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3425" windowHeight="12675" firstSheet="1" activeTab="1"/>
  </bookViews>
  <sheets>
    <sheet name="РАИП предл ГРБС" sheetId="1" state="hidden" r:id="rId1"/>
    <sheet name="РАИП" sheetId="2" r:id="rId2"/>
  </sheets>
  <definedNames>
    <definedName name="_xlnm._FilterDatabase" localSheetId="1" hidden="1">РАИП!$A$21:$AA$521</definedName>
    <definedName name="_xlnm._FilterDatabase" localSheetId="0" hidden="1">'РАИП предл ГРБС'!$A$8:$AZ$646</definedName>
    <definedName name="Z_00C9A554_B0EA_413B_85A6_C56267FAEFB4_.wvu.FilterData" localSheetId="1" hidden="1">РАИП!$A$7:$AA$521</definedName>
    <definedName name="Z_00C9A554_B0EA_413B_85A6_C56267FAEFB4_.wvu.FilterData" localSheetId="0" hidden="1">'РАИП предл ГРБС'!$B$7:$AQ$643</definedName>
    <definedName name="Z_01E50BD3_0E45_4B13_AE8E_9C2AD4125EA5_.wvu.FilterData" localSheetId="1" hidden="1">РАИП!$B$7:$AA$516</definedName>
    <definedName name="Z_01E50BD3_0E45_4B13_AE8E_9C2AD4125EA5_.wvu.FilterData" localSheetId="0" hidden="1">'РАИП предл ГРБС'!$C$7:$AD$639</definedName>
    <definedName name="Z_02DB49F4_F0AE_4D3E_BCDA_0B216C146617_.wvu.FilterData" localSheetId="1" hidden="1">РАИП!$B$7:$AA$516</definedName>
    <definedName name="Z_02DB49F4_F0AE_4D3E_BCDA_0B216C146617_.wvu.FilterData" localSheetId="0" hidden="1">'РАИП предл ГРБС'!$C$7:$AD$639</definedName>
    <definedName name="Z_02DB49F4_F0AE_4D3E_BCDA_0B216C146617_.wvu.PrintArea" localSheetId="1" hidden="1">РАИП!$B$1:$AA$516</definedName>
    <definedName name="Z_02DB49F4_F0AE_4D3E_BCDA_0B216C146617_.wvu.PrintArea" localSheetId="0" hidden="1">'РАИП предл ГРБС'!$C$1:$AD$639</definedName>
    <definedName name="Z_02DB49F4_F0AE_4D3E_BCDA_0B216C146617_.wvu.PrintTitles" localSheetId="1" hidden="1">РАИП!$1:$7</definedName>
    <definedName name="Z_02DB49F4_F0AE_4D3E_BCDA_0B216C146617_.wvu.PrintTitles" localSheetId="0" hidden="1">'РАИП предл ГРБС'!$1:$7</definedName>
    <definedName name="Z_04C861F2_1C8A_429D_93F4_95C595D65DF8_.wvu.FilterData" localSheetId="1" hidden="1">РАИП!$A$7:$AA$521</definedName>
    <definedName name="Z_04C861F2_1C8A_429D_93F4_95C595D65DF8_.wvu.FilterData" localSheetId="0" hidden="1">'РАИП предл ГРБС'!$B$7:$AQ$643</definedName>
    <definedName name="Z_069F29B6_7EEE_4CCC_ADBC_1D77F17E9547_.wvu.Cols" localSheetId="1" hidden="1">РАИП!#REF!,РАИП!#REF!</definedName>
    <definedName name="Z_069F29B6_7EEE_4CCC_ADBC_1D77F17E9547_.wvu.Cols" localSheetId="0" hidden="1">'РАИП предл ГРБС'!$J:$N</definedName>
    <definedName name="Z_069F29B6_7EEE_4CCC_ADBC_1D77F17E9547_.wvu.FilterData" localSheetId="1" hidden="1">РАИП!$A$8:$AA$8</definedName>
    <definedName name="Z_069F29B6_7EEE_4CCC_ADBC_1D77F17E9547_.wvu.FilterData" localSheetId="0" hidden="1">'РАИП предл ГРБС'!$B$8:$BB$646</definedName>
    <definedName name="Z_069F29B6_7EEE_4CCC_ADBC_1D77F17E9547_.wvu.PrintArea" localSheetId="1" hidden="1">РАИП!$A$1:$AA$521</definedName>
    <definedName name="Z_069F29B6_7EEE_4CCC_ADBC_1D77F17E9547_.wvu.PrintArea" localSheetId="0" hidden="1">'РАИП предл ГРБС'!$B$1:$AZ$643</definedName>
    <definedName name="Z_069F29B6_7EEE_4CCC_ADBC_1D77F17E9547_.wvu.PrintTitles" localSheetId="1" hidden="1">РАИП!$A:$H,РАИП!$1:$7</definedName>
    <definedName name="Z_069F29B6_7EEE_4CCC_ADBC_1D77F17E9547_.wvu.PrintTitles" localSheetId="0" hidden="1">'РАИП предл ГРБС'!$B:$N,'РАИП предл ГРБС'!$1:$7</definedName>
    <definedName name="Z_069F29B6_7EEE_4CCC_ADBC_1D77F17E9547_.wvu.Rows" localSheetId="1" hidden="1">РАИП!#REF!,РАИП!#REF!,РАИП!#REF!</definedName>
    <definedName name="Z_0A5ED7F1_4720_4537_ACF4_2DA9207B564D_.wvu.FilterData" localSheetId="1" hidden="1">РАИП!$A$7:$AA$521</definedName>
    <definedName name="Z_0A5ED7F1_4720_4537_ACF4_2DA9207B564D_.wvu.FilterData" localSheetId="0" hidden="1">'РАИП предл ГРБС'!$B$7:$AT$643</definedName>
    <definedName name="Z_0D920B7A_C452_4F26_9E05_E5F82908875F_.wvu.FilterData" localSheetId="1" hidden="1">РАИП!$B$7:$AA$516</definedName>
    <definedName name="Z_0D920B7A_C452_4F26_9E05_E5F82908875F_.wvu.FilterData" localSheetId="0" hidden="1">'РАИП предл ГРБС'!$C$7:$AD$639</definedName>
    <definedName name="Z_10617D4B_3A9A_442B_8C8E_AB19CCD84050_.wvu.FilterData" localSheetId="1" hidden="1">РАИП!$A$7:$AA$521</definedName>
    <definedName name="Z_10617D4B_3A9A_442B_8C8E_AB19CCD84050_.wvu.FilterData" localSheetId="0" hidden="1">'РАИП предл ГРБС'!$B$7:$AQ$643</definedName>
    <definedName name="Z_126663E9_0952_4D20_8296_19180AE9AF0E_.wvu.FilterData" localSheetId="1" hidden="1">РАИП!$A$7:$AA$521</definedName>
    <definedName name="Z_126663E9_0952_4D20_8296_19180AE9AF0E_.wvu.FilterData" localSheetId="0" hidden="1">'РАИП предл ГРБС'!$B$7:$AQ$643</definedName>
    <definedName name="Z_15605E83_343C_4D25_A31E_541813A1EF79_.wvu.FilterData" localSheetId="1" hidden="1">РАИП!$A$7:$AA$521</definedName>
    <definedName name="Z_15605E83_343C_4D25_A31E_541813A1EF79_.wvu.FilterData" localSheetId="0" hidden="1">'РАИП предл ГРБС'!$B$7:$AT$643</definedName>
    <definedName name="Z_15F71A97_5DC6_4796_9138_B9CAF629370F_.wvu.FilterData" localSheetId="1" hidden="1">РАИП!$B$7:$AA$516</definedName>
    <definedName name="Z_15F71A97_5DC6_4796_9138_B9CAF629370F_.wvu.FilterData" localSheetId="0" hidden="1">'РАИП предл ГРБС'!$C$7:$AD$639</definedName>
    <definedName name="Z_1924BE7A_D030_4123_A619_62EBAE6A4648_.wvu.FilterData" localSheetId="1" hidden="1">РАИП!$A$7:$AA$521</definedName>
    <definedName name="Z_1924BE7A_D030_4123_A619_62EBAE6A4648_.wvu.FilterData" localSheetId="0" hidden="1">'РАИП предл ГРБС'!$B$7:$AQ$643</definedName>
    <definedName name="Z_1A8E9634_33FB_421E_931A_13089C3BAAD7_.wvu.FilterData" localSheetId="1" hidden="1">РАИП!$A$7:$AA$521</definedName>
    <definedName name="Z_1A8E9634_33FB_421E_931A_13089C3BAAD7_.wvu.FilterData" localSheetId="0" hidden="1">'РАИП предл ГРБС'!$B$7:$AQ$643</definedName>
    <definedName name="Z_1E32D9A7_F0C6_4136_B33D_E6A459C79692_.wvu.FilterData" localSheetId="1" hidden="1">РАИП!$A$8:$AA$8</definedName>
    <definedName name="Z_1E6A16A4_6CC2_4446_91D9_1DDAAD775545_.wvu.FilterData" localSheetId="1" hidden="1">РАИП!$A$7:$AA$521</definedName>
    <definedName name="Z_1E6A16A4_6CC2_4446_91D9_1DDAAD775545_.wvu.FilterData" localSheetId="0" hidden="1">'РАИП предл ГРБС'!$B$7:$AQ$643</definedName>
    <definedName name="Z_1F16C2BF_977A_41CB_8AAA_E828D7CDBEDE_.wvu.FilterData" localSheetId="1" hidden="1">РАИП!$A$8:$AA$8</definedName>
    <definedName name="Z_2072A6B5_3700_4DA5_BBC2_5EEFF0939BEC_.wvu.FilterData" localSheetId="1" hidden="1">РАИП!$B$7:$AA$516</definedName>
    <definedName name="Z_2072A6B5_3700_4DA5_BBC2_5EEFF0939BEC_.wvu.FilterData" localSheetId="0" hidden="1">'РАИП предл ГРБС'!$C$7:$AD$639</definedName>
    <definedName name="Z_21203512_0730_4428_A071_E971BBB361B6_.wvu.FilterData" localSheetId="1" hidden="1">РАИП!$B$7:$AA$516</definedName>
    <definedName name="Z_21203512_0730_4428_A071_E971BBB361B6_.wvu.FilterData" localSheetId="0" hidden="1">'РАИП предл ГРБС'!$C$7:$AD$639</definedName>
    <definedName name="Z_22C70420_FADB_4E0A_B09B_59811E6518D6_.wvu.FilterData" localSheetId="1" hidden="1">РАИП!$A$7:$AA$521</definedName>
    <definedName name="Z_22C70420_FADB_4E0A_B09B_59811E6518D6_.wvu.FilterData" localSheetId="0" hidden="1">'РАИП предл ГРБС'!$B$7:$AQ$643</definedName>
    <definedName name="Z_2A537379_6F41_410B_B1DD_9B35B320273C_.wvu.FilterData" localSheetId="1" hidden="1">РАИП!$A$7:$AA$521</definedName>
    <definedName name="Z_2A537379_6F41_410B_B1DD_9B35B320273C_.wvu.FilterData" localSheetId="0" hidden="1">'РАИП предл ГРБС'!$B$7:$AQ$643</definedName>
    <definedName name="Z_2C3AD6EB_C3BE_409E_AC84_92E7BC8174FD_.wvu.FilterData" localSheetId="1" hidden="1">РАИП!$A$8:$AA$521</definedName>
    <definedName name="Z_2C3AD6EB_C3BE_409E_AC84_92E7BC8174FD_.wvu.FilterData" localSheetId="0" hidden="1">'РАИП предл ГРБС'!$B$8:$BB$643</definedName>
    <definedName name="Z_2CAB5B2F_8C37_4D9F_ADD2_9A6D30759B75_.wvu.FilterData" localSheetId="1" hidden="1">РАИП!$A$7:$AA$521</definedName>
    <definedName name="Z_2CAB5B2F_8C37_4D9F_ADD2_9A6D30759B75_.wvu.FilterData" localSheetId="0" hidden="1">'РАИП предл ГРБС'!$B$7:$AQ$643</definedName>
    <definedName name="Z_2D4E47B1_3940_42C5_AF4C_68B8CBC58E2A_.wvu.FilterData" localSheetId="1" hidden="1">РАИП!$A$7:$AA$521</definedName>
    <definedName name="Z_2D4E47B1_3940_42C5_AF4C_68B8CBC58E2A_.wvu.FilterData" localSheetId="0" hidden="1">'РАИП предл ГРБС'!$B$7:$AQ$643</definedName>
    <definedName name="Z_2E3D2F8E_1376_401C_852C_CB6C395932A5_.wvu.FilterData" localSheetId="1" hidden="1">РАИП!$A$7:$AA$521</definedName>
    <definedName name="Z_2E3D2F8E_1376_401C_852C_CB6C395932A5_.wvu.FilterData" localSheetId="0" hidden="1">'РАИП предл ГРБС'!$B$7:$AQ$643</definedName>
    <definedName name="Z_2EA78BAC_0E9B_4391_83B0_56060EC02D40_.wvu.FilterData" localSheetId="1" hidden="1">РАИП!$A$8:$AA$521</definedName>
    <definedName name="Z_2EA78BAC_0E9B_4391_83B0_56060EC02D40_.wvu.FilterData" localSheetId="0" hidden="1">'РАИП предл ГРБС'!$B$8:$AZ$643</definedName>
    <definedName name="Z_2F89C938_EF5C_4412_A705_AA71CD4984CB_.wvu.FilterData" localSheetId="1" hidden="1">РАИП!$A$8:$AA$8</definedName>
    <definedName name="Z_31BD50B6_F3AB_4654_8CD2_BE6F904A3A70_.wvu.FilterData" localSheetId="1" hidden="1">РАИП!$A$7:$AA$521</definedName>
    <definedName name="Z_31BD50B6_F3AB_4654_8CD2_BE6F904A3A70_.wvu.FilterData" localSheetId="0" hidden="1">'РАИП предл ГРБС'!$B$7:$AQ$643</definedName>
    <definedName name="Z_338F7519_6245_4250_B62B_544AF0E532E3_.wvu.FilterData" localSheetId="1" hidden="1">РАИП!$A$8:$AA$521</definedName>
    <definedName name="Z_338F7519_6245_4250_B62B_544AF0E532E3_.wvu.FilterData" localSheetId="0" hidden="1">'РАИП предл ГРБС'!$B$8:$AZ$643</definedName>
    <definedName name="Z_366761C8_6A84_4D57_8DAD_6317A12419F5_.wvu.FilterData" localSheetId="1" hidden="1">РАИП!$A$7:$AA$521</definedName>
    <definedName name="Z_366761C8_6A84_4D57_8DAD_6317A12419F5_.wvu.FilterData" localSheetId="0" hidden="1">'РАИП предл ГРБС'!$B$7:$AQ$643</definedName>
    <definedName name="Z_36F9E206_C4C8_428E_9699_C82A8B906FFF_.wvu.FilterData" localSheetId="1" hidden="1">РАИП!$A$7:$AA$521</definedName>
    <definedName name="Z_36F9E206_C4C8_428E_9699_C82A8B906FFF_.wvu.FilterData" localSheetId="0" hidden="1">'РАИП предл ГРБС'!$B$7:$AQ$643</definedName>
    <definedName name="Z_3801424D_81F7_422B_9655_51042EC647C6_.wvu.FilterData" localSheetId="1" hidden="1">РАИП!$A$8:$AA$8</definedName>
    <definedName name="Z_39500613_DDE4_4540_AEA3_8BBD07B38162_.wvu.FilterData" localSheetId="1" hidden="1">РАИП!$A$7:$AA$521</definedName>
    <definedName name="Z_39500613_DDE4_4540_AEA3_8BBD07B38162_.wvu.FilterData" localSheetId="0" hidden="1">'РАИП предл ГРБС'!$B$7:$AQ$643</definedName>
    <definedName name="Z_3B484A49_AA06_4575_868B_AA85E64E1259_.wvu.FilterData" localSheetId="1" hidden="1">РАИП!$A$7:$AA$521</definedName>
    <definedName name="Z_3B484A49_AA06_4575_868B_AA85E64E1259_.wvu.FilterData" localSheetId="0" hidden="1">'РАИП предл ГРБС'!$B$7:$AQ$643</definedName>
    <definedName name="Z_3FDA07D9_08A8_4ADB_9A80_81C40ADEC590_.wvu.FilterData" localSheetId="1" hidden="1">РАИП!$A$7:$AA$521</definedName>
    <definedName name="Z_3FDA07D9_08A8_4ADB_9A80_81C40ADEC590_.wvu.FilterData" localSheetId="0" hidden="1">'РАИП предл ГРБС'!$B$7:$AQ$643</definedName>
    <definedName name="Z_401938D0_D578_4D07_873B_C49A929DC35C_.wvu.FilterData" localSheetId="1" hidden="1">РАИП!$A$8:$AA$521</definedName>
    <definedName name="Z_401938D0_D578_4D07_873B_C49A929DC35C_.wvu.FilterData" localSheetId="0" hidden="1">'РАИП предл ГРБС'!$B$8:$AZ$643</definedName>
    <definedName name="Z_43048350_7E8C_48FC_B722_1374BE4B4C85_.wvu.FilterData" localSheetId="1" hidden="1">РАИП!$B$7:$AA$516</definedName>
    <definedName name="Z_43048350_7E8C_48FC_B722_1374BE4B4C85_.wvu.FilterData" localSheetId="0" hidden="1">'РАИП предл ГРБС'!$C$7:$AD$636</definedName>
    <definedName name="Z_48A5C1E1_E4DA_46A4_B7F9_62FD6FAA7F18_.wvu.FilterData" localSheetId="1" hidden="1">РАИП!$A$8:$AA$521</definedName>
    <definedName name="Z_48A5C1E1_E4DA_46A4_B7F9_62FD6FAA7F18_.wvu.FilterData" localSheetId="0" hidden="1">'РАИП предл ГРБС'!$A$8:$AZ$643</definedName>
    <definedName name="Z_4E7AECBE_54D3_49C2_8BD4_442661C63EFB_.wvu.FilterData" localSheetId="1" hidden="1">РАИП!$A$7:$AA$521</definedName>
    <definedName name="Z_4E7AECBE_54D3_49C2_8BD4_442661C63EFB_.wvu.FilterData" localSheetId="0" hidden="1">'РАИП предл ГРБС'!$B$7:$AQ$643</definedName>
    <definedName name="Z_502F0AFF_9B58_401A_A396_FA022AADC01C_.wvu.FilterData" localSheetId="1" hidden="1">РАИП!$A$7:$AA$521</definedName>
    <definedName name="Z_502F0AFF_9B58_401A_A396_FA022AADC01C_.wvu.FilterData" localSheetId="0" hidden="1">'РАИП предл ГРБС'!$B$7:$AQ$643</definedName>
    <definedName name="Z_511B25E9_9247_4B87_8724_CE91086989CA_.wvu.FilterData" localSheetId="1" hidden="1">РАИП!$A$7:$AA$521</definedName>
    <definedName name="Z_511B25E9_9247_4B87_8724_CE91086989CA_.wvu.FilterData" localSheetId="0" hidden="1">'РАИП предл ГРБС'!$B$7:$AQ$643</definedName>
    <definedName name="Z_51D3DD5C_F9C3_4C36_B672_812815228432_.wvu.FilterData" localSheetId="1" hidden="1">РАИП!$B$7:$AA$516</definedName>
    <definedName name="Z_51D3DD5C_F9C3_4C36_B672_812815228432_.wvu.FilterData" localSheetId="0" hidden="1">'РАИП предл ГРБС'!$C$7:$AD$639</definedName>
    <definedName name="Z_548F30EB_1070_4137_B549_070340586CF1_.wvu.FilterData" localSheetId="1" hidden="1">РАИП!$A$7:$AA$521</definedName>
    <definedName name="Z_548F30EB_1070_4137_B549_070340586CF1_.wvu.FilterData" localSheetId="0" hidden="1">'РАИП предл ГРБС'!$B$7:$AQ$643</definedName>
    <definedName name="Z_5A7AB750_6DC9_4979_AB6F_3420501788EF_.wvu.FilterData" localSheetId="1" hidden="1">РАИП!$B$7:$AA$516</definedName>
    <definedName name="Z_5A7AB750_6DC9_4979_AB6F_3420501788EF_.wvu.FilterData" localSheetId="0" hidden="1">'РАИП предл ГРБС'!$C$7:$AD$636</definedName>
    <definedName name="Z_5C8040DB_C871_45BE_84C1_02FB1E94625B_.wvu.FilterData" localSheetId="1" hidden="1">РАИП!$A$7:$AA$521</definedName>
    <definedName name="Z_5C8040DB_C871_45BE_84C1_02FB1E94625B_.wvu.FilterData" localSheetId="0" hidden="1">'РАИП предл ГРБС'!$B$7:$AQ$643</definedName>
    <definedName name="Z_5D5CC16B_BFEE_4378_8FEB_BA7D19841FBB_.wvu.FilterData" localSheetId="1" hidden="1">РАИП!$B$7:$AA$516</definedName>
    <definedName name="Z_5D5CC16B_BFEE_4378_8FEB_BA7D19841FBB_.wvu.FilterData" localSheetId="0" hidden="1">'РАИП предл ГРБС'!$C$7:$AD$639</definedName>
    <definedName name="Z_605E8EA8_3293_4E7E_8E38_5FE07C4FF2B8_.wvu.FilterData" localSheetId="1" hidden="1">РАИП!$B$7:$AA$516</definedName>
    <definedName name="Z_605E8EA8_3293_4E7E_8E38_5FE07C4FF2B8_.wvu.FilterData" localSheetId="0" hidden="1">'РАИП предл ГРБС'!$C$7:$AD$636</definedName>
    <definedName name="Z_6098010F_A6B2_4828_8E53_6EFF4B3170CB_.wvu.FilterData" localSheetId="1" hidden="1">РАИП!$A$7:$AA$521</definedName>
    <definedName name="Z_6098010F_A6B2_4828_8E53_6EFF4B3170CB_.wvu.FilterData" localSheetId="0" hidden="1">'РАИП предл ГРБС'!$B$7:$AQ$643</definedName>
    <definedName name="Z_61D2ED56_2A5A_494B_BDA3_4067D13D93C6_.wvu.Cols" localSheetId="1" hidden="1">РАИП!#REF!</definedName>
    <definedName name="Z_61D2ED56_2A5A_494B_BDA3_4067D13D93C6_.wvu.Cols" localSheetId="0" hidden="1">'РАИП предл ГРБС'!#REF!</definedName>
    <definedName name="Z_61D2ED56_2A5A_494B_BDA3_4067D13D93C6_.wvu.FilterData" localSheetId="1" hidden="1">РАИП!$B$7:$AA$516</definedName>
    <definedName name="Z_61D2ED56_2A5A_494B_BDA3_4067D13D93C6_.wvu.FilterData" localSheetId="0" hidden="1">'РАИП предл ГРБС'!$C$7:$AD$639</definedName>
    <definedName name="Z_61D2ED56_2A5A_494B_BDA3_4067D13D93C6_.wvu.PrintArea" localSheetId="1" hidden="1">РАИП!$B$1:$AA$516</definedName>
    <definedName name="Z_61D2ED56_2A5A_494B_BDA3_4067D13D93C6_.wvu.PrintArea" localSheetId="0" hidden="1">'РАИП предл ГРБС'!$C$1:$AD$639</definedName>
    <definedName name="Z_61D2ED56_2A5A_494B_BDA3_4067D13D93C6_.wvu.PrintTitles" localSheetId="1" hidden="1">РАИП!$1:$7</definedName>
    <definedName name="Z_61D2ED56_2A5A_494B_BDA3_4067D13D93C6_.wvu.PrintTitles" localSheetId="0" hidden="1">'РАИП предл ГРБС'!$1:$7</definedName>
    <definedName name="Z_641F17C3_110D_4067_B193_A9EC5AF65827_.wvu.FilterData" localSheetId="1" hidden="1">РАИП!$A$7:$AA$521</definedName>
    <definedName name="Z_641F17C3_110D_4067_B193_A9EC5AF65827_.wvu.FilterData" localSheetId="0" hidden="1">'РАИП предл ГРБС'!$B$7:$AQ$643</definedName>
    <definedName name="Z_646A91CE_E4E1_4B77_AF08_4651BA9C834E_.wvu.FilterData" localSheetId="0" hidden="1">'РАИП предл ГРБС'!$A$8:$AZ$643</definedName>
    <definedName name="Z_6490049B_E008_47CE_AE1E_E6DE17A3ABDB_.wvu.FilterData" localSheetId="1" hidden="1">РАИП!$B$7:$AA$516</definedName>
    <definedName name="Z_6490049B_E008_47CE_AE1E_E6DE17A3ABDB_.wvu.FilterData" localSheetId="0" hidden="1">'РАИП предл ГРБС'!$C$7:$AD$639</definedName>
    <definedName name="Z_65EFD60C_B513_4304_A503_982A61873888_.wvu.FilterData" localSheetId="1" hidden="1">РАИП!$B$7:$AA$516</definedName>
    <definedName name="Z_65EFD60C_B513_4304_A503_982A61873888_.wvu.FilterData" localSheetId="0" hidden="1">'РАИП предл ГРБС'!$C$7:$AD$636</definedName>
    <definedName name="Z_67C2815D_1A32_4DBE_B01F_8DACD749D6C9_.wvu.FilterData" localSheetId="1" hidden="1">РАИП!$A$8:$AA$8</definedName>
    <definedName name="Z_6836A3AB_0397_4A53_A655_80010C1DA25E_.wvu.FilterData" localSheetId="1" hidden="1">РАИП!$A$7:$AA$521</definedName>
    <definedName name="Z_6836A3AB_0397_4A53_A655_80010C1DA25E_.wvu.FilterData" localSheetId="0" hidden="1">'РАИП предл ГРБС'!$B$7:$AQ$643</definedName>
    <definedName name="Z_68522D0A_7BB2_4400_AC39_195A2319A266_.wvu.FilterData" localSheetId="1" hidden="1">РАИП!$A$8:$AA$521</definedName>
    <definedName name="Z_68522D0A_7BB2_4400_AC39_195A2319A266_.wvu.FilterData" localSheetId="0" hidden="1">'РАИП предл ГРБС'!$B$8:$AZ$643</definedName>
    <definedName name="Z_689F18B8_46B5_4E74_804D_BB3645DAE32F_.wvu.FilterData" localSheetId="1" hidden="1">РАИП!$A$7:$AA$521</definedName>
    <definedName name="Z_689F18B8_46B5_4E74_804D_BB3645DAE32F_.wvu.FilterData" localSheetId="0" hidden="1">'РАИП предл ГРБС'!$B$7:$AQ$643</definedName>
    <definedName name="Z_69F2FE36_4A55_4BBC_954E_5095D6610B01_.wvu.Cols" localSheetId="1" hidden="1">РАИП!$D:$H,РАИП!#REF!</definedName>
    <definedName name="Z_69F2FE36_4A55_4BBC_954E_5095D6610B01_.wvu.Cols" localSheetId="0" hidden="1">'РАИП предл ГРБС'!$D:$J,'РАИП предл ГРБС'!$AE:$AY</definedName>
    <definedName name="Z_69F2FE36_4A55_4BBC_954E_5095D6610B01_.wvu.FilterData" localSheetId="1" hidden="1">РАИП!$A$8:$AA$521</definedName>
    <definedName name="Z_69F2FE36_4A55_4BBC_954E_5095D6610B01_.wvu.FilterData" localSheetId="0" hidden="1">'РАИП предл ГРБС'!$B$8:$AZ$643</definedName>
    <definedName name="Z_69F2FE36_4A55_4BBC_954E_5095D6610B01_.wvu.PrintArea" localSheetId="1" hidden="1">РАИП!$A$1:$AA$521</definedName>
    <definedName name="Z_69F2FE36_4A55_4BBC_954E_5095D6610B01_.wvu.PrintArea" localSheetId="0" hidden="1">'РАИП предл ГРБС'!$B$1:$AZ$643</definedName>
    <definedName name="Z_69F2FE36_4A55_4BBC_954E_5095D6610B01_.wvu.PrintTitles" localSheetId="1" hidden="1">РАИП!$1:$7</definedName>
    <definedName name="Z_69F2FE36_4A55_4BBC_954E_5095D6610B01_.wvu.PrintTitles" localSheetId="0" hidden="1">'РАИП предл ГРБС'!$1:$7</definedName>
    <definedName name="Z_6A8E32CC_48C2_4F27_A2C3_975683D7DAA0_.wvu.FilterData" localSheetId="1" hidden="1">РАИП!$A$7:$AA$521</definedName>
    <definedName name="Z_6A8E32CC_48C2_4F27_A2C3_975683D7DAA0_.wvu.FilterData" localSheetId="0" hidden="1">'РАИП предл ГРБС'!$B$7:$AQ$643</definedName>
    <definedName name="Z_6D0BB8DC_C23F_46AF_B8C4_7B32B3403B10_.wvu.FilterData" localSheetId="1" hidden="1">РАИП!$A$8:$AA$8</definedName>
    <definedName name="Z_6E5FCFE2_FE68_41EC_A272_A381553AF87A_.wvu.FilterData" localSheetId="1" hidden="1">РАИП!$A$7:$AA$521</definedName>
    <definedName name="Z_6E5FCFE2_FE68_41EC_A272_A381553AF87A_.wvu.FilterData" localSheetId="0" hidden="1">'РАИП предл ГРБС'!$B$7:$AT$643</definedName>
    <definedName name="Z_6F6482B9_5158_4DED_8366_F1DE0C7A9116_.wvu.Cols" localSheetId="1" hidden="1">РАИП!#REF!,РАИП!#REF!</definedName>
    <definedName name="Z_6F6482B9_5158_4DED_8366_F1DE0C7A9116_.wvu.Cols" localSheetId="0" hidden="1">'РАИП предл ГРБС'!$J:$N</definedName>
    <definedName name="Z_6F6482B9_5158_4DED_8366_F1DE0C7A9116_.wvu.FilterData" localSheetId="1" hidden="1">РАИП!$A$8:$AA$8</definedName>
    <definedName name="Z_6F6482B9_5158_4DED_8366_F1DE0C7A9116_.wvu.FilterData" localSheetId="0" hidden="1">'РАИП предл ГРБС'!$B$8:$BB$646</definedName>
    <definedName name="Z_6F6482B9_5158_4DED_8366_F1DE0C7A9116_.wvu.PrintArea" localSheetId="1" hidden="1">РАИП!$A$1:$AA$521</definedName>
    <definedName name="Z_6F6482B9_5158_4DED_8366_F1DE0C7A9116_.wvu.PrintArea" localSheetId="0" hidden="1">'РАИП предл ГРБС'!$B$1:$AZ$643</definedName>
    <definedName name="Z_6F6482B9_5158_4DED_8366_F1DE0C7A9116_.wvu.PrintTitles" localSheetId="1" hidden="1">РАИП!$A:$H,РАИП!$1:$7</definedName>
    <definedName name="Z_6F6482B9_5158_4DED_8366_F1DE0C7A9116_.wvu.PrintTitles" localSheetId="0" hidden="1">'РАИП предл ГРБС'!$B:$N,'РАИП предл ГРБС'!$1:$7</definedName>
    <definedName name="Z_723AF95E_34E8_4137_A3F5_2B83D4102766_.wvu.FilterData" localSheetId="1" hidden="1">РАИП!$A$7:$AA$521</definedName>
    <definedName name="Z_723AF95E_34E8_4137_A3F5_2B83D4102766_.wvu.FilterData" localSheetId="0" hidden="1">'РАИП предл ГРБС'!$B$7:$AQ$643</definedName>
    <definedName name="Z_77D65BD7_49BF_4CBF_8130_49F68932C4A5_.wvu.FilterData" localSheetId="1" hidden="1">РАИП!$B$7:$AA$516</definedName>
    <definedName name="Z_77D65BD7_49BF_4CBF_8130_49F68932C4A5_.wvu.FilterData" localSheetId="0" hidden="1">'РАИП предл ГРБС'!$C$7:$AD$639</definedName>
    <definedName name="Z_7ACFA973_3E9F_4043_BD48_7089227CB1DF_.wvu.FilterData" localSheetId="1" hidden="1">РАИП!$A$7:$AA$521</definedName>
    <definedName name="Z_7ACFA973_3E9F_4043_BD48_7089227CB1DF_.wvu.FilterData" localSheetId="0" hidden="1">'РАИП предл ГРБС'!$B$7:$AQ$643</definedName>
    <definedName name="Z_7B214AB9_BA91_4F2B_9B5C_4208D2FA5969_.wvu.FilterData" localSheetId="1" hidden="1">РАИП!$A$7:$AA$521</definedName>
    <definedName name="Z_7B214AB9_BA91_4F2B_9B5C_4208D2FA5969_.wvu.FilterData" localSheetId="0" hidden="1">'РАИП предл ГРБС'!$B$7:$AQ$643</definedName>
    <definedName name="Z_7B35CA3A_6866_4A3F_9B76_636654F463FD_.wvu.FilterData" localSheetId="1" hidden="1">РАИП!$A$7:$AA$521</definedName>
    <definedName name="Z_7B35CA3A_6866_4A3F_9B76_636654F463FD_.wvu.FilterData" localSheetId="0" hidden="1">'РАИП предл ГРБС'!$B$7:$AQ$643</definedName>
    <definedName name="Z_7DAD9D05_B04C_4AE5_883A_8F879B45714D_.wvu.FilterData" localSheetId="1" hidden="1">РАИП!$A$7:$AA$521</definedName>
    <definedName name="Z_7DAD9D05_B04C_4AE5_883A_8F879B45714D_.wvu.FilterData" localSheetId="0" hidden="1">'РАИП предл ГРБС'!$B$7:$AQ$643</definedName>
    <definedName name="Z_7F422E5F_68ED_404E_AF74_48BEE0C6E965_.wvu.FilterData" localSheetId="1" hidden="1">РАИП!$B$7:$AA$516</definedName>
    <definedName name="Z_7F422E5F_68ED_404E_AF74_48BEE0C6E965_.wvu.FilterData" localSheetId="0" hidden="1">'РАИП предл ГРБС'!$C$7:$AD$639</definedName>
    <definedName name="Z_81064D82_AA9E_457F_83D3_34FED8307E08_.wvu.FilterData" localSheetId="1" hidden="1">РАИП!$A$7:$AA$521</definedName>
    <definedName name="Z_81064D82_AA9E_457F_83D3_34FED8307E08_.wvu.FilterData" localSheetId="0" hidden="1">'РАИП предл ГРБС'!$B$7:$AT$643</definedName>
    <definedName name="Z_8227A147_D96F_4C20_A86F_F062C9C70052_.wvu.FilterData" localSheetId="1" hidden="1">РАИП!$A$8:$AA$521</definedName>
    <definedName name="Z_8227A147_D96F_4C20_A86F_F062C9C70052_.wvu.FilterData" localSheetId="0" hidden="1">'РАИП предл ГРБС'!$A$8:$AZ$643</definedName>
    <definedName name="Z_84F50F77_C039_4BB0_ACA1_6220262A7071_.wvu.FilterData" localSheetId="1" hidden="1">РАИП!$A$8:$AA$521</definedName>
    <definedName name="Z_84F50F77_C039_4BB0_ACA1_6220262A7071_.wvu.FilterData" localSheetId="0" hidden="1">'РАИП предл ГРБС'!$A$8:$AZ$643</definedName>
    <definedName name="Z_84F50F77_C039_4BB0_ACA1_6220262A7071_.wvu.PrintArea" localSheetId="1" hidden="1">РАИП!$A$1:$AA$521</definedName>
    <definedName name="Z_84F50F77_C039_4BB0_ACA1_6220262A7071_.wvu.PrintArea" localSheetId="0" hidden="1">'РАИП предл ГРБС'!$B$1:$AZ$643</definedName>
    <definedName name="Z_84F50F77_C039_4BB0_ACA1_6220262A7071_.wvu.PrintTitles" localSheetId="1" hidden="1">РАИП!$1:$7</definedName>
    <definedName name="Z_84F50F77_C039_4BB0_ACA1_6220262A7071_.wvu.PrintTitles" localSheetId="0" hidden="1">'РАИП предл ГРБС'!$1:$7</definedName>
    <definedName name="Z_85E1AC2D_3ABE_4BEB_ADF9_68D0BE676D49_.wvu.FilterData" localSheetId="1" hidden="1">РАИП!$B$7:$AA$516</definedName>
    <definedName name="Z_85E1AC2D_3ABE_4BEB_ADF9_68D0BE676D49_.wvu.FilterData" localSheetId="0" hidden="1">'РАИП предл ГРБС'!$C$7:$AD$639</definedName>
    <definedName name="Z_8634A3FE_10BA_41A3_AD04_C0C90A05082F_.wvu.FilterData" localSheetId="1" hidden="1">РАИП!$A$7:$AA$521</definedName>
    <definedName name="Z_8634A3FE_10BA_41A3_AD04_C0C90A05082F_.wvu.FilterData" localSheetId="0" hidden="1">'РАИП предл ГРБС'!$B$7:$AQ$643</definedName>
    <definedName name="Z_87FC81B2_A00D_49EC_99DE_226CD3D94D99_.wvu.FilterData" localSheetId="1" hidden="1">РАИП!$A$8:$AA$521</definedName>
    <definedName name="Z_87FC81B2_A00D_49EC_99DE_226CD3D94D99_.wvu.FilterData" localSheetId="0" hidden="1">'РАИП предл ГРБС'!$B$8:$AZ$643</definedName>
    <definedName name="Z_8E36A5DF_B48C_4C1B_9A95_E8F94FA3B5EE_.wvu.FilterData" localSheetId="0" hidden="1">'РАИП предл ГРБС'!$A$8:$AZ$643</definedName>
    <definedName name="Z_8F966DAE_686C_431E_AFB7_A647A83D3235_.wvu.FilterData" localSheetId="1" hidden="1">РАИП!$A$7:$AA$521</definedName>
    <definedName name="Z_8F966DAE_686C_431E_AFB7_A647A83D3235_.wvu.FilterData" localSheetId="0" hidden="1">'РАИП предл ГРБС'!$B$7:$AQ$643</definedName>
    <definedName name="Z_8FD9B496_0F26_4E2F_94EE_DACB689DF4AF_.wvu.FilterData" localSheetId="1" hidden="1">РАИП!$A$7:$AA$521</definedName>
    <definedName name="Z_8FD9B496_0F26_4E2F_94EE_DACB689DF4AF_.wvu.FilterData" localSheetId="0" hidden="1">'РАИП предл ГРБС'!$B$7:$AT$643</definedName>
    <definedName name="Z_91464362_F1AC_49CA_8464_8AC7E2CD472D_.wvu.Cols" localSheetId="1" hidden="1">РАИП!$D:$H</definedName>
    <definedName name="Z_91464362_F1AC_49CA_8464_8AC7E2CD472D_.wvu.Cols" localSheetId="0" hidden="1">'РАИП предл ГРБС'!$D:$J</definedName>
    <definedName name="Z_91464362_F1AC_49CA_8464_8AC7E2CD472D_.wvu.FilterData" localSheetId="1" hidden="1">РАИП!$A$8:$AA$521</definedName>
    <definedName name="Z_91464362_F1AC_49CA_8464_8AC7E2CD472D_.wvu.FilterData" localSheetId="0" hidden="1">'РАИП предл ГРБС'!$A$8:$AZ$643</definedName>
    <definedName name="Z_91464362_F1AC_49CA_8464_8AC7E2CD472D_.wvu.PrintArea" localSheetId="1" hidden="1">РАИП!$A$1:$AA$521</definedName>
    <definedName name="Z_91464362_F1AC_49CA_8464_8AC7E2CD472D_.wvu.PrintArea" localSheetId="0" hidden="1">'РАИП предл ГРБС'!$B$1:$AZ$643</definedName>
    <definedName name="Z_91464362_F1AC_49CA_8464_8AC7E2CD472D_.wvu.PrintTitles" localSheetId="1" hidden="1">РАИП!$A:$H,РАИП!$1:$7</definedName>
    <definedName name="Z_91464362_F1AC_49CA_8464_8AC7E2CD472D_.wvu.PrintTitles" localSheetId="0" hidden="1">'РАИП предл ГРБС'!$B:$N,'РАИП предл ГРБС'!$1:$7</definedName>
    <definedName name="Z_91464362_F1AC_49CA_8464_8AC7E2CD472D_.wvu.Rows" localSheetId="1" hidden="1">РАИП!$250:$251</definedName>
    <definedName name="Z_91464362_F1AC_49CA_8464_8AC7E2CD472D_.wvu.Rows" localSheetId="0" hidden="1">'РАИП предл ГРБС'!$284:$285</definedName>
    <definedName name="Z_934CC12D_8624_44EA_AB36_F389C773FB5C_.wvu.FilterData" localSheetId="1" hidden="1">РАИП!$A$8:$AA$8</definedName>
    <definedName name="Z_934CC12D_8624_44EA_AB36_F389C773FB5C_.wvu.FilterData" localSheetId="0" hidden="1">'РАИП предл ГРБС'!$B$8:$BB$646</definedName>
    <definedName name="Z_94564983_F278_4D9E_9165_EDD6A8BBD7F0_.wvu.FilterData" localSheetId="1" hidden="1">РАИП!$A$7:$AA$521</definedName>
    <definedName name="Z_94564983_F278_4D9E_9165_EDD6A8BBD7F0_.wvu.FilterData" localSheetId="0" hidden="1">'РАИП предл ГРБС'!$B$7:$AQ$643</definedName>
    <definedName name="Z_9825022B_297F_4A35_AFAA_B86BB36E4EC4_.wvu.FilterData" localSheetId="1" hidden="1">РАИП!$A$7:$AA$521</definedName>
    <definedName name="Z_9825022B_297F_4A35_AFAA_B86BB36E4EC4_.wvu.FilterData" localSheetId="0" hidden="1">'РАИП предл ГРБС'!$B$7:$AQ$643</definedName>
    <definedName name="Z_9CB46DB5_0888_4CD1_A660_3A9E9321139C_.wvu.FilterData" localSheetId="1" hidden="1">РАИП!$B$7:$AA$516</definedName>
    <definedName name="Z_9CB46DB5_0888_4CD1_A660_3A9E9321139C_.wvu.FilterData" localSheetId="0" hidden="1">'РАИП предл ГРБС'!$C$7:$AD$639</definedName>
    <definedName name="Z_9CB46DB5_0888_4CD1_A660_3A9E9321139C_.wvu.PrintArea" localSheetId="1" hidden="1">РАИП!$B$1:$AA$521</definedName>
    <definedName name="Z_9CB46DB5_0888_4CD1_A660_3A9E9321139C_.wvu.PrintArea" localSheetId="0" hidden="1">'РАИП предл ГРБС'!$C$1:$AD$643</definedName>
    <definedName name="Z_9CB46DB5_0888_4CD1_A660_3A9E9321139C_.wvu.PrintTitles" localSheetId="1" hidden="1">РАИП!$1:$7</definedName>
    <definedName name="Z_9CB46DB5_0888_4CD1_A660_3A9E9321139C_.wvu.PrintTitles" localSheetId="0" hidden="1">'РАИП предл ГРБС'!$1:$7</definedName>
    <definedName name="Z_9CB46DB5_0888_4CD1_A660_3A9E9321139C_.wvu.Rows" localSheetId="1" hidden="1">РАИП!#REF!</definedName>
    <definedName name="Z_9CB46DB5_0888_4CD1_A660_3A9E9321139C_.wvu.Rows" localSheetId="0" hidden="1">'РАИП предл ГРБС'!#REF!</definedName>
    <definedName name="Z_9E3C6B9A_4A99_4C54_ABCF_7F8CEA5769BE_.wvu.FilterData" localSheetId="1" hidden="1">РАИП!$A$8:$AA$521</definedName>
    <definedName name="Z_9E3C6B9A_4A99_4C54_ABCF_7F8CEA5769BE_.wvu.FilterData" localSheetId="0" hidden="1">'РАИП предл ГРБС'!$B$8:$AZ$643</definedName>
    <definedName name="Z_9F480646_7AAE_40E9_956E_5F444115EA8F_.wvu.FilterData" localSheetId="1" hidden="1">РАИП!$B$7:$AA$516</definedName>
    <definedName name="Z_9F480646_7AAE_40E9_956E_5F444115EA8F_.wvu.FilterData" localSheetId="0" hidden="1">'РАИП предл ГРБС'!$C$7:$AD$639</definedName>
    <definedName name="Z_A06DCB4A_4AA7_42DD_96B4_B4AE2F585362_.wvu.FilterData" localSheetId="1" hidden="1">РАИП!$A$7:$AA$521</definedName>
    <definedName name="Z_A06DCB4A_4AA7_42DD_96B4_B4AE2F585362_.wvu.FilterData" localSheetId="0" hidden="1">'РАИП предл ГРБС'!$B$7:$AT$643</definedName>
    <definedName name="Z_A510ED7E_651D_46B9_962B_378FB7CCD955_.wvu.FilterData" localSheetId="1" hidden="1">РАИП!$A$7:$AA$521</definedName>
    <definedName name="Z_A510ED7E_651D_46B9_962B_378FB7CCD955_.wvu.FilterData" localSheetId="0" hidden="1">'РАИП предл ГРБС'!$B$7:$AQ$643</definedName>
    <definedName name="Z_A5F003E2_ACFD_4B5B_9C9C_98EA6340DB3B_.wvu.FilterData" localSheetId="1" hidden="1">РАИП!$A$7:$AA$521</definedName>
    <definedName name="Z_A5F003E2_ACFD_4B5B_9C9C_98EA6340DB3B_.wvu.FilterData" localSheetId="0" hidden="1">'РАИП предл ГРБС'!$B$7:$AQ$643</definedName>
    <definedName name="Z_A78E4C15_56B4_4DA2_AE0F_3BAFB73B268B_.wvu.FilterData" localSheetId="1" hidden="1">РАИП!$B$7:$AA$516</definedName>
    <definedName name="Z_A78E4C15_56B4_4DA2_AE0F_3BAFB73B268B_.wvu.FilterData" localSheetId="0" hidden="1">'РАИП предл ГРБС'!$C$7:$AD$636</definedName>
    <definedName name="Z_A8AAFA9C_6D97_4B7F_9A99_7F5C7722CC52_.wvu.FilterData" localSheetId="1" hidden="1">РАИП!$A$7:$AA$521</definedName>
    <definedName name="Z_A8AAFA9C_6D97_4B7F_9A99_7F5C7722CC52_.wvu.FilterData" localSheetId="0" hidden="1">'РАИП предл ГРБС'!$B$7:$AQ$643</definedName>
    <definedName name="Z_A8E0C877_6509_421D_A2CE_3221E12A9BEE_.wvu.FilterData" localSheetId="1" hidden="1">РАИП!$A$7:$AA$521</definedName>
    <definedName name="Z_A8E0C877_6509_421D_A2CE_3221E12A9BEE_.wvu.FilterData" localSheetId="0" hidden="1">'РАИП предл ГРБС'!$B$7:$AT$643</definedName>
    <definedName name="Z_AABCAF71_ED04_4B49_9290_95E870D70427_.wvu.FilterData" localSheetId="1" hidden="1">РАИП!$B$7:$AA$516</definedName>
    <definedName name="Z_AABCAF71_ED04_4B49_9290_95E870D70427_.wvu.FilterData" localSheetId="0" hidden="1">'РАИП предл ГРБС'!$C$7:$AD$639</definedName>
    <definedName name="Z_ACD9E3CF_FE52_48C7_A4C6_5E013D0E7ED7_.wvu.FilterData" localSheetId="1" hidden="1">РАИП!$A$7:$AA$521</definedName>
    <definedName name="Z_ACD9E3CF_FE52_48C7_A4C6_5E013D0E7ED7_.wvu.FilterData" localSheetId="0" hidden="1">'РАИП предл ГРБС'!$B$7:$AT$643</definedName>
    <definedName name="Z_B36CE554_CBA9_49B5_AA51_EDF7E8FC3528_.wvu.FilterData" localSheetId="1" hidden="1">РАИП!$A$7:$AA$521</definedName>
    <definedName name="Z_B36CE554_CBA9_49B5_AA51_EDF7E8FC3528_.wvu.FilterData" localSheetId="0" hidden="1">'РАИП предл ГРБС'!$B$7:$AQ$643</definedName>
    <definedName name="Z_B7878A10_52CF_4DBD_A353_79634A8314CE_.wvu.Cols" localSheetId="1" hidden="1">РАИП!#REF!,РАИП!#REF!</definedName>
    <definedName name="Z_B7878A10_52CF_4DBD_A353_79634A8314CE_.wvu.FilterData" localSheetId="1" hidden="1">РАИП!$A$8:$AA$8</definedName>
    <definedName name="Z_B7878A10_52CF_4DBD_A353_79634A8314CE_.wvu.FilterData" localSheetId="0" hidden="1">'РАИП предл ГРБС'!$A$8:$AZ$646</definedName>
    <definedName name="Z_B7878A10_52CF_4DBD_A353_79634A8314CE_.wvu.PrintArea" localSheetId="1" hidden="1">РАИП!$A$1:$AA$521</definedName>
    <definedName name="Z_B7878A10_52CF_4DBD_A353_79634A8314CE_.wvu.PrintArea" localSheetId="0" hidden="1">'РАИП предл ГРБС'!$B$1:$AZ$646</definedName>
    <definedName name="Z_B7878A10_52CF_4DBD_A353_79634A8314CE_.wvu.PrintTitles" localSheetId="1" hidden="1">РАИП!$A:$H,РАИП!$1:$7</definedName>
    <definedName name="Z_B7878A10_52CF_4DBD_A353_79634A8314CE_.wvu.PrintTitles" localSheetId="0" hidden="1">'РАИП предл ГРБС'!$B:$N,'РАИП предл ГРБС'!$1:$7</definedName>
    <definedName name="Z_B7878A10_52CF_4DBD_A353_79634A8314CE_.wvu.Rows" localSheetId="1" hidden="1">РАИП!#REF!,РАИП!#REF!,РАИП!#REF!,РАИП!#REF!</definedName>
    <definedName name="Z_B7FCBB5A_BE1A_4C8B_B633_72C5A19AC94B_.wvu.FilterData" localSheetId="1" hidden="1">РАИП!$A$7:$AA$521</definedName>
    <definedName name="Z_B7FCBB5A_BE1A_4C8B_B633_72C5A19AC94B_.wvu.FilterData" localSheetId="0" hidden="1">'РАИП предл ГРБС'!$B$7:$AT$643</definedName>
    <definedName name="Z_B8E30B55_09A0_4A15_A928_CCB590FD2474_.wvu.FilterData" localSheetId="1" hidden="1">РАИП!$A$7:$AA$521</definedName>
    <definedName name="Z_B8E30B55_09A0_4A15_A928_CCB590FD2474_.wvu.FilterData" localSheetId="0" hidden="1">'РАИП предл ГРБС'!$B$7:$AQ$643</definedName>
    <definedName name="Z_BE297B25_A2E2_4EE8_BB7D_48E4A3BB5B2C_.wvu.FilterData" localSheetId="1" hidden="1">РАИП!$B$7:$AA$516</definedName>
    <definedName name="Z_BE297B25_A2E2_4EE8_BB7D_48E4A3BB5B2C_.wvu.FilterData" localSheetId="0" hidden="1">'РАИП предл ГРБС'!$C$7:$AD$639</definedName>
    <definedName name="Z_C19028D7_D172_475E_926F_6AE543B9CE38_.wvu.FilterData" localSheetId="1" hidden="1">РАИП!$A$7:$AA$521</definedName>
    <definedName name="Z_C19028D7_D172_475E_926F_6AE543B9CE38_.wvu.FilterData" localSheetId="0" hidden="1">'РАИП предл ГРБС'!$B$7:$AT$643</definedName>
    <definedName name="Z_C39E3DCA_1ABD_423F_AB52_FB0C3B18165E_.wvu.FilterData" localSheetId="1" hidden="1">РАИП!$A$7:$AA$521</definedName>
    <definedName name="Z_C39E3DCA_1ABD_423F_AB52_FB0C3B18165E_.wvu.FilterData" localSheetId="0" hidden="1">'РАИП предл ГРБС'!$B$7:$AQ$643</definedName>
    <definedName name="Z_C536C425_DC8B_447D_BBE2_1C976076FC5D_.wvu.FilterData" localSheetId="1" hidden="1">РАИП!$A$7:$AA$521</definedName>
    <definedName name="Z_C536C425_DC8B_447D_BBE2_1C976076FC5D_.wvu.FilterData" localSheetId="0" hidden="1">'РАИП предл ГРБС'!$B$7:$AQ$643</definedName>
    <definedName name="Z_C56A97BB_556A_4B3E_821F_D4A9F4337EAC_.wvu.FilterData" localSheetId="1" hidden="1">РАИП!$A$7:$AA$521</definedName>
    <definedName name="Z_C56A97BB_556A_4B3E_821F_D4A9F4337EAC_.wvu.FilterData" localSheetId="0" hidden="1">'РАИП предл ГРБС'!$B$7:$AT$643</definedName>
    <definedName name="Z_C65A9594_4E3C_4C1F_B133_52BB25810C13_.wvu.FilterData" localSheetId="1" hidden="1">РАИП!$B$7:$AA$516</definedName>
    <definedName name="Z_C65A9594_4E3C_4C1F_B133_52BB25810C13_.wvu.FilterData" localSheetId="0" hidden="1">'РАИП предл ГРБС'!$C$7:$AD$636</definedName>
    <definedName name="Z_C81D99DF_0832_43B6_AA94_692CD5B05152_.wvu.FilterData" localSheetId="1" hidden="1">РАИП!$A$7:$AA$521</definedName>
    <definedName name="Z_C81D99DF_0832_43B6_AA94_692CD5B05152_.wvu.FilterData" localSheetId="0" hidden="1">'РАИП предл ГРБС'!$B$7:$AT$643</definedName>
    <definedName name="Z_C81D99DF_0832_43B6_AA94_692CD5B05152_.wvu.PrintArea" localSheetId="1" hidden="1">РАИП!$A$1:$AA$521</definedName>
    <definedName name="Z_C81D99DF_0832_43B6_AA94_692CD5B05152_.wvu.PrintArea" localSheetId="0" hidden="1">'РАИП предл ГРБС'!$B$1:$AP$643</definedName>
    <definedName name="Z_C81D99DF_0832_43B6_AA94_692CD5B05152_.wvu.PrintTitles" localSheetId="1" hidden="1">РАИП!$1:$7</definedName>
    <definedName name="Z_C81D99DF_0832_43B6_AA94_692CD5B05152_.wvu.PrintTitles" localSheetId="0" hidden="1">'РАИП предл ГРБС'!$1:$7</definedName>
    <definedName name="Z_CC3A834B_E147_4744_84BE_19C303E069B0_.wvu.FilterData" localSheetId="1" hidden="1">РАИП!$A$7:$AA$521</definedName>
    <definedName name="Z_CC3A834B_E147_4744_84BE_19C303E069B0_.wvu.FilterData" localSheetId="0" hidden="1">'РАИП предл ГРБС'!$B$7:$AQ$643</definedName>
    <definedName name="Z_CCDE22FF_633C_4EED_98A1_71A60067F3E9_.wvu.FilterData" localSheetId="1" hidden="1">РАИП!$A$8:$AA$8</definedName>
    <definedName name="Z_CCEA7E62_BB7B_462A_9D9C_D67F4C3871C7_.wvu.FilterData" localSheetId="1" hidden="1">РАИП!$A$7:$AA$521</definedName>
    <definedName name="Z_CCEA7E62_BB7B_462A_9D9C_D67F4C3871C7_.wvu.FilterData" localSheetId="0" hidden="1">'РАИП предл ГРБС'!$B$7:$AQ$643</definedName>
    <definedName name="Z_D27BE6E7_C668_42D9_B908_68B40A0BB5CC_.wvu.FilterData" localSheetId="1" hidden="1">РАИП!$A$8:$AA$521</definedName>
    <definedName name="Z_D27BE6E7_C668_42D9_B908_68B40A0BB5CC_.wvu.FilterData" localSheetId="0" hidden="1">'РАИП предл ГРБС'!$A$8:$AZ$643</definedName>
    <definedName name="Z_D2F6E2F6_398C_4DDB_AA74_652805A9E265_.wvu.FilterData" localSheetId="0" hidden="1">'РАИП предл ГРБС'!$A$8:$AZ$643</definedName>
    <definedName name="Z_D9BB1C41_9350_4647_8486_E1EC74225A1B_.wvu.FilterData" localSheetId="1" hidden="1">РАИП!$B$7:$AA$516</definedName>
    <definedName name="Z_D9BB1C41_9350_4647_8486_E1EC74225A1B_.wvu.FilterData" localSheetId="0" hidden="1">'РАИП предл ГРБС'!$C$7:$AD$639</definedName>
    <definedName name="Z_DA373004_4515_4E68_8D83_21EA7BF1B276_.wvu.FilterData" localSheetId="1" hidden="1">РАИП!$A$8:$AA$521</definedName>
    <definedName name="Z_DA373004_4515_4E68_8D83_21EA7BF1B276_.wvu.FilterData" localSheetId="0" hidden="1">'РАИП предл ГРБС'!$B$8:$BB$643</definedName>
    <definedName name="Z_DC17D661_F8E1_42CE_B46C_605D38DA1739_.wvu.FilterData" localSheetId="1" hidden="1">РАИП!$A$7:$AA$521</definedName>
    <definedName name="Z_DC17D661_F8E1_42CE_B46C_605D38DA1739_.wvu.FilterData" localSheetId="0" hidden="1">'РАИП предл ГРБС'!$B$7:$AQ$643</definedName>
    <definedName name="Z_DC4B8610_23AB_49A3_862A_EE30E5BB44AE_.wvu.FilterData" localSheetId="1" hidden="1">РАИП!$A$7:$AA$521</definedName>
    <definedName name="Z_DC4B8610_23AB_49A3_862A_EE30E5BB44AE_.wvu.FilterData" localSheetId="0" hidden="1">'РАИП предл ГРБС'!$B$7:$AQ$643</definedName>
    <definedName name="Z_DE09A309_6C68_4C48_A6F1_E46098CE65C4_.wvu.FilterData" localSheetId="1" hidden="1">РАИП!$A$7:$AA$521</definedName>
    <definedName name="Z_DE09A309_6C68_4C48_A6F1_E46098CE65C4_.wvu.FilterData" localSheetId="0" hidden="1">'РАИП предл ГРБС'!$B$7:$AT$643</definedName>
    <definedName name="Z_E13AC1C1_90FF_4656_B2E1_8DA5D5359FB9_.wvu.FilterData" localSheetId="1" hidden="1">РАИП!$A$7:$AA$521</definedName>
    <definedName name="Z_E13AC1C1_90FF_4656_B2E1_8DA5D5359FB9_.wvu.FilterData" localSheetId="0" hidden="1">'РАИП предл ГРБС'!$B$7:$AT$643</definedName>
    <definedName name="Z_E5B77FC2_610A_41F3_9874_993568723205_.wvu.FilterData" localSheetId="1" hidden="1">РАИП!$A$8:$AA$521</definedName>
    <definedName name="Z_E5B77FC2_610A_41F3_9874_993568723205_.wvu.FilterData" localSheetId="0" hidden="1">'РАИП предл ГРБС'!$B$8:$AZ$643</definedName>
    <definedName name="Z_E9CF13C3_1A46_4DF4_A74C_A5BEA52729DA_.wvu.FilterData" localSheetId="1" hidden="1">РАИП!$A$8:$AA$8</definedName>
    <definedName name="Z_E9CF13C3_1A46_4DF4_A74C_A5BEA52729DA_.wvu.FilterData" localSheetId="0" hidden="1">'РАИП предл ГРБС'!$B$8:$BB$646</definedName>
    <definedName name="Z_EA737153_1E3C_4B32_B947_8FA4E1833794_.wvu.FilterData" localSheetId="1" hidden="1">РАИП!$A$7:$AA$521</definedName>
    <definedName name="Z_EA737153_1E3C_4B32_B947_8FA4E1833794_.wvu.FilterData" localSheetId="0" hidden="1">'РАИП предл ГРБС'!$B$7:$AQ$643</definedName>
    <definedName name="Z_EA779CD8_DFCA_4B76_91F8_5449142DA574_.wvu.Cols" localSheetId="1" hidden="1">РАИП!$D:$H</definedName>
    <definedName name="Z_EA779CD8_DFCA_4B76_91F8_5449142DA574_.wvu.Cols" localSheetId="0" hidden="1">'РАИП предл ГРБС'!$D:$J</definedName>
    <definedName name="Z_EA779CD8_DFCA_4B76_91F8_5449142DA574_.wvu.FilterData" localSheetId="1" hidden="1">РАИП!$A$8:$AA$521</definedName>
    <definedName name="Z_EA779CD8_DFCA_4B76_91F8_5449142DA574_.wvu.FilterData" localSheetId="0" hidden="1">'РАИП предл ГРБС'!$A$8:$AZ$643</definedName>
    <definedName name="Z_EA779CD8_DFCA_4B76_91F8_5449142DA574_.wvu.PrintArea" localSheetId="1" hidden="1">РАИП!$A$1:$AA$521</definedName>
    <definedName name="Z_EA779CD8_DFCA_4B76_91F8_5449142DA574_.wvu.PrintArea" localSheetId="0" hidden="1">'РАИП предл ГРБС'!$B$1:$AY$643</definedName>
    <definedName name="Z_EA779CD8_DFCA_4B76_91F8_5449142DA574_.wvu.PrintTitles" localSheetId="1" hidden="1">РАИП!$1:$7</definedName>
    <definedName name="Z_EA779CD8_DFCA_4B76_91F8_5449142DA574_.wvu.PrintTitles" localSheetId="0" hidden="1">'РАИП предл ГРБС'!$1:$7</definedName>
    <definedName name="Z_EB2C7B1E_C4FC_47DF_BEAB_D4B054149C89_.wvu.FilterData" localSheetId="1" hidden="1">РАИП!$A$7:$AA$521</definedName>
    <definedName name="Z_EB2C7B1E_C4FC_47DF_BEAB_D4B054149C89_.wvu.FilterData" localSheetId="0" hidden="1">'РАИП предл ГРБС'!$B$7:$AQ$643</definedName>
    <definedName name="Z_ED1595A5_BE16_4B87_A505_C311C087A6D8_.wvu.FilterData" localSheetId="1" hidden="1">РАИП!$B$7:$AA$516</definedName>
    <definedName name="Z_ED1595A5_BE16_4B87_A505_C311C087A6D8_.wvu.FilterData" localSheetId="0" hidden="1">'РАИП предл ГРБС'!$C$7:$AD$639</definedName>
    <definedName name="Z_F1174165_3AFA_4EDE_A23B_99BFF8F066D7_.wvu.FilterData" localSheetId="1" hidden="1">РАИП!$A$7:$AA$521</definedName>
    <definedName name="Z_F1174165_3AFA_4EDE_A23B_99BFF8F066D7_.wvu.FilterData" localSheetId="0" hidden="1">'РАИП предл ГРБС'!$B$7:$AQ$643</definedName>
    <definedName name="Z_F5335CC8_E9B9_4BAD_A432_173C5D669BD0_.wvu.FilterData" localSheetId="1" hidden="1">РАИП!$A$7:$AA$521</definedName>
    <definedName name="Z_F5335CC8_E9B9_4BAD_A432_173C5D669BD0_.wvu.FilterData" localSheetId="0" hidden="1">'РАИП предл ГРБС'!$B$7:$AQ$643</definedName>
    <definedName name="Z_F98D998A_4FD8_4164_9119_4C19C89E56F2_.wvu.FilterData" localSheetId="1" hidden="1">РАИП!$B$7:$AA$516</definedName>
    <definedName name="Z_F98D998A_4FD8_4164_9119_4C19C89E56F2_.wvu.FilterData" localSheetId="0" hidden="1">'РАИП предл ГРБС'!$C$7:$AD$639</definedName>
    <definedName name="Z_FF5C8E9A_73F6_4B0A_BDB8_EB9EA700C060_.wvu.FilterData" localSheetId="1" hidden="1">РАИП!$A$7:$AA$521</definedName>
    <definedName name="Z_FF5C8E9A_73F6_4B0A_BDB8_EB9EA700C060_.wvu.FilterData" localSheetId="0" hidden="1">'РАИП предл ГРБС'!$B$7:$AQ$643</definedName>
    <definedName name="_xlnm.Print_Titles" localSheetId="1">РАИП!$A:$H,РАИП!$1:$7</definedName>
    <definedName name="_xlnm.Print_Titles" localSheetId="0">'РАИП предл ГРБС'!$B:$N,'РАИП предл ГРБС'!$1:$7</definedName>
    <definedName name="_xlnm.Print_Area" localSheetId="1">РАИП!$A$1:$AB$521</definedName>
    <definedName name="_xlnm.Print_Area" localSheetId="0">'РАИП предл ГРБС'!$B$1:$AZ$646</definedName>
  </definedNames>
  <calcPr calcId="145621"/>
  <customWorkbookViews>
    <customWorkbookView name="Васильев Иван Сергеевич - Личное представление" guid="{069F29B6-7EEE-4CCC-ADBC-1D77F17E9547}" mergeInterval="0" personalView="1" maximized="1" windowWidth="1903" windowHeight="781" activeSheetId="2"/>
    <customWorkbookView name="Нодыкова Юлия Петровна - Личное представление" guid="{B7878A10-52CF-4DBD-A353-79634A8314CE}" mergeInterval="0" personalView="1" maximized="1" windowWidth="1916" windowHeight="854" activeSheetId="2" showComments="commIndAndComment"/>
    <customWorkbookView name="Александрина Алена Васильевна - Личное представление" guid="{69F2FE36-4A55-4BBC-954E-5095D6610B01}" mergeInterval="0" personalView="1" maximized="1" windowWidth="1916" windowHeight="834" activeSheetId="1"/>
    <customWorkbookView name="Степанова Алина Васильевна - Личное представление" guid="{C81D99DF-0832-43B6-AA94-692CD5B05152}" mergeInterval="0" personalView="1" maximized="1" windowWidth="1901" windowHeight="824" activeSheetId="1"/>
    <customWorkbookView name="МЭ Мерцалова Татьяна Александровна - Личное представление" guid="{9CB46DB5-0888-4CD1-A660-3A9E9321139C}" mergeInterval="0" personalView="1" maximized="1" windowWidth="1916" windowHeight="814" activeSheetId="1"/>
    <customWorkbookView name="Юсупов Дамир Рушанович - Личное представление" guid="{02DB49F4-F0AE-4D3E-BCDA-0B216C146617}" mergeInterval="0" personalView="1" maximized="1" windowWidth="1916" windowHeight="814" activeSheetId="1"/>
    <customWorkbookView name="Кузьмина Екатерина Геннадьевна - Личное представление" guid="{61D2ED56-2A5A-494B-BDA3-4067D13D93C6}" mergeInterval="0" personalView="1" maximized="1" windowWidth="1916" windowHeight="834" activeSheetId="1"/>
    <customWorkbookView name="Купцова Крестина Леонидовна - Личное представление" guid="{84F50F77-C039-4BB0-ACA1-6220262A7071}" mergeInterval="0" personalView="1" maximized="1" windowWidth="1916" windowHeight="814" activeSheetId="1"/>
    <customWorkbookView name="Туринге Олег Юрьевич - Личное представление" guid="{EA779CD8-DFCA-4B76-91F8-5449142DA574}" mergeInterval="0" personalView="1" maximized="1" windowWidth="1916" windowHeight="754" activeSheetId="1"/>
    <customWorkbookView name="Мочалов Сергей Александрович - Личное представление" guid="{91464362-F1AC-49CA-8464-8AC7E2CD472D}" mergeInterval="0" personalView="1" maximized="1" windowWidth="1916" windowHeight="834" activeSheetId="1"/>
    <customWorkbookView name="Иванова Татьяна Вячеславовна - Личное представление" guid="{6F6482B9-5158-4DED-8366-F1DE0C7A9116}" mergeInterval="0" personalView="1" maximized="1" windowWidth="1916" windowHeight="814" activeSheetId="1"/>
  </customWorkbookViews>
</workbook>
</file>

<file path=xl/calcChain.xml><?xml version="1.0" encoding="utf-8"?>
<calcChain xmlns="http://schemas.openxmlformats.org/spreadsheetml/2006/main">
  <c r="Z295" i="2" l="1"/>
  <c r="Z300" i="2"/>
  <c r="Z299" i="2"/>
  <c r="Z298" i="2"/>
  <c r="Z301" i="2"/>
  <c r="Z282" i="2"/>
  <c r="Z283" i="2"/>
  <c r="Z284" i="2"/>
  <c r="V435" i="2" l="1"/>
  <c r="V468" i="2"/>
  <c r="V466" i="2"/>
  <c r="V258" i="2"/>
  <c r="V255" i="2"/>
  <c r="Y217" i="2"/>
  <c r="X217" i="2"/>
  <c r="W217" i="2"/>
  <c r="U217" i="2"/>
  <c r="T217" i="2"/>
  <c r="S217" i="2"/>
  <c r="Q217" i="2"/>
  <c r="P217" i="2"/>
  <c r="O217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230" i="2" l="1"/>
  <c r="Z230" i="2" s="1"/>
  <c r="N230" i="2"/>
  <c r="V226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R175" i="2"/>
  <c r="N175" i="2"/>
  <c r="Y153" i="2"/>
  <c r="X153" i="2"/>
  <c r="W153" i="2"/>
  <c r="U153" i="2"/>
  <c r="T153" i="2"/>
  <c r="S153" i="2"/>
  <c r="Q153" i="2"/>
  <c r="P153" i="2"/>
  <c r="O153" i="2"/>
  <c r="V148" i="2"/>
  <c r="V149" i="2"/>
  <c r="V147" i="2"/>
  <c r="V145" i="2"/>
  <c r="V146" i="2"/>
  <c r="Y132" i="2"/>
  <c r="X132" i="2"/>
  <c r="W132" i="2"/>
  <c r="U132" i="2"/>
  <c r="T132" i="2"/>
  <c r="S132" i="2"/>
  <c r="Q132" i="2"/>
  <c r="P132" i="2"/>
  <c r="O132" i="2"/>
  <c r="Y90" i="2"/>
  <c r="X90" i="2"/>
  <c r="W90" i="2"/>
  <c r="U90" i="2"/>
  <c r="T90" i="2"/>
  <c r="S90" i="2"/>
  <c r="Q90" i="2"/>
  <c r="P90" i="2"/>
  <c r="O90" i="2"/>
  <c r="Y22" i="2"/>
  <c r="X22" i="2"/>
  <c r="W22" i="2"/>
  <c r="U22" i="2"/>
  <c r="T22" i="2"/>
  <c r="S22" i="2"/>
  <c r="Q22" i="2"/>
  <c r="P22" i="2"/>
  <c r="O22" i="2"/>
  <c r="Y497" i="2"/>
  <c r="X497" i="2"/>
  <c r="W497" i="2"/>
  <c r="U497" i="2"/>
  <c r="T497" i="2"/>
  <c r="S497" i="2"/>
  <c r="Q497" i="2"/>
  <c r="P497" i="2"/>
  <c r="O497" i="2"/>
  <c r="Y248" i="2"/>
  <c r="X248" i="2"/>
  <c r="W248" i="2"/>
  <c r="U248" i="2"/>
  <c r="T248" i="2"/>
  <c r="S248" i="2"/>
  <c r="Q248" i="2"/>
  <c r="P248" i="2"/>
  <c r="O248" i="2"/>
  <c r="Y57" i="2"/>
  <c r="X57" i="2"/>
  <c r="W57" i="2"/>
  <c r="U57" i="2"/>
  <c r="T57" i="2"/>
  <c r="S57" i="2"/>
  <c r="Q57" i="2"/>
  <c r="P57" i="2"/>
  <c r="O57" i="2"/>
  <c r="V469" i="2"/>
  <c r="N469" i="2"/>
  <c r="V452" i="2"/>
  <c r="V451" i="2"/>
  <c r="V450" i="2"/>
  <c r="V449" i="2"/>
  <c r="V448" i="2"/>
  <c r="V447" i="2"/>
  <c r="N452" i="2"/>
  <c r="N451" i="2"/>
  <c r="N450" i="2"/>
  <c r="N449" i="2"/>
  <c r="N448" i="2"/>
  <c r="N447" i="2"/>
  <c r="N435" i="2"/>
  <c r="Z435" i="2" s="1"/>
  <c r="Y309" i="2"/>
  <c r="X309" i="2"/>
  <c r="W309" i="2"/>
  <c r="U309" i="2"/>
  <c r="T309" i="2"/>
  <c r="S309" i="2"/>
  <c r="Q309" i="2"/>
  <c r="P309" i="2"/>
  <c r="O309" i="2"/>
  <c r="V312" i="2"/>
  <c r="Z312" i="2" s="1"/>
  <c r="V311" i="2"/>
  <c r="Z311" i="2" s="1"/>
  <c r="N312" i="2"/>
  <c r="N311" i="2"/>
  <c r="Y297" i="2"/>
  <c r="X297" i="2"/>
  <c r="W297" i="2"/>
  <c r="U297" i="2"/>
  <c r="T297" i="2"/>
  <c r="S297" i="2"/>
  <c r="Q297" i="2"/>
  <c r="P297" i="2"/>
  <c r="O297" i="2"/>
  <c r="V300" i="2"/>
  <c r="R300" i="2"/>
  <c r="N300" i="2"/>
  <c r="V299" i="2"/>
  <c r="R299" i="2"/>
  <c r="N299" i="2"/>
  <c r="V298" i="2"/>
  <c r="R298" i="2"/>
  <c r="N298" i="2"/>
  <c r="Y281" i="2"/>
  <c r="X281" i="2"/>
  <c r="W281" i="2"/>
  <c r="U281" i="2"/>
  <c r="T281" i="2"/>
  <c r="S281" i="2"/>
  <c r="Q281" i="2"/>
  <c r="P281" i="2"/>
  <c r="O281" i="2"/>
  <c r="Y273" i="2"/>
  <c r="X273" i="2"/>
  <c r="W273" i="2"/>
  <c r="U273" i="2"/>
  <c r="T273" i="2"/>
  <c r="S273" i="2"/>
  <c r="Q273" i="2"/>
  <c r="P273" i="2"/>
  <c r="O273" i="2"/>
  <c r="Y268" i="2"/>
  <c r="X268" i="2"/>
  <c r="W268" i="2"/>
  <c r="U268" i="2"/>
  <c r="T268" i="2"/>
  <c r="S268" i="2"/>
  <c r="Q268" i="2"/>
  <c r="P268" i="2"/>
  <c r="O268" i="2"/>
  <c r="R255" i="2"/>
  <c r="N255" i="2"/>
  <c r="Z255" i="2" s="1"/>
  <c r="V252" i="2"/>
  <c r="N252" i="2"/>
  <c r="V241" i="2"/>
  <c r="N241" i="2"/>
  <c r="V234" i="2"/>
  <c r="N234" i="2"/>
  <c r="Z448" i="2" l="1"/>
  <c r="Z452" i="2"/>
  <c r="Z449" i="2"/>
  <c r="Z450" i="2"/>
  <c r="Z447" i="2"/>
  <c r="Z451" i="2"/>
  <c r="Z175" i="2"/>
  <c r="Z469" i="2"/>
  <c r="Z241" i="2"/>
  <c r="Z234" i="2"/>
  <c r="N147" i="2" l="1"/>
  <c r="Z147" i="2" s="1"/>
  <c r="N146" i="2"/>
  <c r="Z146" i="2" s="1"/>
  <c r="N145" i="2"/>
  <c r="Z145" i="2" s="1"/>
  <c r="V41" i="2"/>
  <c r="N41" i="2"/>
  <c r="V34" i="2"/>
  <c r="Z34" i="2" s="1"/>
  <c r="V33" i="2"/>
  <c r="Z33" i="2" s="1"/>
  <c r="N34" i="2"/>
  <c r="N33" i="2"/>
  <c r="Z41" i="2" l="1"/>
  <c r="N416" i="2" l="1"/>
  <c r="R468" i="2" l="1"/>
  <c r="N468" i="2"/>
  <c r="Z468" i="2" s="1"/>
  <c r="V236" i="2"/>
  <c r="N236" i="2"/>
  <c r="Z236" i="2" l="1"/>
  <c r="V259" i="2"/>
  <c r="N259" i="2"/>
  <c r="Z259" i="2" l="1"/>
  <c r="V228" i="2"/>
  <c r="N228" i="2"/>
  <c r="Z228" i="2" l="1"/>
  <c r="X14" i="2"/>
  <c r="Q13" i="2"/>
  <c r="Y11" i="2"/>
  <c r="U11" i="2"/>
  <c r="T11" i="2"/>
  <c r="S11" i="2"/>
  <c r="Q11" i="2"/>
  <c r="O11" i="2"/>
  <c r="Y10" i="2"/>
  <c r="X10" i="2"/>
  <c r="W10" i="2"/>
  <c r="U10" i="2"/>
  <c r="T10" i="2"/>
  <c r="S10" i="2"/>
  <c r="Q10" i="2"/>
  <c r="P10" i="2"/>
  <c r="O10" i="2"/>
  <c r="N362" i="2" l="1"/>
  <c r="Z362" i="2" s="1"/>
  <c r="N361" i="2"/>
  <c r="Y319" i="2"/>
  <c r="Y16" i="2" s="1"/>
  <c r="X319" i="2"/>
  <c r="X16" i="2" s="1"/>
  <c r="W319" i="2"/>
  <c r="W16" i="2" s="1"/>
  <c r="Q319" i="2"/>
  <c r="Q16" i="2" s="1"/>
  <c r="Y13" i="2"/>
  <c r="X13" i="2"/>
  <c r="W13" i="2"/>
  <c r="U13" i="2"/>
  <c r="T13" i="2"/>
  <c r="S13" i="2"/>
  <c r="P13" i="2"/>
  <c r="O13" i="2"/>
  <c r="N226" i="2"/>
  <c r="Z226" i="2" s="1"/>
  <c r="N194" i="2"/>
  <c r="Z194" i="2" s="1"/>
  <c r="N193" i="2"/>
  <c r="Z193" i="2" s="1"/>
  <c r="N192" i="2"/>
  <c r="Z192" i="2" s="1"/>
  <c r="N191" i="2"/>
  <c r="Z191" i="2" s="1"/>
  <c r="N190" i="2"/>
  <c r="Z190" i="2" s="1"/>
  <c r="N189" i="2"/>
  <c r="Z189" i="2" s="1"/>
  <c r="N188" i="2"/>
  <c r="Z188" i="2" s="1"/>
  <c r="N187" i="2"/>
  <c r="Z187" i="2" s="1"/>
  <c r="N186" i="2"/>
  <c r="Z186" i="2" s="1"/>
  <c r="N185" i="2"/>
  <c r="Z185" i="2" s="1"/>
  <c r="N184" i="2"/>
  <c r="Z184" i="2" s="1"/>
  <c r="N183" i="2"/>
  <c r="Z183" i="2" s="1"/>
  <c r="N182" i="2"/>
  <c r="Z182" i="2" s="1"/>
  <c r="N181" i="2"/>
  <c r="Z181" i="2" s="1"/>
  <c r="N180" i="2"/>
  <c r="Z180" i="2" s="1"/>
  <c r="N179" i="2"/>
  <c r="Z179" i="2" s="1"/>
  <c r="N178" i="2"/>
  <c r="Z178" i="2" s="1"/>
  <c r="N177" i="2"/>
  <c r="Z177" i="2" s="1"/>
  <c r="N176" i="2"/>
  <c r="Z176" i="2" s="1"/>
  <c r="N148" i="2"/>
  <c r="Z148" i="2" s="1"/>
  <c r="N69" i="2"/>
  <c r="Z69" i="2" s="1"/>
  <c r="X11" i="2"/>
  <c r="W11" i="2"/>
  <c r="P11" i="2"/>
  <c r="Y488" i="2"/>
  <c r="Y19" i="2" s="1"/>
  <c r="X488" i="2"/>
  <c r="X19" i="2" s="1"/>
  <c r="W488" i="2"/>
  <c r="W19" i="2" s="1"/>
  <c r="U488" i="2"/>
  <c r="U19" i="2" s="1"/>
  <c r="T488" i="2"/>
  <c r="T19" i="2" s="1"/>
  <c r="S488" i="2"/>
  <c r="S19" i="2" s="1"/>
  <c r="Q488" i="2"/>
  <c r="Q19" i="2" s="1"/>
  <c r="P488" i="2"/>
  <c r="P19" i="2" s="1"/>
  <c r="O488" i="2"/>
  <c r="O19" i="2" s="1"/>
  <c r="Y20" i="2"/>
  <c r="X20" i="2"/>
  <c r="W20" i="2"/>
  <c r="U20" i="2"/>
  <c r="T20" i="2"/>
  <c r="S20" i="2"/>
  <c r="Q20" i="2"/>
  <c r="P20" i="2"/>
  <c r="O20" i="2"/>
  <c r="Y470" i="2"/>
  <c r="Y18" i="2" s="1"/>
  <c r="X470" i="2"/>
  <c r="X18" i="2" s="1"/>
  <c r="W470" i="2"/>
  <c r="W18" i="2" s="1"/>
  <c r="U470" i="2"/>
  <c r="U18" i="2" s="1"/>
  <c r="T470" i="2"/>
  <c r="T18" i="2" s="1"/>
  <c r="S470" i="2"/>
  <c r="S18" i="2" s="1"/>
  <c r="Q470" i="2"/>
  <c r="Q18" i="2" s="1"/>
  <c r="P470" i="2"/>
  <c r="P18" i="2" s="1"/>
  <c r="O470" i="2"/>
  <c r="O18" i="2" s="1"/>
  <c r="V387" i="2"/>
  <c r="Y388" i="2"/>
  <c r="X388" i="2"/>
  <c r="W388" i="2"/>
  <c r="U388" i="2"/>
  <c r="T388" i="2"/>
  <c r="S388" i="2"/>
  <c r="Q388" i="2"/>
  <c r="P388" i="2"/>
  <c r="O388" i="2"/>
  <c r="Y391" i="2"/>
  <c r="X391" i="2"/>
  <c r="W391" i="2"/>
  <c r="U391" i="2"/>
  <c r="T391" i="2"/>
  <c r="S391" i="2"/>
  <c r="Q391" i="2"/>
  <c r="P391" i="2"/>
  <c r="O391" i="2"/>
  <c r="P381" i="2"/>
  <c r="P379" i="2" s="1"/>
  <c r="O381" i="2"/>
  <c r="O379" i="2" s="1"/>
  <c r="N385" i="2"/>
  <c r="V378" i="2"/>
  <c r="Y377" i="2"/>
  <c r="X377" i="2"/>
  <c r="W377" i="2"/>
  <c r="U377" i="2"/>
  <c r="T377" i="2"/>
  <c r="S377" i="2"/>
  <c r="Q377" i="2"/>
  <c r="P377" i="2"/>
  <c r="O377" i="2"/>
  <c r="V62" i="2"/>
  <c r="N62" i="2"/>
  <c r="V377" i="2" l="1"/>
  <c r="W375" i="2"/>
  <c r="X375" i="2"/>
  <c r="Z62" i="2"/>
  <c r="Y375" i="2"/>
  <c r="V240" i="2"/>
  <c r="N240" i="2"/>
  <c r="V143" i="2" l="1"/>
  <c r="N143" i="2"/>
  <c r="Z143" i="2" l="1"/>
  <c r="V118" i="2"/>
  <c r="Z118" i="2" s="1"/>
  <c r="V117" i="2"/>
  <c r="V116" i="2"/>
  <c r="V115" i="2"/>
  <c r="V114" i="2"/>
  <c r="Z114" i="2" s="1"/>
  <c r="V113" i="2"/>
  <c r="N131" i="2"/>
  <c r="N130" i="2"/>
  <c r="N129" i="2"/>
  <c r="N128" i="2"/>
  <c r="N127" i="2"/>
  <c r="N126" i="2"/>
  <c r="N125" i="2"/>
  <c r="N124" i="2"/>
  <c r="N123" i="2"/>
  <c r="N122" i="2"/>
  <c r="N121" i="2"/>
  <c r="Z121" i="2" s="1"/>
  <c r="N120" i="2"/>
  <c r="N119" i="2"/>
  <c r="N118" i="2"/>
  <c r="N117" i="2"/>
  <c r="N116" i="2"/>
  <c r="N115" i="2"/>
  <c r="N114" i="2"/>
  <c r="N113" i="2"/>
  <c r="Z113" i="2" l="1"/>
  <c r="Z117" i="2"/>
  <c r="Z125" i="2"/>
  <c r="Z129" i="2"/>
  <c r="Z122" i="2"/>
  <c r="Z126" i="2"/>
  <c r="Z130" i="2"/>
  <c r="Z115" i="2"/>
  <c r="Z119" i="2"/>
  <c r="Z123" i="2"/>
  <c r="Z127" i="2"/>
  <c r="Z131" i="2"/>
  <c r="Z116" i="2"/>
  <c r="Z120" i="2"/>
  <c r="Z124" i="2"/>
  <c r="Z128" i="2"/>
  <c r="N26" i="2"/>
  <c r="R26" i="2"/>
  <c r="V26" i="2"/>
  <c r="N27" i="2"/>
  <c r="R27" i="2"/>
  <c r="V27" i="2"/>
  <c r="N28" i="2"/>
  <c r="R28" i="2"/>
  <c r="V28" i="2"/>
  <c r="N30" i="2"/>
  <c r="R30" i="2"/>
  <c r="V30" i="2"/>
  <c r="N35" i="2"/>
  <c r="R35" i="2"/>
  <c r="V35" i="2"/>
  <c r="N36" i="2"/>
  <c r="R36" i="2"/>
  <c r="V36" i="2"/>
  <c r="N37" i="2"/>
  <c r="R37" i="2"/>
  <c r="V37" i="2"/>
  <c r="N38" i="2"/>
  <c r="R38" i="2"/>
  <c r="V38" i="2"/>
  <c r="N43" i="2"/>
  <c r="R43" i="2"/>
  <c r="V43" i="2"/>
  <c r="N44" i="2"/>
  <c r="R44" i="2"/>
  <c r="V44" i="2"/>
  <c r="N45" i="2"/>
  <c r="R45" i="2"/>
  <c r="V45" i="2"/>
  <c r="N46" i="2"/>
  <c r="R46" i="2"/>
  <c r="V46" i="2"/>
  <c r="N47" i="2"/>
  <c r="R47" i="2"/>
  <c r="V47" i="2"/>
  <c r="N52" i="2"/>
  <c r="R52" i="2"/>
  <c r="V52" i="2"/>
  <c r="N54" i="2"/>
  <c r="R54" i="2"/>
  <c r="V54" i="2"/>
  <c r="N56" i="2"/>
  <c r="R56" i="2"/>
  <c r="V56" i="2"/>
  <c r="N64" i="2"/>
  <c r="R64" i="2"/>
  <c r="V64" i="2"/>
  <c r="N65" i="2"/>
  <c r="R65" i="2"/>
  <c r="V65" i="2"/>
  <c r="N66" i="2"/>
  <c r="R66" i="2"/>
  <c r="V66" i="2"/>
  <c r="N67" i="2"/>
  <c r="R67" i="2"/>
  <c r="V67" i="2"/>
  <c r="N68" i="2"/>
  <c r="R68" i="2"/>
  <c r="V68" i="2"/>
  <c r="N73" i="2"/>
  <c r="R73" i="2"/>
  <c r="V73" i="2"/>
  <c r="N74" i="2"/>
  <c r="R74" i="2"/>
  <c r="V74" i="2"/>
  <c r="N75" i="2"/>
  <c r="R75" i="2"/>
  <c r="V75" i="2"/>
  <c r="N76" i="2"/>
  <c r="R76" i="2"/>
  <c r="V76" i="2"/>
  <c r="N77" i="2"/>
  <c r="R77" i="2"/>
  <c r="V77" i="2"/>
  <c r="N78" i="2"/>
  <c r="R78" i="2"/>
  <c r="V78" i="2"/>
  <c r="N79" i="2"/>
  <c r="R79" i="2"/>
  <c r="V79" i="2"/>
  <c r="N80" i="2"/>
  <c r="R80" i="2"/>
  <c r="V80" i="2"/>
  <c r="N83" i="2"/>
  <c r="R83" i="2"/>
  <c r="V83" i="2"/>
  <c r="N85" i="2"/>
  <c r="R85" i="2"/>
  <c r="V85" i="2"/>
  <c r="N91" i="2"/>
  <c r="R91" i="2"/>
  <c r="V91" i="2"/>
  <c r="N92" i="2"/>
  <c r="R92" i="2"/>
  <c r="V92" i="2"/>
  <c r="N93" i="2"/>
  <c r="R93" i="2"/>
  <c r="V93" i="2"/>
  <c r="N94" i="2"/>
  <c r="R94" i="2"/>
  <c r="V94" i="2"/>
  <c r="N95" i="2"/>
  <c r="R95" i="2"/>
  <c r="V95" i="2"/>
  <c r="N96" i="2"/>
  <c r="R96" i="2"/>
  <c r="V96" i="2"/>
  <c r="N97" i="2"/>
  <c r="R97" i="2"/>
  <c r="V97" i="2"/>
  <c r="Z97" i="2" s="1"/>
  <c r="N98" i="2"/>
  <c r="R98" i="2"/>
  <c r="V98" i="2"/>
  <c r="N99" i="2"/>
  <c r="R99" i="2"/>
  <c r="V99" i="2"/>
  <c r="N100" i="2"/>
  <c r="R100" i="2"/>
  <c r="V100" i="2"/>
  <c r="N101" i="2"/>
  <c r="R101" i="2"/>
  <c r="V101" i="2"/>
  <c r="N102" i="2"/>
  <c r="R102" i="2"/>
  <c r="V102" i="2"/>
  <c r="N103" i="2"/>
  <c r="R103" i="2"/>
  <c r="V103" i="2"/>
  <c r="N104" i="2"/>
  <c r="R104" i="2"/>
  <c r="V104" i="2"/>
  <c r="N105" i="2"/>
  <c r="R105" i="2"/>
  <c r="V105" i="2"/>
  <c r="N106" i="2"/>
  <c r="R106" i="2"/>
  <c r="V106" i="2"/>
  <c r="N107" i="2"/>
  <c r="R107" i="2"/>
  <c r="V107" i="2"/>
  <c r="N108" i="2"/>
  <c r="R108" i="2"/>
  <c r="V108" i="2"/>
  <c r="N109" i="2"/>
  <c r="R109" i="2"/>
  <c r="V109" i="2"/>
  <c r="Z109" i="2" s="1"/>
  <c r="N110" i="2"/>
  <c r="R110" i="2"/>
  <c r="V110" i="2"/>
  <c r="N111" i="2"/>
  <c r="R111" i="2"/>
  <c r="V111" i="2"/>
  <c r="N112" i="2"/>
  <c r="R112" i="2"/>
  <c r="V112" i="2"/>
  <c r="N133" i="2"/>
  <c r="R133" i="2"/>
  <c r="V133" i="2"/>
  <c r="N134" i="2"/>
  <c r="R134" i="2"/>
  <c r="V134" i="2"/>
  <c r="N135" i="2"/>
  <c r="R135" i="2"/>
  <c r="V135" i="2"/>
  <c r="N136" i="2"/>
  <c r="R136" i="2"/>
  <c r="V136" i="2"/>
  <c r="N137" i="2"/>
  <c r="R137" i="2"/>
  <c r="V137" i="2"/>
  <c r="N138" i="2"/>
  <c r="R138" i="2"/>
  <c r="V138" i="2"/>
  <c r="N139" i="2"/>
  <c r="R139" i="2"/>
  <c r="V139" i="2"/>
  <c r="N142" i="2"/>
  <c r="R142" i="2"/>
  <c r="V142" i="2"/>
  <c r="N149" i="2"/>
  <c r="R149" i="2"/>
  <c r="N150" i="2"/>
  <c r="R150" i="2"/>
  <c r="V150" i="2"/>
  <c r="N151" i="2"/>
  <c r="R151" i="2"/>
  <c r="V151" i="2"/>
  <c r="N152" i="2"/>
  <c r="R152" i="2"/>
  <c r="V152" i="2"/>
  <c r="N154" i="2"/>
  <c r="R154" i="2"/>
  <c r="V154" i="2"/>
  <c r="N155" i="2"/>
  <c r="R155" i="2"/>
  <c r="V155" i="2"/>
  <c r="N156" i="2"/>
  <c r="R156" i="2"/>
  <c r="V156" i="2"/>
  <c r="N157" i="2"/>
  <c r="R157" i="2"/>
  <c r="V157" i="2"/>
  <c r="Z157" i="2" s="1"/>
  <c r="N158" i="2"/>
  <c r="R158" i="2"/>
  <c r="V158" i="2"/>
  <c r="N159" i="2"/>
  <c r="R159" i="2"/>
  <c r="V159" i="2"/>
  <c r="N160" i="2"/>
  <c r="R160" i="2"/>
  <c r="V160" i="2"/>
  <c r="Z160" i="2" s="1"/>
  <c r="N161" i="2"/>
  <c r="R161" i="2"/>
  <c r="V161" i="2"/>
  <c r="N162" i="2"/>
  <c r="Z162" i="2" s="1"/>
  <c r="R162" i="2"/>
  <c r="V162" i="2"/>
  <c r="N163" i="2"/>
  <c r="R163" i="2"/>
  <c r="V163" i="2"/>
  <c r="N164" i="2"/>
  <c r="R164" i="2"/>
  <c r="V164" i="2"/>
  <c r="N165" i="2"/>
  <c r="R165" i="2"/>
  <c r="V165" i="2"/>
  <c r="N166" i="2"/>
  <c r="R166" i="2"/>
  <c r="V166" i="2"/>
  <c r="N167" i="2"/>
  <c r="Z167" i="2" s="1"/>
  <c r="R167" i="2"/>
  <c r="V167" i="2"/>
  <c r="N168" i="2"/>
  <c r="R168" i="2"/>
  <c r="V168" i="2"/>
  <c r="N169" i="2"/>
  <c r="R169" i="2"/>
  <c r="V169" i="2"/>
  <c r="N170" i="2"/>
  <c r="R170" i="2"/>
  <c r="V170" i="2"/>
  <c r="N171" i="2"/>
  <c r="R171" i="2"/>
  <c r="V171" i="2"/>
  <c r="N172" i="2"/>
  <c r="R172" i="2"/>
  <c r="V172" i="2"/>
  <c r="Z172" i="2" s="1"/>
  <c r="N173" i="2"/>
  <c r="R173" i="2"/>
  <c r="V173" i="2"/>
  <c r="N174" i="2"/>
  <c r="R174" i="2"/>
  <c r="V174" i="2"/>
  <c r="O195" i="2"/>
  <c r="O86" i="2" s="1"/>
  <c r="P195" i="2"/>
  <c r="Q195" i="2"/>
  <c r="S195" i="2"/>
  <c r="T195" i="2"/>
  <c r="U195" i="2"/>
  <c r="W195" i="2"/>
  <c r="X195" i="2"/>
  <c r="Y195" i="2"/>
  <c r="N196" i="2"/>
  <c r="R196" i="2"/>
  <c r="V196" i="2"/>
  <c r="N197" i="2"/>
  <c r="R197" i="2"/>
  <c r="V197" i="2"/>
  <c r="N198" i="2"/>
  <c r="R198" i="2"/>
  <c r="V198" i="2"/>
  <c r="N199" i="2"/>
  <c r="R199" i="2"/>
  <c r="V199" i="2"/>
  <c r="N200" i="2"/>
  <c r="R200" i="2"/>
  <c r="V200" i="2"/>
  <c r="N201" i="2"/>
  <c r="R201" i="2"/>
  <c r="V201" i="2"/>
  <c r="N202" i="2"/>
  <c r="R202" i="2"/>
  <c r="V202" i="2"/>
  <c r="N203" i="2"/>
  <c r="R203" i="2"/>
  <c r="V203" i="2"/>
  <c r="N204" i="2"/>
  <c r="R204" i="2"/>
  <c r="V204" i="2"/>
  <c r="N205" i="2"/>
  <c r="R205" i="2"/>
  <c r="V205" i="2"/>
  <c r="N206" i="2"/>
  <c r="R206" i="2"/>
  <c r="V206" i="2"/>
  <c r="N207" i="2"/>
  <c r="R207" i="2"/>
  <c r="V207" i="2"/>
  <c r="N208" i="2"/>
  <c r="R208" i="2"/>
  <c r="V208" i="2"/>
  <c r="N209" i="2"/>
  <c r="R209" i="2"/>
  <c r="V209" i="2"/>
  <c r="N210" i="2"/>
  <c r="R210" i="2"/>
  <c r="V210" i="2"/>
  <c r="N211" i="2"/>
  <c r="R211" i="2"/>
  <c r="V211" i="2"/>
  <c r="N215" i="2"/>
  <c r="R215" i="2"/>
  <c r="V215" i="2"/>
  <c r="N216" i="2"/>
  <c r="R216" i="2"/>
  <c r="N221" i="2"/>
  <c r="R221" i="2"/>
  <c r="V221" i="2"/>
  <c r="N227" i="2"/>
  <c r="R227" i="2"/>
  <c r="V227" i="2"/>
  <c r="N229" i="2"/>
  <c r="R229" i="2"/>
  <c r="V229" i="2"/>
  <c r="N231" i="2"/>
  <c r="R231" i="2"/>
  <c r="V231" i="2"/>
  <c r="N232" i="2"/>
  <c r="R232" i="2"/>
  <c r="V232" i="2"/>
  <c r="N233" i="2"/>
  <c r="Z233" i="2" s="1"/>
  <c r="R233" i="2"/>
  <c r="V233" i="2"/>
  <c r="N235" i="2"/>
  <c r="R235" i="2"/>
  <c r="V235" i="2"/>
  <c r="N237" i="2"/>
  <c r="R237" i="2"/>
  <c r="V237" i="2"/>
  <c r="N238" i="2"/>
  <c r="R238" i="2"/>
  <c r="V238" i="2"/>
  <c r="N239" i="2"/>
  <c r="R239" i="2"/>
  <c r="V239" i="2"/>
  <c r="N242" i="2"/>
  <c r="R242" i="2"/>
  <c r="V242" i="2"/>
  <c r="N243" i="2"/>
  <c r="R243" i="2"/>
  <c r="V243" i="2"/>
  <c r="N244" i="2"/>
  <c r="R244" i="2"/>
  <c r="V244" i="2"/>
  <c r="N247" i="2"/>
  <c r="R247" i="2"/>
  <c r="V247" i="2"/>
  <c r="O14" i="2"/>
  <c r="P14" i="2"/>
  <c r="Q14" i="2"/>
  <c r="S14" i="2"/>
  <c r="T14" i="2"/>
  <c r="U14" i="2"/>
  <c r="W14" i="2"/>
  <c r="Y14" i="2"/>
  <c r="N251" i="2"/>
  <c r="R251" i="2"/>
  <c r="V251" i="2"/>
  <c r="N258" i="2"/>
  <c r="R258" i="2"/>
  <c r="N260" i="2"/>
  <c r="R260" i="2"/>
  <c r="V260" i="2"/>
  <c r="N261" i="2"/>
  <c r="R261" i="2"/>
  <c r="V261" i="2"/>
  <c r="N269" i="2"/>
  <c r="R269" i="2"/>
  <c r="V269" i="2"/>
  <c r="N270" i="2"/>
  <c r="R270" i="2"/>
  <c r="V270" i="2"/>
  <c r="N271" i="2"/>
  <c r="R271" i="2"/>
  <c r="V271" i="2"/>
  <c r="N272" i="2"/>
  <c r="R272" i="2"/>
  <c r="V272" i="2"/>
  <c r="N274" i="2"/>
  <c r="R274" i="2"/>
  <c r="V274" i="2"/>
  <c r="Z274" i="2" s="1"/>
  <c r="N275" i="2"/>
  <c r="R275" i="2"/>
  <c r="V275" i="2"/>
  <c r="Z275" i="2" s="1"/>
  <c r="N276" i="2"/>
  <c r="R276" i="2"/>
  <c r="V276" i="2"/>
  <c r="Z276" i="2" s="1"/>
  <c r="N277" i="2"/>
  <c r="R277" i="2"/>
  <c r="V277" i="2"/>
  <c r="Z277" i="2" s="1"/>
  <c r="N278" i="2"/>
  <c r="R278" i="2"/>
  <c r="V278" i="2"/>
  <c r="Z278" i="2" s="1"/>
  <c r="N279" i="2"/>
  <c r="R279" i="2"/>
  <c r="V279" i="2"/>
  <c r="Z279" i="2" s="1"/>
  <c r="N280" i="2"/>
  <c r="R280" i="2"/>
  <c r="V280" i="2"/>
  <c r="Z280" i="2" s="1"/>
  <c r="N282" i="2"/>
  <c r="R282" i="2"/>
  <c r="V282" i="2"/>
  <c r="N283" i="2"/>
  <c r="R283" i="2"/>
  <c r="V283" i="2"/>
  <c r="N284" i="2"/>
  <c r="R284" i="2"/>
  <c r="V284" i="2"/>
  <c r="O285" i="2"/>
  <c r="P285" i="2"/>
  <c r="Q285" i="2"/>
  <c r="S285" i="2"/>
  <c r="T285" i="2"/>
  <c r="U285" i="2"/>
  <c r="W285" i="2"/>
  <c r="X285" i="2"/>
  <c r="Y285" i="2"/>
  <c r="N286" i="2"/>
  <c r="R286" i="2"/>
  <c r="V286" i="2"/>
  <c r="Z286" i="2" s="1"/>
  <c r="N287" i="2"/>
  <c r="R287" i="2"/>
  <c r="V287" i="2"/>
  <c r="Z287" i="2" s="1"/>
  <c r="O288" i="2"/>
  <c r="P288" i="2"/>
  <c r="Q288" i="2"/>
  <c r="S288" i="2"/>
  <c r="T288" i="2"/>
  <c r="U288" i="2"/>
  <c r="W288" i="2"/>
  <c r="X288" i="2"/>
  <c r="Y288" i="2"/>
  <c r="N289" i="2"/>
  <c r="R289" i="2"/>
  <c r="V289" i="2"/>
  <c r="N290" i="2"/>
  <c r="R290" i="2"/>
  <c r="V290" i="2"/>
  <c r="Z290" i="2" s="1"/>
  <c r="N291" i="2"/>
  <c r="R291" i="2"/>
  <c r="V291" i="2"/>
  <c r="Z291" i="2" s="1"/>
  <c r="N292" i="2"/>
  <c r="R292" i="2"/>
  <c r="V292" i="2"/>
  <c r="N293" i="2"/>
  <c r="R293" i="2"/>
  <c r="V293" i="2"/>
  <c r="Z293" i="2" s="1"/>
  <c r="O294" i="2"/>
  <c r="P294" i="2"/>
  <c r="Q294" i="2"/>
  <c r="S294" i="2"/>
  <c r="T294" i="2"/>
  <c r="U294" i="2"/>
  <c r="W294" i="2"/>
  <c r="X294" i="2"/>
  <c r="Y294" i="2"/>
  <c r="N295" i="2"/>
  <c r="R295" i="2"/>
  <c r="V295" i="2"/>
  <c r="N296" i="2"/>
  <c r="R296" i="2"/>
  <c r="V296" i="2"/>
  <c r="Z296" i="2" s="1"/>
  <c r="N301" i="2"/>
  <c r="N297" i="2" s="1"/>
  <c r="R301" i="2"/>
  <c r="R297" i="2" s="1"/>
  <c r="V301" i="2"/>
  <c r="V297" i="2" s="1"/>
  <c r="Z297" i="2" s="1"/>
  <c r="O302" i="2"/>
  <c r="P302" i="2"/>
  <c r="Q302" i="2"/>
  <c r="S302" i="2"/>
  <c r="T302" i="2"/>
  <c r="U302" i="2"/>
  <c r="W302" i="2"/>
  <c r="X302" i="2"/>
  <c r="Y302" i="2"/>
  <c r="N303" i="2"/>
  <c r="R303" i="2"/>
  <c r="V303" i="2"/>
  <c r="Z303" i="2" s="1"/>
  <c r="N304" i="2"/>
  <c r="R304" i="2"/>
  <c r="V304" i="2"/>
  <c r="Z304" i="2" s="1"/>
  <c r="N305" i="2"/>
  <c r="R305" i="2"/>
  <c r="V305" i="2"/>
  <c r="Z305" i="2" s="1"/>
  <c r="N306" i="2"/>
  <c r="R306" i="2"/>
  <c r="V306" i="2"/>
  <c r="Z306" i="2" s="1"/>
  <c r="N307" i="2"/>
  <c r="R307" i="2"/>
  <c r="V307" i="2"/>
  <c r="Z307" i="2" s="1"/>
  <c r="N308" i="2"/>
  <c r="R308" i="2"/>
  <c r="V308" i="2"/>
  <c r="Z308" i="2" s="1"/>
  <c r="N310" i="2"/>
  <c r="N309" i="2" s="1"/>
  <c r="R310" i="2"/>
  <c r="R309" i="2" s="1"/>
  <c r="V310" i="2"/>
  <c r="N315" i="2"/>
  <c r="R315" i="2"/>
  <c r="V315" i="2"/>
  <c r="N316" i="2"/>
  <c r="R316" i="2"/>
  <c r="V316" i="2"/>
  <c r="N317" i="2"/>
  <c r="R317" i="2"/>
  <c r="V317" i="2"/>
  <c r="N318" i="2"/>
  <c r="R318" i="2"/>
  <c r="V318" i="2"/>
  <c r="U323" i="2"/>
  <c r="V323" i="2"/>
  <c r="N324" i="2"/>
  <c r="R324" i="2"/>
  <c r="O325" i="2"/>
  <c r="O323" i="2" s="1"/>
  <c r="P325" i="2"/>
  <c r="S325" i="2"/>
  <c r="S323" i="2" s="1"/>
  <c r="T325" i="2"/>
  <c r="T323" i="2" s="1"/>
  <c r="N328" i="2"/>
  <c r="R328" i="2"/>
  <c r="V328" i="2"/>
  <c r="N330" i="2"/>
  <c r="R330" i="2"/>
  <c r="V330" i="2"/>
  <c r="N331" i="2"/>
  <c r="R331" i="2"/>
  <c r="V331" i="2"/>
  <c r="N333" i="2"/>
  <c r="R333" i="2"/>
  <c r="V333" i="2"/>
  <c r="N334" i="2"/>
  <c r="R334" i="2"/>
  <c r="V334" i="2"/>
  <c r="N336" i="2"/>
  <c r="R336" i="2"/>
  <c r="V336" i="2"/>
  <c r="N337" i="2"/>
  <c r="R337" i="2"/>
  <c r="V337" i="2"/>
  <c r="N339" i="2"/>
  <c r="R339" i="2"/>
  <c r="V339" i="2"/>
  <c r="N340" i="2"/>
  <c r="R340" i="2"/>
  <c r="V340" i="2"/>
  <c r="N342" i="2"/>
  <c r="R342" i="2"/>
  <c r="V342" i="2"/>
  <c r="N344" i="2"/>
  <c r="R344" i="2"/>
  <c r="V344" i="2"/>
  <c r="N346" i="2"/>
  <c r="R346" i="2"/>
  <c r="V346" i="2"/>
  <c r="N348" i="2"/>
  <c r="R348" i="2"/>
  <c r="V348" i="2"/>
  <c r="O351" i="2"/>
  <c r="N351" i="2" s="1"/>
  <c r="S351" i="2"/>
  <c r="T351" i="2"/>
  <c r="U351" i="2"/>
  <c r="V351" i="2"/>
  <c r="Z351" i="2" s="1"/>
  <c r="N353" i="2"/>
  <c r="R353" i="2"/>
  <c r="V353" i="2"/>
  <c r="N355" i="2"/>
  <c r="R355" i="2"/>
  <c r="V355" i="2"/>
  <c r="N356" i="2"/>
  <c r="R356" i="2"/>
  <c r="V356" i="2"/>
  <c r="O357" i="2"/>
  <c r="N357" i="2" s="1"/>
  <c r="S357" i="2"/>
  <c r="T357" i="2"/>
  <c r="U357" i="2"/>
  <c r="V357" i="2"/>
  <c r="Z357" i="2" s="1"/>
  <c r="N358" i="2"/>
  <c r="R358" i="2"/>
  <c r="V358" i="2"/>
  <c r="Z358" i="2" s="1"/>
  <c r="N359" i="2"/>
  <c r="R359" i="2"/>
  <c r="V359" i="2"/>
  <c r="N360" i="2"/>
  <c r="R360" i="2"/>
  <c r="V360" i="2"/>
  <c r="Z360" i="2" s="1"/>
  <c r="R361" i="2"/>
  <c r="T361" i="2"/>
  <c r="V361" i="2"/>
  <c r="Z361" i="2" s="1"/>
  <c r="O363" i="2"/>
  <c r="P319" i="2"/>
  <c r="P16" i="2" s="1"/>
  <c r="S363" i="2"/>
  <c r="T363" i="2"/>
  <c r="U363" i="2"/>
  <c r="V363" i="2"/>
  <c r="N364" i="2"/>
  <c r="R364" i="2"/>
  <c r="V364" i="2"/>
  <c r="N365" i="2"/>
  <c r="R365" i="2"/>
  <c r="V365" i="2"/>
  <c r="N366" i="2"/>
  <c r="R366" i="2"/>
  <c r="V366" i="2"/>
  <c r="N367" i="2"/>
  <c r="R367" i="2"/>
  <c r="V367" i="2"/>
  <c r="N368" i="2"/>
  <c r="R368" i="2"/>
  <c r="V368" i="2"/>
  <c r="N369" i="2"/>
  <c r="R369" i="2"/>
  <c r="V369" i="2"/>
  <c r="N370" i="2"/>
  <c r="R370" i="2"/>
  <c r="V370" i="2"/>
  <c r="N378" i="2"/>
  <c r="R378" i="2"/>
  <c r="R377" i="2" s="1"/>
  <c r="Q379" i="2"/>
  <c r="S379" i="2"/>
  <c r="T379" i="2"/>
  <c r="U379" i="2"/>
  <c r="V379" i="2"/>
  <c r="N380" i="2"/>
  <c r="R380" i="2"/>
  <c r="R381" i="2"/>
  <c r="N383" i="2"/>
  <c r="R383" i="2"/>
  <c r="N384" i="2"/>
  <c r="R384" i="2"/>
  <c r="O386" i="2"/>
  <c r="O375" i="2" s="1"/>
  <c r="P386" i="2"/>
  <c r="P375" i="2" s="1"/>
  <c r="Q386" i="2"/>
  <c r="S386" i="2"/>
  <c r="T386" i="2"/>
  <c r="U386" i="2"/>
  <c r="V386" i="2"/>
  <c r="N387" i="2"/>
  <c r="R387" i="2"/>
  <c r="R386" i="2" s="1"/>
  <c r="N389" i="2"/>
  <c r="R389" i="2"/>
  <c r="V389" i="2"/>
  <c r="N390" i="2"/>
  <c r="R390" i="2"/>
  <c r="V390" i="2"/>
  <c r="N392" i="2"/>
  <c r="R392" i="2"/>
  <c r="V392" i="2"/>
  <c r="N393" i="2"/>
  <c r="R393" i="2"/>
  <c r="V393" i="2"/>
  <c r="O394" i="2"/>
  <c r="P394" i="2"/>
  <c r="Q394" i="2"/>
  <c r="S394" i="2"/>
  <c r="T394" i="2"/>
  <c r="U394" i="2"/>
  <c r="W394" i="2"/>
  <c r="W371" i="2" s="1"/>
  <c r="X394" i="2"/>
  <c r="X371" i="2" s="1"/>
  <c r="Y394" i="2"/>
  <c r="Y371" i="2" s="1"/>
  <c r="N396" i="2"/>
  <c r="R396" i="2"/>
  <c r="V396" i="2"/>
  <c r="N398" i="2"/>
  <c r="R398" i="2"/>
  <c r="V398" i="2"/>
  <c r="N400" i="2"/>
  <c r="R400" i="2"/>
  <c r="V400" i="2"/>
  <c r="N405" i="2"/>
  <c r="R405" i="2"/>
  <c r="V405" i="2"/>
  <c r="N407" i="2"/>
  <c r="R407" i="2"/>
  <c r="V407" i="2"/>
  <c r="Z407" i="2" s="1"/>
  <c r="N408" i="2"/>
  <c r="R408" i="2"/>
  <c r="V408" i="2"/>
  <c r="Z408" i="2" s="1"/>
  <c r="N409" i="2"/>
  <c r="R409" i="2"/>
  <c r="V409" i="2"/>
  <c r="N411" i="2"/>
  <c r="R411" i="2"/>
  <c r="V411" i="2"/>
  <c r="N413" i="2"/>
  <c r="R413" i="2"/>
  <c r="V413" i="2"/>
  <c r="N414" i="2"/>
  <c r="R414" i="2"/>
  <c r="V414" i="2"/>
  <c r="N415" i="2"/>
  <c r="R415" i="2"/>
  <c r="V415" i="2"/>
  <c r="R416" i="2"/>
  <c r="V416" i="2"/>
  <c r="N417" i="2"/>
  <c r="R417" i="2"/>
  <c r="V417" i="2"/>
  <c r="N418" i="2"/>
  <c r="R418" i="2"/>
  <c r="V418" i="2"/>
  <c r="N419" i="2"/>
  <c r="R419" i="2"/>
  <c r="V419" i="2"/>
  <c r="N420" i="2"/>
  <c r="R420" i="2"/>
  <c r="V420" i="2"/>
  <c r="N421" i="2"/>
  <c r="R421" i="2"/>
  <c r="V421" i="2"/>
  <c r="N422" i="2"/>
  <c r="R422" i="2"/>
  <c r="V422" i="2"/>
  <c r="N423" i="2"/>
  <c r="R423" i="2"/>
  <c r="V423" i="2"/>
  <c r="N424" i="2"/>
  <c r="R424" i="2"/>
  <c r="V424" i="2"/>
  <c r="N425" i="2"/>
  <c r="R425" i="2"/>
  <c r="V425" i="2"/>
  <c r="N426" i="2"/>
  <c r="R426" i="2"/>
  <c r="V426" i="2"/>
  <c r="N429" i="2"/>
  <c r="R429" i="2"/>
  <c r="V429" i="2"/>
  <c r="N430" i="2"/>
  <c r="R430" i="2"/>
  <c r="V430" i="2"/>
  <c r="N432" i="2"/>
  <c r="R432" i="2"/>
  <c r="V432" i="2"/>
  <c r="N436" i="2"/>
  <c r="R436" i="2"/>
  <c r="V436" i="2"/>
  <c r="N437" i="2"/>
  <c r="R437" i="2"/>
  <c r="V437" i="2"/>
  <c r="N438" i="2"/>
  <c r="R438" i="2"/>
  <c r="V438" i="2"/>
  <c r="N439" i="2"/>
  <c r="R439" i="2"/>
  <c r="V439" i="2"/>
  <c r="N440" i="2"/>
  <c r="R440" i="2"/>
  <c r="V440" i="2"/>
  <c r="Z440" i="2" s="1"/>
  <c r="N441" i="2"/>
  <c r="R441" i="2"/>
  <c r="V441" i="2"/>
  <c r="N442" i="2"/>
  <c r="R442" i="2"/>
  <c r="V442" i="2"/>
  <c r="N443" i="2"/>
  <c r="R443" i="2"/>
  <c r="V443" i="2"/>
  <c r="N444" i="2"/>
  <c r="R444" i="2"/>
  <c r="V444" i="2"/>
  <c r="N445" i="2"/>
  <c r="R445" i="2"/>
  <c r="V445" i="2"/>
  <c r="N446" i="2"/>
  <c r="R446" i="2"/>
  <c r="V446" i="2"/>
  <c r="N453" i="2"/>
  <c r="R453" i="2"/>
  <c r="V453" i="2"/>
  <c r="N455" i="2"/>
  <c r="R455" i="2"/>
  <c r="V455" i="2"/>
  <c r="N457" i="2"/>
  <c r="R457" i="2"/>
  <c r="V457" i="2"/>
  <c r="N459" i="2"/>
  <c r="R459" i="2"/>
  <c r="V459" i="2"/>
  <c r="N460" i="2"/>
  <c r="R460" i="2"/>
  <c r="V460" i="2"/>
  <c r="N465" i="2"/>
  <c r="R465" i="2"/>
  <c r="V465" i="2"/>
  <c r="Z465" i="2" s="1"/>
  <c r="N466" i="2"/>
  <c r="Z466" i="2" s="1"/>
  <c r="R466" i="2"/>
  <c r="N467" i="2"/>
  <c r="R467" i="2"/>
  <c r="V467" i="2"/>
  <c r="N475" i="2"/>
  <c r="R475" i="2"/>
  <c r="V475" i="2"/>
  <c r="N478" i="2"/>
  <c r="R478" i="2"/>
  <c r="V478" i="2"/>
  <c r="N479" i="2"/>
  <c r="R479" i="2"/>
  <c r="V479" i="2"/>
  <c r="N482" i="2"/>
  <c r="R482" i="2"/>
  <c r="V482" i="2"/>
  <c r="N483" i="2"/>
  <c r="R483" i="2"/>
  <c r="V483" i="2"/>
  <c r="N484" i="2"/>
  <c r="R484" i="2"/>
  <c r="V484" i="2"/>
  <c r="N487" i="2"/>
  <c r="R487" i="2"/>
  <c r="V487" i="2"/>
  <c r="N493" i="2"/>
  <c r="R493" i="2"/>
  <c r="V493" i="2"/>
  <c r="N494" i="2"/>
  <c r="R494" i="2"/>
  <c r="V494" i="2"/>
  <c r="N495" i="2"/>
  <c r="R495" i="2"/>
  <c r="V495" i="2"/>
  <c r="Z495" i="2" s="1"/>
  <c r="N496" i="2"/>
  <c r="R496" i="2"/>
  <c r="V496" i="2"/>
  <c r="Z496" i="2" s="1"/>
  <c r="N502" i="2"/>
  <c r="R502" i="2"/>
  <c r="V502" i="2"/>
  <c r="N507" i="2"/>
  <c r="R507" i="2"/>
  <c r="V507" i="2"/>
  <c r="N512" i="2"/>
  <c r="R512" i="2"/>
  <c r="V512" i="2"/>
  <c r="N514" i="2"/>
  <c r="R514" i="2"/>
  <c r="V514" i="2"/>
  <c r="N516" i="2"/>
  <c r="R516" i="2"/>
  <c r="V516" i="2"/>
  <c r="N521" i="2"/>
  <c r="R521" i="2"/>
  <c r="V521" i="2"/>
  <c r="Z516" i="2" l="1"/>
  <c r="Z405" i="2"/>
  <c r="Z409" i="2"/>
  <c r="V217" i="2"/>
  <c r="Z237" i="2"/>
  <c r="Z437" i="2"/>
  <c r="P371" i="2"/>
  <c r="R217" i="2"/>
  <c r="Z171" i="2"/>
  <c r="Z105" i="2"/>
  <c r="Z101" i="2"/>
  <c r="O371" i="2"/>
  <c r="Z359" i="2"/>
  <c r="V309" i="2"/>
  <c r="Z309" i="2" s="1"/>
  <c r="Z310" i="2"/>
  <c r="Z289" i="2"/>
  <c r="Z196" i="2"/>
  <c r="Z174" i="2"/>
  <c r="Z154" i="2"/>
  <c r="Z138" i="2"/>
  <c r="Z85" i="2"/>
  <c r="N217" i="2"/>
  <c r="Z446" i="2"/>
  <c r="Z467" i="2"/>
  <c r="Z390" i="2"/>
  <c r="Z168" i="2"/>
  <c r="Z164" i="2"/>
  <c r="Z158" i="2"/>
  <c r="Z134" i="2"/>
  <c r="Z173" i="2"/>
  <c r="Z169" i="2"/>
  <c r="Z165" i="2"/>
  <c r="Z163" i="2"/>
  <c r="Z161" i="2"/>
  <c r="Z159" i="2"/>
  <c r="Z155" i="2"/>
  <c r="Z170" i="2"/>
  <c r="Z166" i="2"/>
  <c r="Z156" i="2"/>
  <c r="R497" i="2"/>
  <c r="R248" i="2"/>
  <c r="N497" i="2"/>
  <c r="Y17" i="2"/>
  <c r="P17" i="2"/>
  <c r="N248" i="2"/>
  <c r="X17" i="2"/>
  <c r="O17" i="2"/>
  <c r="V497" i="2"/>
  <c r="W17" i="2"/>
  <c r="V248" i="2"/>
  <c r="V14" i="2" s="1"/>
  <c r="Z152" i="2"/>
  <c r="Z137" i="2"/>
  <c r="Z112" i="2"/>
  <c r="Z108" i="2"/>
  <c r="Z104" i="2"/>
  <c r="Z100" i="2"/>
  <c r="Z96" i="2"/>
  <c r="Z64" i="2"/>
  <c r="R153" i="2"/>
  <c r="Z136" i="2"/>
  <c r="Z111" i="2"/>
  <c r="Z107" i="2"/>
  <c r="Z103" i="2"/>
  <c r="Z99" i="2"/>
  <c r="Z95" i="2"/>
  <c r="Z93" i="2"/>
  <c r="V90" i="2"/>
  <c r="Z75" i="2"/>
  <c r="V132" i="2"/>
  <c r="V22" i="2"/>
  <c r="V153" i="2"/>
  <c r="R132" i="2"/>
  <c r="R90" i="2"/>
  <c r="R22" i="2"/>
  <c r="Z139" i="2"/>
  <c r="Z135" i="2"/>
  <c r="N132" i="2"/>
  <c r="Z132" i="2" s="1"/>
  <c r="Z110" i="2"/>
  <c r="Z106" i="2"/>
  <c r="Z102" i="2"/>
  <c r="Z98" i="2"/>
  <c r="Z94" i="2"/>
  <c r="Z92" i="2"/>
  <c r="N22" i="2"/>
  <c r="N153" i="2"/>
  <c r="Z133" i="2"/>
  <c r="Z91" i="2"/>
  <c r="N90" i="2"/>
  <c r="P86" i="2"/>
  <c r="P12" i="2" s="1"/>
  <c r="U86" i="2"/>
  <c r="Y86" i="2"/>
  <c r="V57" i="2"/>
  <c r="V11" i="2" s="1"/>
  <c r="R13" i="2"/>
  <c r="X86" i="2"/>
  <c r="X12" i="2" s="1"/>
  <c r="S86" i="2"/>
  <c r="S12" i="2" s="1"/>
  <c r="R57" i="2"/>
  <c r="R10" i="2"/>
  <c r="T86" i="2"/>
  <c r="T12" i="2" s="1"/>
  <c r="N13" i="2"/>
  <c r="W86" i="2"/>
  <c r="W12" i="2" s="1"/>
  <c r="Q86" i="2"/>
  <c r="Q12" i="2" s="1"/>
  <c r="N57" i="2"/>
  <c r="N10" i="2"/>
  <c r="V281" i="2"/>
  <c r="R281" i="2"/>
  <c r="N281" i="2"/>
  <c r="N273" i="2"/>
  <c r="V273" i="2"/>
  <c r="R273" i="2"/>
  <c r="N268" i="2"/>
  <c r="V268" i="2"/>
  <c r="R268" i="2"/>
  <c r="Z512" i="2"/>
  <c r="R11" i="2"/>
  <c r="N11" i="2"/>
  <c r="N377" i="2"/>
  <c r="Z378" i="2"/>
  <c r="U267" i="2"/>
  <c r="P267" i="2"/>
  <c r="Z392" i="2"/>
  <c r="Y267" i="2"/>
  <c r="T267" i="2"/>
  <c r="O267" i="2"/>
  <c r="X267" i="2"/>
  <c r="S267" i="2"/>
  <c r="W267" i="2"/>
  <c r="Q267" i="2"/>
  <c r="O12" i="2"/>
  <c r="R391" i="2"/>
  <c r="V488" i="2"/>
  <c r="Z415" i="2"/>
  <c r="R388" i="2"/>
  <c r="N381" i="2"/>
  <c r="N379" i="2" s="1"/>
  <c r="Z379" i="2" s="1"/>
  <c r="T375" i="2"/>
  <c r="T371" i="2" s="1"/>
  <c r="V319" i="2"/>
  <c r="N323" i="2"/>
  <c r="Z323" i="2" s="1"/>
  <c r="O319" i="2"/>
  <c r="O16" i="2" s="1"/>
  <c r="U319" i="2"/>
  <c r="U16" i="2" s="1"/>
  <c r="U12" i="2"/>
  <c r="V391" i="2"/>
  <c r="T319" i="2"/>
  <c r="T16" i="2" s="1"/>
  <c r="N363" i="2"/>
  <c r="Z363" i="2" s="1"/>
  <c r="S319" i="2"/>
  <c r="S16" i="2" s="1"/>
  <c r="Y12" i="2"/>
  <c r="R488" i="2"/>
  <c r="R19" i="2" s="1"/>
  <c r="Z483" i="2"/>
  <c r="N488" i="2"/>
  <c r="N19" i="2" s="1"/>
  <c r="Z484" i="2"/>
  <c r="R20" i="2"/>
  <c r="R470" i="2"/>
  <c r="R18" i="2" s="1"/>
  <c r="V20" i="2"/>
  <c r="V470" i="2"/>
  <c r="Z482" i="2"/>
  <c r="N470" i="2"/>
  <c r="N18" i="2" s="1"/>
  <c r="Z414" i="2"/>
  <c r="Z479" i="2"/>
  <c r="V388" i="2"/>
  <c r="N386" i="2"/>
  <c r="Z387" i="2"/>
  <c r="U375" i="2"/>
  <c r="U371" i="2" s="1"/>
  <c r="Z52" i="2"/>
  <c r="Z27" i="2"/>
  <c r="S375" i="2"/>
  <c r="S371" i="2" s="1"/>
  <c r="Z413" i="2"/>
  <c r="Q375" i="2"/>
  <c r="Q371" i="2" s="1"/>
  <c r="Z393" i="2"/>
  <c r="Z258" i="2"/>
  <c r="Z478" i="2"/>
  <c r="Z221" i="2"/>
  <c r="Z80" i="2"/>
  <c r="Z35" i="2"/>
  <c r="Z26" i="2"/>
  <c r="Z79" i="2"/>
  <c r="Z54" i="2"/>
  <c r="Z28" i="2"/>
  <c r="Z78" i="2"/>
  <c r="Z56" i="2"/>
  <c r="Z30" i="2"/>
  <c r="Z36" i="2"/>
  <c r="Z67" i="2"/>
  <c r="Z68" i="2"/>
  <c r="Z66" i="2"/>
  <c r="Z38" i="2"/>
  <c r="Z46" i="2"/>
  <c r="Z369" i="2"/>
  <c r="Z365" i="2"/>
  <c r="Z74" i="2"/>
  <c r="Z47" i="2"/>
  <c r="Z43" i="2"/>
  <c r="Z348" i="2"/>
  <c r="Z340" i="2"/>
  <c r="Z270" i="2"/>
  <c r="Z334" i="2"/>
  <c r="Z344" i="2"/>
  <c r="Z337" i="2"/>
  <c r="Z317" i="2"/>
  <c r="Z328" i="2"/>
  <c r="Z315" i="2"/>
  <c r="Z292" i="2"/>
  <c r="Z76" i="2"/>
  <c r="V288" i="2"/>
  <c r="Z288" i="2" s="1"/>
  <c r="R288" i="2"/>
  <c r="Z368" i="2"/>
  <c r="Z364" i="2"/>
  <c r="Z342" i="2"/>
  <c r="Z336" i="2"/>
  <c r="Z330" i="2"/>
  <c r="Z316" i="2"/>
  <c r="V294" i="2"/>
  <c r="Z294" i="2" s="1"/>
  <c r="Z271" i="2"/>
  <c r="Z261" i="2"/>
  <c r="Z242" i="2"/>
  <c r="Z210" i="2"/>
  <c r="Z331" i="2"/>
  <c r="Z370" i="2"/>
  <c r="Z366" i="2"/>
  <c r="Z346" i="2"/>
  <c r="Z339" i="2"/>
  <c r="Z333" i="2"/>
  <c r="Z318" i="2"/>
  <c r="Z244" i="2"/>
  <c r="Z235" i="2"/>
  <c r="Z209" i="2"/>
  <c r="N288" i="2"/>
  <c r="Z432" i="2"/>
  <c r="Z453" i="2"/>
  <c r="Z439" i="2"/>
  <c r="Z425" i="2"/>
  <c r="Z421" i="2"/>
  <c r="Z389" i="2"/>
  <c r="Z377" i="2"/>
  <c r="R357" i="2"/>
  <c r="Z356" i="2"/>
  <c r="Z272" i="2"/>
  <c r="Z206" i="2"/>
  <c r="Z200" i="2"/>
  <c r="Z208" i="2"/>
  <c r="R363" i="2"/>
  <c r="N14" i="2"/>
  <c r="Z455" i="2"/>
  <c r="R379" i="2"/>
  <c r="Z150" i="2"/>
  <c r="Z142" i="2"/>
  <c r="V302" i="2"/>
  <c r="Z239" i="2"/>
  <c r="Z149" i="2"/>
  <c r="Z521" i="2"/>
  <c r="Z493" i="2"/>
  <c r="Z487" i="2"/>
  <c r="N294" i="2"/>
  <c r="Z231" i="2"/>
  <c r="Z229" i="2"/>
  <c r="Z207" i="2"/>
  <c r="Z202" i="2"/>
  <c r="Z198" i="2"/>
  <c r="Z445" i="2"/>
  <c r="Z441" i="2"/>
  <c r="Z429" i="2"/>
  <c r="Z423" i="2"/>
  <c r="Z419" i="2"/>
  <c r="Z400" i="2"/>
  <c r="Z459" i="2"/>
  <c r="Z443" i="2"/>
  <c r="Z417" i="2"/>
  <c r="R394" i="2"/>
  <c r="Z367" i="2"/>
  <c r="Z353" i="2"/>
  <c r="Z227" i="2"/>
  <c r="Z65" i="2"/>
  <c r="Z45" i="2"/>
  <c r="Z37" i="2"/>
  <c r="Z514" i="2"/>
  <c r="N388" i="2"/>
  <c r="Z388" i="2" s="1"/>
  <c r="R294" i="2"/>
  <c r="R325" i="2"/>
  <c r="R323" i="2" s="1"/>
  <c r="N302" i="2"/>
  <c r="Z44" i="2"/>
  <c r="Z507" i="2"/>
  <c r="Z494" i="2"/>
  <c r="Z460" i="2"/>
  <c r="Z442" i="2"/>
  <c r="Z438" i="2"/>
  <c r="Z430" i="2"/>
  <c r="Z424" i="2"/>
  <c r="Z420" i="2"/>
  <c r="Z416" i="2"/>
  <c r="Z411" i="2"/>
  <c r="V394" i="2"/>
  <c r="Z457" i="2"/>
  <c r="Z444" i="2"/>
  <c r="Z436" i="2"/>
  <c r="Z426" i="2"/>
  <c r="Z422" i="2"/>
  <c r="Z418" i="2"/>
  <c r="Z398" i="2"/>
  <c r="N394" i="2"/>
  <c r="N391" i="2"/>
  <c r="Z355" i="2"/>
  <c r="R351" i="2"/>
  <c r="N325" i="2"/>
  <c r="Z269" i="2"/>
  <c r="Z260" i="2"/>
  <c r="Z232" i="2"/>
  <c r="Z215" i="2"/>
  <c r="Z203" i="2"/>
  <c r="Z199" i="2"/>
  <c r="Z77" i="2"/>
  <c r="R14" i="2"/>
  <c r="R302" i="2"/>
  <c r="Z243" i="2"/>
  <c r="Z211" i="2"/>
  <c r="Z205" i="2"/>
  <c r="V195" i="2"/>
  <c r="Z201" i="2"/>
  <c r="Z197" i="2"/>
  <c r="Z151" i="2"/>
  <c r="Z83" i="2"/>
  <c r="Z73" i="2"/>
  <c r="Z386" i="2"/>
  <c r="Z475" i="2"/>
  <c r="Z502" i="2"/>
  <c r="V285" i="2"/>
  <c r="R285" i="2"/>
  <c r="Z238" i="2"/>
  <c r="N285" i="2"/>
  <c r="Z204" i="2"/>
  <c r="R195" i="2"/>
  <c r="Z396" i="2"/>
  <c r="N195" i="2"/>
  <c r="W643" i="1"/>
  <c r="U643" i="1"/>
  <c r="W642" i="1"/>
  <c r="U642" i="1"/>
  <c r="AJ498" i="1"/>
  <c r="AH498" i="1"/>
  <c r="W500" i="1"/>
  <c r="U500" i="1" s="1"/>
  <c r="W499" i="1"/>
  <c r="U499" i="1"/>
  <c r="W498" i="1"/>
  <c r="U498" i="1"/>
  <c r="Z285" i="2" l="1"/>
  <c r="Z391" i="2"/>
  <c r="Z273" i="2"/>
  <c r="V16" i="2"/>
  <c r="Z195" i="2"/>
  <c r="S17" i="2"/>
  <c r="Q15" i="2"/>
  <c r="Q262" i="2"/>
  <c r="O262" i="2"/>
  <c r="O15" i="2" s="1"/>
  <c r="O8" i="2" s="1"/>
  <c r="P262" i="2"/>
  <c r="P15" i="2" s="1"/>
  <c r="P8" i="2" s="1"/>
  <c r="W262" i="2"/>
  <c r="W15" i="2" s="1"/>
  <c r="W8" i="2" s="1"/>
  <c r="T262" i="2"/>
  <c r="T15" i="2" s="1"/>
  <c r="U262" i="2"/>
  <c r="U15" i="2" s="1"/>
  <c r="Q17" i="2"/>
  <c r="S262" i="2"/>
  <c r="S15" i="2" s="1"/>
  <c r="Y262" i="2"/>
  <c r="Y15" i="2" s="1"/>
  <c r="Y8" i="2" s="1"/>
  <c r="T17" i="2"/>
  <c r="X262" i="2"/>
  <c r="X15" i="2" s="1"/>
  <c r="X8" i="2" s="1"/>
  <c r="V86" i="2"/>
  <c r="R86" i="2"/>
  <c r="R12" i="2" s="1"/>
  <c r="N86" i="2"/>
  <c r="N12" i="2" s="1"/>
  <c r="Z11" i="2"/>
  <c r="Z14" i="2"/>
  <c r="Z497" i="2"/>
  <c r="Z217" i="2"/>
  <c r="V13" i="2"/>
  <c r="Z13" i="2" s="1"/>
  <c r="V19" i="2"/>
  <c r="Z19" i="2" s="1"/>
  <c r="Z488" i="2"/>
  <c r="V18" i="2"/>
  <c r="Z18" i="2" s="1"/>
  <c r="Z470" i="2"/>
  <c r="V267" i="2"/>
  <c r="V262" i="2" s="1"/>
  <c r="R267" i="2"/>
  <c r="N267" i="2"/>
  <c r="N262" i="2" s="1"/>
  <c r="Z248" i="2"/>
  <c r="N20" i="2"/>
  <c r="Z20" i="2" s="1"/>
  <c r="V375" i="2"/>
  <c r="V371" i="2" s="1"/>
  <c r="Z153" i="2"/>
  <c r="Z57" i="2"/>
  <c r="V10" i="2"/>
  <c r="Z10" i="2" s="1"/>
  <c r="Z22" i="2"/>
  <c r="R319" i="2"/>
  <c r="R16" i="2" s="1"/>
  <c r="N375" i="2"/>
  <c r="N371" i="2" s="1"/>
  <c r="N319" i="2"/>
  <c r="N16" i="2" s="1"/>
  <c r="Z16" i="2" s="1"/>
  <c r="Z90" i="2"/>
  <c r="R375" i="2"/>
  <c r="R371" i="2" s="1"/>
  <c r="Z268" i="2"/>
  <c r="Z394" i="2"/>
  <c r="Z302" i="2"/>
  <c r="Z281" i="2"/>
  <c r="U309" i="1"/>
  <c r="U308" i="1"/>
  <c r="U307" i="1"/>
  <c r="U304" i="1"/>
  <c r="U303" i="1"/>
  <c r="U302" i="1"/>
  <c r="AM309" i="1"/>
  <c r="AL309" i="1"/>
  <c r="AH309" i="1"/>
  <c r="AK309" i="1" s="1"/>
  <c r="AM308" i="1"/>
  <c r="AL308" i="1"/>
  <c r="AH308" i="1"/>
  <c r="AK308" i="1" s="1"/>
  <c r="AM307" i="1"/>
  <c r="AL307" i="1"/>
  <c r="AH307" i="1"/>
  <c r="AK307" i="1" s="1"/>
  <c r="AM306" i="1"/>
  <c r="AL306" i="1"/>
  <c r="AK306" i="1"/>
  <c r="AM305" i="1"/>
  <c r="AL305" i="1"/>
  <c r="AK305" i="1"/>
  <c r="AM304" i="1"/>
  <c r="AL304" i="1"/>
  <c r="AH304" i="1"/>
  <c r="AK304" i="1" s="1"/>
  <c r="AM303" i="1"/>
  <c r="AL303" i="1"/>
  <c r="AH303" i="1"/>
  <c r="AK303" i="1" s="1"/>
  <c r="AM302" i="1"/>
  <c r="AL302" i="1"/>
  <c r="AH302" i="1"/>
  <c r="AK302" i="1" s="1"/>
  <c r="AV239" i="1"/>
  <c r="AU239" i="1"/>
  <c r="AP239" i="1"/>
  <c r="AO239" i="1"/>
  <c r="AN239" i="1"/>
  <c r="AJ239" i="1"/>
  <c r="AI239" i="1"/>
  <c r="AD239" i="1"/>
  <c r="AC239" i="1"/>
  <c r="AB239" i="1"/>
  <c r="Q239" i="1"/>
  <c r="P239" i="1"/>
  <c r="O239" i="1"/>
  <c r="Z504" i="1"/>
  <c r="U504" i="1"/>
  <c r="X504" i="1" s="1"/>
  <c r="T8" i="2" l="1"/>
  <c r="Z319" i="2"/>
  <c r="Q8" i="2"/>
  <c r="S8" i="2"/>
  <c r="R262" i="2"/>
  <c r="R15" i="2" s="1"/>
  <c r="Z375" i="2"/>
  <c r="V12" i="2"/>
  <c r="Z12" i="2" s="1"/>
  <c r="Z86" i="2"/>
  <c r="V17" i="2"/>
  <c r="N17" i="2"/>
  <c r="Z262" i="2"/>
  <c r="U17" i="2"/>
  <c r="U8" i="2" s="1"/>
  <c r="R17" i="2"/>
  <c r="N15" i="2"/>
  <c r="Z267" i="2"/>
  <c r="V15" i="2"/>
  <c r="R345" i="1"/>
  <c r="O605" i="1"/>
  <c r="U68" i="1"/>
  <c r="P620" i="1"/>
  <c r="Q620" i="1"/>
  <c r="V620" i="1"/>
  <c r="O620" i="1"/>
  <c r="R645" i="1"/>
  <c r="X645" i="1"/>
  <c r="R646" i="1"/>
  <c r="X646" i="1"/>
  <c r="R8" i="2" l="1"/>
  <c r="Z15" i="2"/>
  <c r="Z17" i="2"/>
  <c r="N8" i="2"/>
  <c r="V8" i="2"/>
  <c r="Z371" i="2"/>
  <c r="R603" i="1"/>
  <c r="AV620" i="1"/>
  <c r="AU620" i="1"/>
  <c r="AT620" i="1"/>
  <c r="AS620" i="1"/>
  <c r="AR620" i="1"/>
  <c r="AQ620" i="1"/>
  <c r="AP620" i="1"/>
  <c r="AO620" i="1"/>
  <c r="AN620" i="1"/>
  <c r="AJ620" i="1"/>
  <c r="AI620" i="1"/>
  <c r="AG620" i="1"/>
  <c r="AF620" i="1"/>
  <c r="AE620" i="1"/>
  <c r="AD620" i="1"/>
  <c r="AC620" i="1"/>
  <c r="AB620" i="1"/>
  <c r="Z8" i="2" l="1"/>
  <c r="U620" i="1"/>
  <c r="W620" i="1"/>
  <c r="Z619" i="1" l="1"/>
  <c r="Y619" i="1"/>
  <c r="X619" i="1"/>
  <c r="Z618" i="1"/>
  <c r="Y618" i="1"/>
  <c r="X618" i="1"/>
  <c r="R266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J282" i="1"/>
  <c r="AI282" i="1"/>
  <c r="AH282" i="1"/>
  <c r="AD282" i="1"/>
  <c r="AC282" i="1"/>
  <c r="AB282" i="1"/>
  <c r="V282" i="1"/>
  <c r="Q282" i="1"/>
  <c r="P282" i="1"/>
  <c r="O282" i="1"/>
  <c r="W285" i="1"/>
  <c r="W282" i="1" s="1"/>
  <c r="AH378" i="1"/>
  <c r="AH642" i="1" l="1"/>
  <c r="AH620" i="1" s="1"/>
  <c r="R58" i="1" l="1"/>
  <c r="R56" i="1"/>
  <c r="R54" i="1"/>
  <c r="R52" i="1"/>
  <c r="R48" i="1"/>
  <c r="X48" i="1" s="1"/>
  <c r="Z61" i="1" l="1"/>
  <c r="Y61" i="1"/>
  <c r="X61" i="1"/>
  <c r="Z60" i="1"/>
  <c r="Y60" i="1"/>
  <c r="X60" i="1"/>
  <c r="Z59" i="1"/>
  <c r="Y59" i="1"/>
  <c r="X59" i="1"/>
  <c r="Z58" i="1"/>
  <c r="Y58" i="1"/>
  <c r="X58" i="1"/>
  <c r="Z57" i="1"/>
  <c r="Y57" i="1"/>
  <c r="X57" i="1"/>
  <c r="Z56" i="1"/>
  <c r="Y56" i="1"/>
  <c r="X56" i="1"/>
  <c r="Z55" i="1"/>
  <c r="Y55" i="1"/>
  <c r="X55" i="1"/>
  <c r="Z54" i="1"/>
  <c r="Y54" i="1"/>
  <c r="X54" i="1"/>
  <c r="Z53" i="1"/>
  <c r="Y53" i="1"/>
  <c r="X53" i="1"/>
  <c r="Y52" i="1"/>
  <c r="Z52" i="1"/>
  <c r="X52" i="1"/>
  <c r="V43" i="1" l="1"/>
  <c r="Z285" i="1" l="1"/>
  <c r="U266" i="1"/>
  <c r="W558" i="1"/>
  <c r="U558" i="1" s="1"/>
  <c r="W556" i="1"/>
  <c r="U556" i="1" s="1"/>
  <c r="W555" i="1"/>
  <c r="U555" i="1" s="1"/>
  <c r="W554" i="1"/>
  <c r="U554" i="1" s="1"/>
  <c r="Y552" i="1"/>
  <c r="W552" i="1"/>
  <c r="U552" i="1" s="1"/>
  <c r="X552" i="1" s="1"/>
  <c r="AM551" i="1"/>
  <c r="AL551" i="1"/>
  <c r="AM550" i="1"/>
  <c r="AL550" i="1"/>
  <c r="AM549" i="1"/>
  <c r="AL549" i="1"/>
  <c r="AM548" i="1"/>
  <c r="AL548" i="1"/>
  <c r="AM547" i="1"/>
  <c r="AL547" i="1"/>
  <c r="AM546" i="1"/>
  <c r="AL546" i="1"/>
  <c r="AH551" i="1"/>
  <c r="AK551" i="1" s="1"/>
  <c r="AH550" i="1"/>
  <c r="AK550" i="1" s="1"/>
  <c r="AH549" i="1"/>
  <c r="AK549" i="1" s="1"/>
  <c r="AH548" i="1"/>
  <c r="AK548" i="1" s="1"/>
  <c r="AH547" i="1"/>
  <c r="AK547" i="1" s="1"/>
  <c r="AH546" i="1"/>
  <c r="AK546" i="1" s="1"/>
  <c r="X285" i="1" l="1"/>
  <c r="Z552" i="1"/>
  <c r="U285" i="1"/>
  <c r="U282" i="1" s="1"/>
  <c r="W502" i="1"/>
  <c r="U502" i="1" s="1"/>
  <c r="U553" i="1"/>
  <c r="W359" i="1"/>
  <c r="U359" i="1" s="1"/>
  <c r="W358" i="1"/>
  <c r="W357" i="1"/>
  <c r="U357" i="1" s="1"/>
  <c r="W356" i="1"/>
  <c r="U356" i="1" s="1"/>
  <c r="W355" i="1"/>
  <c r="U355" i="1" s="1"/>
  <c r="U358" i="1"/>
  <c r="P22" i="1" l="1"/>
  <c r="Q22" i="1"/>
  <c r="O22" i="1"/>
  <c r="U278" i="1"/>
  <c r="V278" i="1"/>
  <c r="W278" i="1"/>
  <c r="V277" i="1"/>
  <c r="V239" i="1" s="1"/>
  <c r="W277" i="1"/>
  <c r="U277" i="1"/>
  <c r="U239" i="1" s="1"/>
  <c r="AE171" i="1" l="1"/>
  <c r="R149" i="1"/>
  <c r="W43" i="1" l="1"/>
  <c r="X258" i="1" l="1"/>
  <c r="W258" i="1"/>
  <c r="W239" i="1" s="1"/>
  <c r="T258" i="1"/>
  <c r="X577" i="1"/>
  <c r="Y577" i="1"/>
  <c r="Z577" i="1"/>
  <c r="Y578" i="1"/>
  <c r="Y579" i="1"/>
  <c r="Z579" i="1"/>
  <c r="Y576" i="1"/>
  <c r="T578" i="1"/>
  <c r="Z578" i="1" s="1"/>
  <c r="R579" i="1"/>
  <c r="X579" i="1" s="1"/>
  <c r="T576" i="1"/>
  <c r="Z576" i="1" s="1"/>
  <c r="Y352" i="1"/>
  <c r="Z352" i="1"/>
  <c r="Y353" i="1"/>
  <c r="Z353" i="1"/>
  <c r="Y354" i="1"/>
  <c r="Z354" i="1"/>
  <c r="X353" i="1"/>
  <c r="X354" i="1"/>
  <c r="T253" i="1"/>
  <c r="S253" i="1"/>
  <c r="R253" i="1" l="1"/>
  <c r="R576" i="1"/>
  <c r="X576" i="1" s="1"/>
  <c r="U364" i="1"/>
  <c r="U363" i="1"/>
  <c r="R364" i="1"/>
  <c r="R363" i="1"/>
  <c r="Z266" i="1"/>
  <c r="Y266" i="1"/>
  <c r="X266" i="1" l="1"/>
  <c r="Z263" i="1"/>
  <c r="Y263" i="1"/>
  <c r="X263" i="1"/>
  <c r="Z262" i="1"/>
  <c r="Y262" i="1"/>
  <c r="X262" i="1"/>
  <c r="R26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D22" i="1"/>
  <c r="AC22" i="1"/>
  <c r="AB22" i="1"/>
  <c r="X30" i="1"/>
  <c r="O62" i="1" l="1"/>
  <c r="Z568" i="1" l="1"/>
  <c r="Y568" i="1"/>
  <c r="X568" i="1"/>
  <c r="Z567" i="1"/>
  <c r="Y567" i="1"/>
  <c r="X567" i="1"/>
  <c r="K565" i="1"/>
  <c r="K353" i="1"/>
  <c r="Y137" i="1"/>
  <c r="Z137" i="1"/>
  <c r="X137" i="1"/>
  <c r="N73" i="1" l="1"/>
  <c r="L73" i="1" s="1"/>
  <c r="K73" i="1"/>
  <c r="L511" i="1"/>
  <c r="L544" i="1" l="1"/>
  <c r="Z259" i="1"/>
  <c r="X259" i="1"/>
  <c r="L253" i="1"/>
  <c r="L252" i="1"/>
  <c r="L365" i="1"/>
  <c r="N376" i="1"/>
  <c r="M376" i="1"/>
  <c r="L376" i="1"/>
  <c r="L458" i="1"/>
  <c r="L457" i="1"/>
  <c r="L456" i="1"/>
  <c r="L455" i="1"/>
  <c r="L452" i="1"/>
  <c r="L451" i="1"/>
  <c r="L446" i="1"/>
  <c r="L445" i="1"/>
  <c r="L444" i="1"/>
  <c r="L443" i="1" s="1"/>
  <c r="M443" i="1"/>
  <c r="N443" i="1"/>
  <c r="N436" i="1"/>
  <c r="M436" i="1"/>
  <c r="L438" i="1"/>
  <c r="L436" i="1" s="1"/>
  <c r="U438" i="1"/>
  <c r="X438" i="1" s="1"/>
  <c r="Z438" i="1"/>
  <c r="Y438" i="1"/>
  <c r="L427" i="1"/>
  <c r="L431" i="1"/>
  <c r="N383" i="1"/>
  <c r="L382" i="1"/>
  <c r="M383" i="1"/>
  <c r="M381" i="1" s="1"/>
  <c r="L381" i="1" s="1"/>
  <c r="L424" i="1"/>
  <c r="L416" i="1"/>
  <c r="L413" i="1"/>
  <c r="L407" i="1"/>
  <c r="L398" i="1"/>
  <c r="L386" i="1"/>
  <c r="L389" i="1"/>
  <c r="L408" i="1"/>
  <c r="L281" i="1"/>
  <c r="L257" i="1"/>
  <c r="L243" i="1"/>
  <c r="L99" i="1"/>
  <c r="L97" i="1"/>
  <c r="L74" i="1"/>
  <c r="L72" i="1"/>
  <c r="L67" i="1"/>
  <c r="Z643" i="1"/>
  <c r="Y643" i="1"/>
  <c r="X643" i="1"/>
  <c r="Z642" i="1"/>
  <c r="Y642" i="1"/>
  <c r="X642" i="1"/>
  <c r="L339" i="1"/>
  <c r="L329" i="1"/>
  <c r="L330" i="1"/>
  <c r="L331" i="1"/>
  <c r="L332" i="1"/>
  <c r="L328" i="1"/>
  <c r="L354" i="1"/>
  <c r="L312" i="1"/>
  <c r="L313" i="1"/>
  <c r="L314" i="1"/>
  <c r="L315" i="1"/>
  <c r="L316" i="1"/>
  <c r="L311" i="1"/>
  <c r="L303" i="1"/>
  <c r="L304" i="1"/>
  <c r="L305" i="1"/>
  <c r="L306" i="1"/>
  <c r="L302" i="1"/>
  <c r="L383" i="1" l="1"/>
  <c r="P376" i="1"/>
  <c r="Q376" i="1"/>
  <c r="R376" i="1"/>
  <c r="S376" i="1"/>
  <c r="T376" i="1"/>
  <c r="U376" i="1"/>
  <c r="V376" i="1"/>
  <c r="W376" i="1"/>
  <c r="X376" i="1"/>
  <c r="Y376" i="1"/>
  <c r="Z376" i="1"/>
  <c r="AB376" i="1"/>
  <c r="AC376" i="1"/>
  <c r="AD376" i="1"/>
  <c r="AE376" i="1"/>
  <c r="AF376" i="1"/>
  <c r="AG376" i="1"/>
  <c r="AH376" i="1"/>
  <c r="AI376" i="1"/>
  <c r="AJ376" i="1"/>
  <c r="AN376" i="1"/>
  <c r="AO376" i="1"/>
  <c r="AP376" i="1"/>
  <c r="AQ376" i="1"/>
  <c r="AR376" i="1"/>
  <c r="AS376" i="1"/>
  <c r="AU376" i="1"/>
  <c r="AV376" i="1"/>
  <c r="O376" i="1"/>
  <c r="AM378" i="1"/>
  <c r="AM376" i="1" s="1"/>
  <c r="AL378" i="1"/>
  <c r="AL376" i="1" s="1"/>
  <c r="AK378" i="1"/>
  <c r="AK376" i="1" s="1"/>
  <c r="AY380" i="1"/>
  <c r="AY376" i="1" s="1"/>
  <c r="AX380" i="1"/>
  <c r="AX376" i="1" s="1"/>
  <c r="AT380" i="1"/>
  <c r="AW380" i="1" s="1"/>
  <c r="AW376" i="1" s="1"/>
  <c r="AW442" i="1"/>
  <c r="AW441" i="1" s="1"/>
  <c r="AY441" i="1"/>
  <c r="P441" i="1"/>
  <c r="Q441" i="1"/>
  <c r="R441" i="1"/>
  <c r="S441" i="1"/>
  <c r="T441" i="1"/>
  <c r="U441" i="1"/>
  <c r="V441" i="1"/>
  <c r="W441" i="1"/>
  <c r="X441" i="1"/>
  <c r="Y441" i="1"/>
  <c r="Z441" i="1"/>
  <c r="AB441" i="1"/>
  <c r="AC441" i="1"/>
  <c r="AD441" i="1"/>
  <c r="AE441" i="1"/>
  <c r="AF441" i="1"/>
  <c r="AG441" i="1"/>
  <c r="AH441" i="1"/>
  <c r="AI441" i="1"/>
  <c r="AJ441" i="1"/>
  <c r="AK441" i="1"/>
  <c r="AL441" i="1"/>
  <c r="AM441" i="1"/>
  <c r="AN441" i="1"/>
  <c r="AO441" i="1"/>
  <c r="AP441" i="1"/>
  <c r="AQ441" i="1"/>
  <c r="AR441" i="1"/>
  <c r="AS441" i="1"/>
  <c r="AT441" i="1"/>
  <c r="AU441" i="1"/>
  <c r="AV441" i="1"/>
  <c r="AX441" i="1"/>
  <c r="O441" i="1"/>
  <c r="P436" i="1"/>
  <c r="Q436" i="1"/>
  <c r="R436" i="1"/>
  <c r="S436" i="1"/>
  <c r="T436" i="1"/>
  <c r="V436" i="1"/>
  <c r="W436" i="1"/>
  <c r="AB436" i="1"/>
  <c r="AC436" i="1"/>
  <c r="AD436" i="1"/>
  <c r="AE436" i="1"/>
  <c r="AF436" i="1"/>
  <c r="AG436" i="1"/>
  <c r="AI436" i="1"/>
  <c r="AJ436" i="1"/>
  <c r="AN436" i="1"/>
  <c r="AO436" i="1"/>
  <c r="AP436" i="1"/>
  <c r="AQ436" i="1"/>
  <c r="AR436" i="1"/>
  <c r="AS436" i="1"/>
  <c r="AT436" i="1"/>
  <c r="AU436" i="1"/>
  <c r="AV436" i="1"/>
  <c r="O436" i="1"/>
  <c r="AM440" i="1"/>
  <c r="AL440" i="1"/>
  <c r="AH440" i="1"/>
  <c r="AK440" i="1" s="1"/>
  <c r="Z440" i="1"/>
  <c r="Y440" i="1"/>
  <c r="U440" i="1"/>
  <c r="X440" i="1" s="1"/>
  <c r="AT376" i="1" l="1"/>
  <c r="P580" i="1"/>
  <c r="Q580" i="1"/>
  <c r="S580" i="1"/>
  <c r="T580" i="1"/>
  <c r="U580" i="1"/>
  <c r="V580" i="1"/>
  <c r="W580" i="1"/>
  <c r="AB580" i="1"/>
  <c r="AC580" i="1"/>
  <c r="AD580" i="1"/>
  <c r="AE580" i="1"/>
  <c r="AF580" i="1"/>
  <c r="AG580" i="1"/>
  <c r="AH580" i="1"/>
  <c r="AI580" i="1"/>
  <c r="AJ580" i="1"/>
  <c r="AN580" i="1"/>
  <c r="AO580" i="1"/>
  <c r="AP580" i="1"/>
  <c r="AQ580" i="1"/>
  <c r="AR580" i="1"/>
  <c r="AS580" i="1"/>
  <c r="AT580" i="1"/>
  <c r="AU580" i="1"/>
  <c r="AV580" i="1"/>
  <c r="AW580" i="1"/>
  <c r="AX580" i="1"/>
  <c r="AY580" i="1"/>
  <c r="O580" i="1"/>
  <c r="X603" i="1"/>
  <c r="X599" i="1"/>
  <c r="R599" i="1"/>
  <c r="P62" i="1"/>
  <c r="Q62" i="1"/>
  <c r="S62" i="1"/>
  <c r="T62" i="1"/>
  <c r="U62" i="1"/>
  <c r="V62" i="1"/>
  <c r="W62" i="1"/>
  <c r="AB62" i="1"/>
  <c r="AC62" i="1"/>
  <c r="AD62" i="1"/>
  <c r="AE62" i="1"/>
  <c r="AF62" i="1"/>
  <c r="AG62" i="1"/>
  <c r="AH62" i="1"/>
  <c r="AI62" i="1"/>
  <c r="AJ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R580" i="1" l="1"/>
  <c r="V22" i="1" l="1"/>
  <c r="U43" i="1" l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01" i="1"/>
  <c r="Z201" i="1"/>
  <c r="P200" i="1"/>
  <c r="Q200" i="1"/>
  <c r="S200" i="1"/>
  <c r="T200" i="1"/>
  <c r="U200" i="1"/>
  <c r="V200" i="1"/>
  <c r="W200" i="1"/>
  <c r="AB200" i="1"/>
  <c r="AC200" i="1"/>
  <c r="AD200" i="1"/>
  <c r="AE200" i="1"/>
  <c r="AF200" i="1"/>
  <c r="AG200" i="1"/>
  <c r="AH200" i="1"/>
  <c r="AI200" i="1"/>
  <c r="AJ200" i="1"/>
  <c r="AN200" i="1"/>
  <c r="AO200" i="1"/>
  <c r="AP200" i="1"/>
  <c r="AQ200" i="1"/>
  <c r="AR200" i="1"/>
  <c r="AS200" i="1"/>
  <c r="AT200" i="1"/>
  <c r="AU200" i="1"/>
  <c r="AV200" i="1"/>
  <c r="O200" i="1"/>
  <c r="S127" i="1"/>
  <c r="T127" i="1"/>
  <c r="U127" i="1"/>
  <c r="V127" i="1"/>
  <c r="W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R127" i="1"/>
  <c r="AK142" i="1"/>
  <c r="AL142" i="1"/>
  <c r="AM142" i="1"/>
  <c r="AL141" i="1"/>
  <c r="AM141" i="1"/>
  <c r="AK141" i="1"/>
  <c r="Z200" i="1" l="1"/>
  <c r="Y200" i="1"/>
  <c r="Z281" i="1"/>
  <c r="Y281" i="1"/>
  <c r="X281" i="1"/>
  <c r="P605" i="1"/>
  <c r="Q605" i="1"/>
  <c r="U605" i="1"/>
  <c r="V605" i="1"/>
  <c r="W605" i="1"/>
  <c r="AB605" i="1"/>
  <c r="AC605" i="1"/>
  <c r="AD605" i="1"/>
  <c r="AE605" i="1"/>
  <c r="AF605" i="1"/>
  <c r="AG605" i="1"/>
  <c r="AH605" i="1"/>
  <c r="AI605" i="1"/>
  <c r="AJ605" i="1"/>
  <c r="AK605" i="1"/>
  <c r="AL605" i="1"/>
  <c r="AM605" i="1"/>
  <c r="AN605" i="1"/>
  <c r="AO605" i="1"/>
  <c r="AP605" i="1"/>
  <c r="AQ605" i="1"/>
  <c r="AR605" i="1"/>
  <c r="AS605" i="1"/>
  <c r="AT605" i="1"/>
  <c r="AU605" i="1"/>
  <c r="AV605" i="1"/>
  <c r="AW605" i="1"/>
  <c r="AX605" i="1"/>
  <c r="AY605" i="1"/>
  <c r="P345" i="1" l="1"/>
  <c r="Q345" i="1"/>
  <c r="S345" i="1"/>
  <c r="T345" i="1"/>
  <c r="U345" i="1"/>
  <c r="V345" i="1"/>
  <c r="W345" i="1"/>
  <c r="AB345" i="1"/>
  <c r="AC345" i="1"/>
  <c r="AD345" i="1"/>
  <c r="AE345" i="1"/>
  <c r="AF345" i="1"/>
  <c r="AG345" i="1"/>
  <c r="AH345" i="1"/>
  <c r="AI345" i="1"/>
  <c r="AJ345" i="1"/>
  <c r="AN345" i="1"/>
  <c r="AO345" i="1"/>
  <c r="AP345" i="1"/>
  <c r="AQ345" i="1"/>
  <c r="AR345" i="1"/>
  <c r="AS345" i="1"/>
  <c r="AT345" i="1"/>
  <c r="AU345" i="1"/>
  <c r="AV345" i="1"/>
  <c r="O345" i="1"/>
  <c r="Y504" i="1"/>
  <c r="Y560" i="1"/>
  <c r="Z560" i="1"/>
  <c r="X560" i="1"/>
  <c r="Z570" i="1"/>
  <c r="Y570" i="1"/>
  <c r="X570" i="1"/>
  <c r="Y569" i="1"/>
  <c r="Z569" i="1"/>
  <c r="X569" i="1"/>
  <c r="Z512" i="1"/>
  <c r="Y512" i="1"/>
  <c r="X512" i="1"/>
  <c r="Z626" i="1"/>
  <c r="Y626" i="1"/>
  <c r="X626" i="1"/>
  <c r="Z625" i="1"/>
  <c r="Y625" i="1"/>
  <c r="X625" i="1"/>
  <c r="Y511" i="1"/>
  <c r="Z511" i="1"/>
  <c r="X511" i="1"/>
  <c r="Z590" i="1" l="1"/>
  <c r="X590" i="1"/>
  <c r="Z589" i="1"/>
  <c r="X589" i="1"/>
  <c r="Z294" i="1"/>
  <c r="X294" i="1"/>
  <c r="Y293" i="1"/>
  <c r="X293" i="1"/>
  <c r="Z293" i="1"/>
  <c r="Z289" i="1"/>
  <c r="Z270" i="1"/>
  <c r="Z269" i="1"/>
  <c r="Z268" i="1"/>
  <c r="Z267" i="1"/>
  <c r="X270" i="1"/>
  <c r="X269" i="1"/>
  <c r="X268" i="1"/>
  <c r="X267" i="1"/>
  <c r="Z75" i="1"/>
  <c r="Y75" i="1"/>
  <c r="X75" i="1"/>
  <c r="Z74" i="1"/>
  <c r="Y74" i="1"/>
  <c r="X74" i="1"/>
  <c r="Z254" i="1"/>
  <c r="Y254" i="1"/>
  <c r="X254" i="1"/>
  <c r="Z237" i="1"/>
  <c r="Y237" i="1"/>
  <c r="X237" i="1"/>
  <c r="Z558" i="1"/>
  <c r="Y558" i="1"/>
  <c r="X558" i="1"/>
  <c r="X289" i="1" l="1"/>
  <c r="Z502" i="1"/>
  <c r="Y502" i="1"/>
  <c r="X502" i="1"/>
  <c r="Z142" i="1"/>
  <c r="Y142" i="1"/>
  <c r="X142" i="1"/>
  <c r="Z617" i="1"/>
  <c r="Z616" i="1"/>
  <c r="Y617" i="1"/>
  <c r="Y616" i="1"/>
  <c r="X617" i="1"/>
  <c r="X616" i="1"/>
  <c r="Y233" i="1"/>
  <c r="X233" i="1"/>
  <c r="Z233" i="1"/>
  <c r="Z73" i="1"/>
  <c r="Y73" i="1"/>
  <c r="X73" i="1"/>
  <c r="Z72" i="1"/>
  <c r="Y72" i="1"/>
  <c r="X72" i="1"/>
  <c r="Z355" i="1"/>
  <c r="Z356" i="1"/>
  <c r="Z357" i="1"/>
  <c r="Z358" i="1"/>
  <c r="Z359" i="1"/>
  <c r="Y355" i="1"/>
  <c r="Y356" i="1"/>
  <c r="Y357" i="1"/>
  <c r="Y358" i="1"/>
  <c r="Y359" i="1"/>
  <c r="X355" i="1"/>
  <c r="X356" i="1"/>
  <c r="X357" i="1"/>
  <c r="X358" i="1"/>
  <c r="X359" i="1"/>
  <c r="AM499" i="1"/>
  <c r="AM500" i="1"/>
  <c r="AM498" i="1"/>
  <c r="AL499" i="1"/>
  <c r="AL500" i="1"/>
  <c r="AL498" i="1"/>
  <c r="AK499" i="1"/>
  <c r="AK500" i="1"/>
  <c r="AK498" i="1"/>
  <c r="Z498" i="1"/>
  <c r="Z499" i="1"/>
  <c r="Z500" i="1"/>
  <c r="Y498" i="1"/>
  <c r="Y499" i="1"/>
  <c r="Y500" i="1"/>
  <c r="X498" i="1"/>
  <c r="X499" i="1"/>
  <c r="X500" i="1"/>
  <c r="R496" i="1"/>
  <c r="Z546" i="1" l="1"/>
  <c r="Z547" i="1"/>
  <c r="Z548" i="1"/>
  <c r="Z549" i="1"/>
  <c r="Z550" i="1"/>
  <c r="Z551" i="1"/>
  <c r="Z553" i="1"/>
  <c r="Y546" i="1"/>
  <c r="Y547" i="1"/>
  <c r="Y548" i="1"/>
  <c r="Y549" i="1"/>
  <c r="Y550" i="1"/>
  <c r="Y551" i="1"/>
  <c r="Y553" i="1"/>
  <c r="R546" i="1"/>
  <c r="X546" i="1" s="1"/>
  <c r="R547" i="1"/>
  <c r="X547" i="1" s="1"/>
  <c r="R548" i="1"/>
  <c r="X548" i="1" s="1"/>
  <c r="R549" i="1"/>
  <c r="X549" i="1" s="1"/>
  <c r="R550" i="1"/>
  <c r="X550" i="1" s="1"/>
  <c r="R551" i="1"/>
  <c r="X551" i="1" s="1"/>
  <c r="R553" i="1"/>
  <c r="X553" i="1" s="1"/>
  <c r="Z555" i="1"/>
  <c r="Y555" i="1"/>
  <c r="R555" i="1"/>
  <c r="X555" i="1" s="1"/>
  <c r="Z556" i="1"/>
  <c r="Y556" i="1"/>
  <c r="R556" i="1"/>
  <c r="X556" i="1" s="1"/>
  <c r="Z554" i="1"/>
  <c r="Y554" i="1"/>
  <c r="R554" i="1"/>
  <c r="X554" i="1" s="1"/>
  <c r="X80" i="1" l="1"/>
  <c r="Y80" i="1"/>
  <c r="Z80" i="1"/>
  <c r="Z81" i="1"/>
  <c r="X82" i="1"/>
  <c r="Y82" i="1"/>
  <c r="Z82" i="1"/>
  <c r="X83" i="1"/>
  <c r="Y83" i="1"/>
  <c r="Z83" i="1"/>
  <c r="X84" i="1"/>
  <c r="Y84" i="1"/>
  <c r="Z84" i="1"/>
  <c r="Y79" i="1"/>
  <c r="Z261" i="1"/>
  <c r="Y261" i="1"/>
  <c r="X261" i="1"/>
  <c r="Z260" i="1"/>
  <c r="Y260" i="1"/>
  <c r="R260" i="1"/>
  <c r="Z265" i="1"/>
  <c r="X265" i="1"/>
  <c r="Z264" i="1"/>
  <c r="Y264" i="1"/>
  <c r="R264" i="1"/>
  <c r="X264" i="1" s="1"/>
  <c r="X81" i="1" l="1"/>
  <c r="R62" i="1"/>
  <c r="Z79" i="1"/>
  <c r="X79" i="1"/>
  <c r="Y81" i="1"/>
  <c r="X260" i="1"/>
  <c r="U362" i="1"/>
  <c r="U370" i="1"/>
  <c r="U371" i="1"/>
  <c r="Z99" i="1"/>
  <c r="Y99" i="1"/>
  <c r="X99" i="1"/>
  <c r="Z97" i="1"/>
  <c r="Y97" i="1"/>
  <c r="X97" i="1"/>
  <c r="AH437" i="1"/>
  <c r="AH436" i="1" s="1"/>
  <c r="U437" i="1"/>
  <c r="U436" i="1" s="1"/>
  <c r="U431" i="1" l="1"/>
  <c r="U429" i="1"/>
  <c r="AY418" i="1"/>
  <c r="AX418" i="1"/>
  <c r="AT418" i="1"/>
  <c r="AW418" i="1" s="1"/>
  <c r="AY411" i="1"/>
  <c r="AX411" i="1"/>
  <c r="AT411" i="1"/>
  <c r="AW411" i="1" s="1"/>
  <c r="AY404" i="1"/>
  <c r="AX404" i="1"/>
  <c r="AT404" i="1"/>
  <c r="AW404" i="1" s="1"/>
  <c r="AT402" i="1"/>
  <c r="AT401" i="1"/>
  <c r="AY399" i="1"/>
  <c r="AX399" i="1"/>
  <c r="AT399" i="1"/>
  <c r="AW399" i="1" s="1"/>
  <c r="AY394" i="1"/>
  <c r="AX394" i="1"/>
  <c r="AT394" i="1"/>
  <c r="AW394" i="1" s="1"/>
  <c r="AT396" i="1"/>
  <c r="AT392" i="1"/>
  <c r="AT387" i="1"/>
  <c r="AW387" i="1" s="1"/>
  <c r="AY387" i="1"/>
  <c r="AX387" i="1"/>
  <c r="AM453" i="1"/>
  <c r="AL453" i="1"/>
  <c r="AH453" i="1"/>
  <c r="AK453" i="1" s="1"/>
  <c r="AH452" i="1"/>
  <c r="AH421" i="1"/>
  <c r="AH418" i="1"/>
  <c r="AM411" i="1"/>
  <c r="AL411" i="1"/>
  <c r="AH411" i="1"/>
  <c r="AK411" i="1" s="1"/>
  <c r="AH404" i="1"/>
  <c r="AM399" i="1"/>
  <c r="AL399" i="1"/>
  <c r="AH399" i="1"/>
  <c r="AK399" i="1" s="1"/>
  <c r="AH394" i="1"/>
  <c r="AH392" i="1"/>
  <c r="AM387" i="1"/>
  <c r="AL387" i="1"/>
  <c r="AH387" i="1"/>
  <c r="AK387" i="1" s="1"/>
  <c r="U459" i="1"/>
  <c r="U458" i="1"/>
  <c r="X458" i="1" s="1"/>
  <c r="Z458" i="1"/>
  <c r="Y458" i="1"/>
  <c r="U457" i="1"/>
  <c r="U456" i="1"/>
  <c r="U455" i="1"/>
  <c r="U454" i="1"/>
  <c r="U452" i="1"/>
  <c r="U450" i="1"/>
  <c r="U448" i="1"/>
  <c r="U447" i="1"/>
  <c r="U394" i="1"/>
  <c r="AT258" i="1"/>
  <c r="AT239" i="1" s="1"/>
  <c r="AH258" i="1"/>
  <c r="AH239" i="1" s="1"/>
  <c r="Z413" i="1"/>
  <c r="Y413" i="1"/>
  <c r="Z414" i="1"/>
  <c r="Y414" i="1"/>
  <c r="U413" i="1"/>
  <c r="X413" i="1" s="1"/>
  <c r="U414" i="1"/>
  <c r="X414" i="1" s="1"/>
  <c r="U408" i="1"/>
  <c r="Z407" i="1"/>
  <c r="Y407" i="1"/>
  <c r="U407" i="1"/>
  <c r="X407" i="1" s="1"/>
  <c r="P383" i="1"/>
  <c r="Q383" i="1"/>
  <c r="R383" i="1"/>
  <c r="S383" i="1"/>
  <c r="T383" i="1"/>
  <c r="V383" i="1"/>
  <c r="W383" i="1"/>
  <c r="AB383" i="1"/>
  <c r="AC383" i="1"/>
  <c r="AD383" i="1"/>
  <c r="AE383" i="1"/>
  <c r="AF383" i="1"/>
  <c r="AG383" i="1"/>
  <c r="AI383" i="1"/>
  <c r="AJ383" i="1"/>
  <c r="AN383" i="1"/>
  <c r="AO383" i="1"/>
  <c r="AP383" i="1"/>
  <c r="AQ383" i="1"/>
  <c r="AR383" i="1"/>
  <c r="AS383" i="1"/>
  <c r="AU383" i="1"/>
  <c r="AV383" i="1"/>
  <c r="O383" i="1"/>
  <c r="U424" i="1"/>
  <c r="X424" i="1" s="1"/>
  <c r="Z424" i="1"/>
  <c r="Y424" i="1"/>
  <c r="Z416" i="1"/>
  <c r="Y416" i="1"/>
  <c r="U416" i="1"/>
  <c r="X416" i="1" s="1"/>
  <c r="U418" i="1"/>
  <c r="U421" i="1"/>
  <c r="U399" i="1"/>
  <c r="X399" i="1" s="1"/>
  <c r="Z399" i="1"/>
  <c r="Z398" i="1"/>
  <c r="Y399" i="1"/>
  <c r="U398" i="1"/>
  <c r="X398" i="1" s="1"/>
  <c r="Y398" i="1"/>
  <c r="U404" i="1"/>
  <c r="U401" i="1"/>
  <c r="U389" i="1"/>
  <c r="U390" i="1"/>
  <c r="X390" i="1" s="1"/>
  <c r="Z390" i="1"/>
  <c r="Y390" i="1"/>
  <c r="Z386" i="1"/>
  <c r="Y386" i="1"/>
  <c r="U386" i="1"/>
  <c r="X386" i="1" s="1"/>
  <c r="AT383" i="1" l="1"/>
  <c r="AH383" i="1"/>
  <c r="U383" i="1"/>
  <c r="R202" i="1"/>
  <c r="X202" i="1" s="1"/>
  <c r="R203" i="1"/>
  <c r="X203" i="1" s="1"/>
  <c r="R204" i="1"/>
  <c r="X204" i="1" s="1"/>
  <c r="R205" i="1"/>
  <c r="X205" i="1" s="1"/>
  <c r="R206" i="1"/>
  <c r="X206" i="1" s="1"/>
  <c r="R207" i="1"/>
  <c r="X207" i="1" s="1"/>
  <c r="R201" i="1"/>
  <c r="T148" i="1"/>
  <c r="R148" i="1"/>
  <c r="AM318" i="1"/>
  <c r="AL318" i="1"/>
  <c r="AK318" i="1"/>
  <c r="AM317" i="1"/>
  <c r="AL317" i="1"/>
  <c r="AK317" i="1"/>
  <c r="AM320" i="1"/>
  <c r="AL320" i="1"/>
  <c r="AK320" i="1"/>
  <c r="AM326" i="1"/>
  <c r="AL326" i="1"/>
  <c r="AK326" i="1"/>
  <c r="AM325" i="1"/>
  <c r="AL325" i="1"/>
  <c r="AK325" i="1"/>
  <c r="AM324" i="1"/>
  <c r="AL324" i="1"/>
  <c r="AK324" i="1"/>
  <c r="AM332" i="1"/>
  <c r="AL332" i="1"/>
  <c r="AK332" i="1"/>
  <c r="AY335" i="1"/>
  <c r="AY333" i="1" s="1"/>
  <c r="AX335" i="1"/>
  <c r="AX333" i="1" s="1"/>
  <c r="AW335" i="1"/>
  <c r="AW333" i="1" s="1"/>
  <c r="AM337" i="1"/>
  <c r="AL337" i="1"/>
  <c r="AK337" i="1"/>
  <c r="AM336" i="1"/>
  <c r="AL336" i="1"/>
  <c r="AK336" i="1"/>
  <c r="AM335" i="1"/>
  <c r="AL335" i="1"/>
  <c r="AK335" i="1"/>
  <c r="Z339" i="1"/>
  <c r="Y339" i="1"/>
  <c r="X339" i="1"/>
  <c r="Z338" i="1"/>
  <c r="Y338" i="1"/>
  <c r="X338" i="1"/>
  <c r="Z334" i="1"/>
  <c r="Y334" i="1"/>
  <c r="X334" i="1"/>
  <c r="Z332" i="1"/>
  <c r="Y332" i="1"/>
  <c r="X332" i="1"/>
  <c r="Z331" i="1"/>
  <c r="Y331" i="1"/>
  <c r="X331" i="1"/>
  <c r="Z330" i="1"/>
  <c r="Y330" i="1"/>
  <c r="X330" i="1"/>
  <c r="Z329" i="1"/>
  <c r="Y329" i="1"/>
  <c r="X329" i="1"/>
  <c r="Z328" i="1"/>
  <c r="Y328" i="1"/>
  <c r="X328" i="1"/>
  <c r="Z326" i="1"/>
  <c r="Y326" i="1"/>
  <c r="X326" i="1"/>
  <c r="Z325" i="1"/>
  <c r="Y325" i="1"/>
  <c r="X325" i="1"/>
  <c r="Z324" i="1"/>
  <c r="Y324" i="1"/>
  <c r="X324" i="1"/>
  <c r="Z322" i="1"/>
  <c r="Y322" i="1"/>
  <c r="X322" i="1"/>
  <c r="Z321" i="1"/>
  <c r="Y321" i="1"/>
  <c r="X321" i="1"/>
  <c r="Z320" i="1"/>
  <c r="Y320" i="1"/>
  <c r="X320" i="1"/>
  <c r="Z318" i="1"/>
  <c r="Y318" i="1"/>
  <c r="X318" i="1"/>
  <c r="Z317" i="1"/>
  <c r="Y317" i="1"/>
  <c r="X317" i="1"/>
  <c r="Z316" i="1"/>
  <c r="Y316" i="1"/>
  <c r="X316" i="1"/>
  <c r="Z315" i="1"/>
  <c r="Y315" i="1"/>
  <c r="X315" i="1"/>
  <c r="Z314" i="1"/>
  <c r="Y314" i="1"/>
  <c r="X314" i="1"/>
  <c r="Z313" i="1"/>
  <c r="Y313" i="1"/>
  <c r="X313" i="1"/>
  <c r="Z312" i="1"/>
  <c r="Y312" i="1"/>
  <c r="X312" i="1"/>
  <c r="Z311" i="1"/>
  <c r="Y311" i="1"/>
  <c r="X311" i="1"/>
  <c r="X303" i="1"/>
  <c r="Y303" i="1"/>
  <c r="Z303" i="1"/>
  <c r="X304" i="1"/>
  <c r="Y304" i="1"/>
  <c r="Z304" i="1"/>
  <c r="X305" i="1"/>
  <c r="Y305" i="1"/>
  <c r="Z305" i="1"/>
  <c r="X306" i="1"/>
  <c r="Y306" i="1"/>
  <c r="Z306" i="1"/>
  <c r="X307" i="1"/>
  <c r="Y307" i="1"/>
  <c r="Z307" i="1"/>
  <c r="X308" i="1"/>
  <c r="Y308" i="1"/>
  <c r="Z308" i="1"/>
  <c r="X309" i="1"/>
  <c r="Y309" i="1"/>
  <c r="Z309" i="1"/>
  <c r="Y302" i="1"/>
  <c r="Z302" i="1"/>
  <c r="X302" i="1"/>
  <c r="X347" i="1"/>
  <c r="Y347" i="1"/>
  <c r="Z347" i="1"/>
  <c r="X348" i="1"/>
  <c r="Y348" i="1"/>
  <c r="Z348" i="1"/>
  <c r="X349" i="1"/>
  <c r="Y349" i="1"/>
  <c r="Z349" i="1"/>
  <c r="X350" i="1"/>
  <c r="Y350" i="1"/>
  <c r="Z350" i="1"/>
  <c r="X351" i="1"/>
  <c r="Y351" i="1"/>
  <c r="Z351" i="1"/>
  <c r="X352" i="1"/>
  <c r="AX346" i="1"/>
  <c r="AX345" i="1" s="1"/>
  <c r="AY346" i="1"/>
  <c r="AY345" i="1" s="1"/>
  <c r="AW346" i="1"/>
  <c r="AW345" i="1" s="1"/>
  <c r="AL346" i="1"/>
  <c r="AL345" i="1" s="1"/>
  <c r="AM346" i="1"/>
  <c r="AM345" i="1" s="1"/>
  <c r="AK346" i="1"/>
  <c r="AK345" i="1" s="1"/>
  <c r="P333" i="1"/>
  <c r="Q333" i="1"/>
  <c r="R333" i="1"/>
  <c r="S333" i="1"/>
  <c r="T333" i="1"/>
  <c r="U333" i="1"/>
  <c r="V333" i="1"/>
  <c r="W333" i="1"/>
  <c r="AB333" i="1"/>
  <c r="AC333" i="1"/>
  <c r="AD333" i="1"/>
  <c r="AE333" i="1"/>
  <c r="AF333" i="1"/>
  <c r="AG333" i="1"/>
  <c r="AH333" i="1"/>
  <c r="AI333" i="1"/>
  <c r="AJ333" i="1"/>
  <c r="AN333" i="1"/>
  <c r="AO333" i="1"/>
  <c r="AP333" i="1"/>
  <c r="AQ333" i="1"/>
  <c r="AR333" i="1"/>
  <c r="AS333" i="1"/>
  <c r="AT333" i="1"/>
  <c r="AU333" i="1"/>
  <c r="AV333" i="1"/>
  <c r="O333" i="1"/>
  <c r="X201" i="1" l="1"/>
  <c r="Z345" i="1"/>
  <c r="Y345" i="1"/>
  <c r="X345" i="1"/>
  <c r="Y333" i="1"/>
  <c r="Z333" i="1"/>
  <c r="X333" i="1"/>
  <c r="AK333" i="1"/>
  <c r="AL333" i="1"/>
  <c r="AM333" i="1"/>
  <c r="P327" i="1"/>
  <c r="Q327" i="1"/>
  <c r="R327" i="1"/>
  <c r="S327" i="1"/>
  <c r="T327" i="1"/>
  <c r="U327" i="1"/>
  <c r="V327" i="1"/>
  <c r="W327" i="1"/>
  <c r="X327" i="1"/>
  <c r="Y327" i="1"/>
  <c r="Z327" i="1"/>
  <c r="AB327" i="1"/>
  <c r="AC327" i="1"/>
  <c r="AD327" i="1"/>
  <c r="AE327" i="1"/>
  <c r="AF327" i="1"/>
  <c r="AG327" i="1"/>
  <c r="AH327" i="1"/>
  <c r="AI327" i="1"/>
  <c r="AJ327" i="1"/>
  <c r="AK327" i="1"/>
  <c r="AL327" i="1"/>
  <c r="AM327" i="1"/>
  <c r="AN327" i="1"/>
  <c r="AO327" i="1"/>
  <c r="AP327" i="1"/>
  <c r="AQ327" i="1"/>
  <c r="AR327" i="1"/>
  <c r="AS327" i="1"/>
  <c r="AT327" i="1"/>
  <c r="AU327" i="1"/>
  <c r="AV327" i="1"/>
  <c r="AW327" i="1"/>
  <c r="AX327" i="1"/>
  <c r="AY327" i="1"/>
  <c r="O327" i="1"/>
  <c r="Z371" i="1"/>
  <c r="Y371" i="1"/>
  <c r="X371" i="1"/>
  <c r="Z370" i="1"/>
  <c r="Y370" i="1"/>
  <c r="X370" i="1"/>
  <c r="X363" i="1"/>
  <c r="X364" i="1"/>
  <c r="X365" i="1"/>
  <c r="Y365" i="1"/>
  <c r="Z365" i="1"/>
  <c r="X362" i="1"/>
  <c r="Z443" i="1"/>
  <c r="Y443" i="1"/>
  <c r="X443" i="1"/>
  <c r="Z444" i="1"/>
  <c r="Y444" i="1"/>
  <c r="X444" i="1"/>
  <c r="Z439" i="1"/>
  <c r="Y439" i="1"/>
  <c r="X439" i="1"/>
  <c r="Z437" i="1"/>
  <c r="Y437" i="1"/>
  <c r="X437" i="1"/>
  <c r="Z435" i="1"/>
  <c r="Y435" i="1"/>
  <c r="X435" i="1"/>
  <c r="Z434" i="1"/>
  <c r="Y434" i="1"/>
  <c r="X434" i="1"/>
  <c r="Z431" i="1"/>
  <c r="Y431" i="1"/>
  <c r="X431" i="1"/>
  <c r="Y429" i="1"/>
  <c r="Z429" i="1"/>
  <c r="X429" i="1"/>
  <c r="AY459" i="1"/>
  <c r="AX459" i="1"/>
  <c r="AW459" i="1"/>
  <c r="AY449" i="1"/>
  <c r="AX449" i="1"/>
  <c r="AW449" i="1"/>
  <c r="AY448" i="1"/>
  <c r="AX448" i="1"/>
  <c r="AW448" i="1"/>
  <c r="AY451" i="1"/>
  <c r="AX451" i="1"/>
  <c r="AW451" i="1"/>
  <c r="AY450" i="1"/>
  <c r="AX450" i="1"/>
  <c r="AW450" i="1"/>
  <c r="AX454" i="1"/>
  <c r="AY454" i="1"/>
  <c r="AW454" i="1"/>
  <c r="AK452" i="1"/>
  <c r="AL452" i="1"/>
  <c r="AM452" i="1"/>
  <c r="AK456" i="1"/>
  <c r="AL456" i="1"/>
  <c r="AM456" i="1"/>
  <c r="AK457" i="1"/>
  <c r="AL457" i="1"/>
  <c r="AM457" i="1"/>
  <c r="Z459" i="1"/>
  <c r="Y459" i="1"/>
  <c r="X459" i="1"/>
  <c r="Z457" i="1"/>
  <c r="Y457" i="1"/>
  <c r="X457" i="1"/>
  <c r="Z456" i="1"/>
  <c r="Y456" i="1"/>
  <c r="X456" i="1"/>
  <c r="Z455" i="1"/>
  <c r="Y455" i="1"/>
  <c r="X455" i="1"/>
  <c r="Z454" i="1"/>
  <c r="Y454" i="1"/>
  <c r="X454" i="1"/>
  <c r="Z452" i="1"/>
  <c r="Y452" i="1"/>
  <c r="X452" i="1"/>
  <c r="Z451" i="1"/>
  <c r="Y451" i="1"/>
  <c r="X451" i="1"/>
  <c r="Z450" i="1"/>
  <c r="Y450" i="1"/>
  <c r="X450" i="1"/>
  <c r="Z448" i="1"/>
  <c r="Y448" i="1"/>
  <c r="X448" i="1"/>
  <c r="Z447" i="1"/>
  <c r="Y447" i="1"/>
  <c r="X447" i="1"/>
  <c r="Z446" i="1"/>
  <c r="Y446" i="1"/>
  <c r="X446" i="1"/>
  <c r="AM444" i="1"/>
  <c r="AL444" i="1"/>
  <c r="AK444" i="1"/>
  <c r="AM443" i="1"/>
  <c r="AL443" i="1"/>
  <c r="AK443" i="1"/>
  <c r="AY444" i="1"/>
  <c r="AX444" i="1"/>
  <c r="AW444" i="1"/>
  <c r="AY443" i="1"/>
  <c r="AX443" i="1"/>
  <c r="AW443" i="1"/>
  <c r="AY439" i="1"/>
  <c r="AX439" i="1"/>
  <c r="AW439" i="1"/>
  <c r="AY437" i="1"/>
  <c r="AX437" i="1"/>
  <c r="AW437" i="1"/>
  <c r="AM439" i="1"/>
  <c r="AL439" i="1"/>
  <c r="AK439" i="1"/>
  <c r="AM437" i="1"/>
  <c r="AL437" i="1"/>
  <c r="AK437" i="1"/>
  <c r="AM435" i="1"/>
  <c r="AL435" i="1"/>
  <c r="AK435" i="1"/>
  <c r="AM434" i="1"/>
  <c r="AL434" i="1"/>
  <c r="AK434" i="1"/>
  <c r="AM432" i="1"/>
  <c r="AL432" i="1"/>
  <c r="AK432" i="1"/>
  <c r="AM431" i="1"/>
  <c r="AL431" i="1"/>
  <c r="AK431" i="1"/>
  <c r="AM429" i="1"/>
  <c r="AL429" i="1"/>
  <c r="AK429" i="1"/>
  <c r="AY435" i="1"/>
  <c r="AX435" i="1"/>
  <c r="AW435" i="1"/>
  <c r="AY432" i="1"/>
  <c r="AX432" i="1"/>
  <c r="AW432" i="1"/>
  <c r="AX429" i="1"/>
  <c r="AY429" i="1"/>
  <c r="AW429" i="1"/>
  <c r="AY422" i="1"/>
  <c r="AX422" i="1"/>
  <c r="AW422" i="1"/>
  <c r="AY419" i="1"/>
  <c r="AX419" i="1"/>
  <c r="AW419" i="1"/>
  <c r="AY409" i="1"/>
  <c r="AX409" i="1"/>
  <c r="AW409" i="1"/>
  <c r="AY405" i="1"/>
  <c r="AX405" i="1"/>
  <c r="AW405" i="1"/>
  <c r="AY402" i="1"/>
  <c r="AX402" i="1"/>
  <c r="AW402" i="1"/>
  <c r="AY401" i="1"/>
  <c r="AX401" i="1"/>
  <c r="AW401" i="1"/>
  <c r="AY396" i="1"/>
  <c r="AX396" i="1"/>
  <c r="AW396" i="1"/>
  <c r="AY392" i="1"/>
  <c r="AX392" i="1"/>
  <c r="AW392" i="1"/>
  <c r="AY382" i="1"/>
  <c r="AX382" i="1"/>
  <c r="AW382" i="1"/>
  <c r="AM422" i="1"/>
  <c r="AL422" i="1"/>
  <c r="AK422" i="1"/>
  <c r="AM421" i="1"/>
  <c r="AL421" i="1"/>
  <c r="AK421" i="1"/>
  <c r="AM419" i="1"/>
  <c r="AL419" i="1"/>
  <c r="AK419" i="1"/>
  <c r="AM418" i="1"/>
  <c r="AL418" i="1"/>
  <c r="AK418" i="1"/>
  <c r="AM409" i="1"/>
  <c r="AL409" i="1"/>
  <c r="AK409" i="1"/>
  <c r="AM405" i="1"/>
  <c r="AL405" i="1"/>
  <c r="AK405" i="1"/>
  <c r="AM404" i="1"/>
  <c r="AL404" i="1"/>
  <c r="AK404" i="1"/>
  <c r="AM402" i="1"/>
  <c r="AL402" i="1"/>
  <c r="AK402" i="1"/>
  <c r="AM401" i="1"/>
  <c r="AL401" i="1"/>
  <c r="AK401" i="1"/>
  <c r="AM396" i="1"/>
  <c r="AL396" i="1"/>
  <c r="AK396" i="1"/>
  <c r="AM394" i="1"/>
  <c r="AL394" i="1"/>
  <c r="AK394" i="1"/>
  <c r="AM392" i="1"/>
  <c r="AL392" i="1"/>
  <c r="AK392" i="1"/>
  <c r="Z421" i="1"/>
  <c r="Y421" i="1"/>
  <c r="X421" i="1"/>
  <c r="Z418" i="1"/>
  <c r="Y418" i="1"/>
  <c r="X418" i="1"/>
  <c r="Z408" i="1"/>
  <c r="Y408" i="1"/>
  <c r="X408" i="1"/>
  <c r="Z404" i="1"/>
  <c r="Y404" i="1"/>
  <c r="X404" i="1"/>
  <c r="Z401" i="1"/>
  <c r="Y401" i="1"/>
  <c r="X401" i="1"/>
  <c r="Z394" i="1"/>
  <c r="Y394" i="1"/>
  <c r="X394" i="1"/>
  <c r="Z389" i="1"/>
  <c r="Y389" i="1"/>
  <c r="X389" i="1"/>
  <c r="S381" i="1"/>
  <c r="AG381" i="1"/>
  <c r="AF381" i="1"/>
  <c r="AE381" i="1"/>
  <c r="AS427" i="1"/>
  <c r="AR427" i="1"/>
  <c r="AQ427" i="1"/>
  <c r="AG427" i="1"/>
  <c r="AF427" i="1"/>
  <c r="AE427" i="1"/>
  <c r="T427" i="1"/>
  <c r="S427" i="1"/>
  <c r="R427" i="1"/>
  <c r="AS445" i="1"/>
  <c r="AR445" i="1"/>
  <c r="AQ445" i="1"/>
  <c r="AG445" i="1"/>
  <c r="AF445" i="1"/>
  <c r="AE445" i="1"/>
  <c r="T445" i="1"/>
  <c r="S445" i="1"/>
  <c r="R445" i="1"/>
  <c r="Z491" i="1"/>
  <c r="Y491" i="1"/>
  <c r="X491" i="1"/>
  <c r="Z489" i="1"/>
  <c r="Y489" i="1"/>
  <c r="X489" i="1"/>
  <c r="Y487" i="1"/>
  <c r="Z487" i="1"/>
  <c r="X487" i="1"/>
  <c r="P485" i="1"/>
  <c r="Q485" i="1"/>
  <c r="R485" i="1"/>
  <c r="S485" i="1"/>
  <c r="T485" i="1"/>
  <c r="U485" i="1"/>
  <c r="V485" i="1"/>
  <c r="W485" i="1"/>
  <c r="AB485" i="1"/>
  <c r="AC485" i="1"/>
  <c r="AD485" i="1"/>
  <c r="AE485" i="1"/>
  <c r="AF485" i="1"/>
  <c r="AG485" i="1"/>
  <c r="AH485" i="1"/>
  <c r="AI485" i="1"/>
  <c r="AJ485" i="1"/>
  <c r="AK485" i="1"/>
  <c r="AL485" i="1"/>
  <c r="AM485" i="1"/>
  <c r="AN485" i="1"/>
  <c r="AO485" i="1"/>
  <c r="AP485" i="1"/>
  <c r="AQ485" i="1"/>
  <c r="AR485" i="1"/>
  <c r="AS485" i="1"/>
  <c r="AT485" i="1"/>
  <c r="AU485" i="1"/>
  <c r="AV485" i="1"/>
  <c r="AW485" i="1"/>
  <c r="AX485" i="1"/>
  <c r="AY485" i="1"/>
  <c r="O485" i="1"/>
  <c r="AF508" i="1"/>
  <c r="AL508" i="1" s="1"/>
  <c r="AG508" i="1"/>
  <c r="AM508" i="1" s="1"/>
  <c r="AE508" i="1"/>
  <c r="AK508" i="1" s="1"/>
  <c r="T545" i="1"/>
  <c r="Z545" i="1" s="1"/>
  <c r="S545" i="1"/>
  <c r="Y545" i="1" s="1"/>
  <c r="R545" i="1"/>
  <c r="X545" i="1" s="1"/>
  <c r="T544" i="1"/>
  <c r="Z544" i="1" s="1"/>
  <c r="S544" i="1"/>
  <c r="Y544" i="1" s="1"/>
  <c r="R544" i="1"/>
  <c r="X544" i="1" s="1"/>
  <c r="T543" i="1"/>
  <c r="Z543" i="1" s="1"/>
  <c r="S543" i="1"/>
  <c r="Y543" i="1" s="1"/>
  <c r="R543" i="1"/>
  <c r="X543" i="1" s="1"/>
  <c r="T542" i="1"/>
  <c r="Z542" i="1" s="1"/>
  <c r="S542" i="1"/>
  <c r="Y542" i="1" s="1"/>
  <c r="R542" i="1"/>
  <c r="X542" i="1" s="1"/>
  <c r="T536" i="1"/>
  <c r="Z536" i="1" s="1"/>
  <c r="S536" i="1"/>
  <c r="Y536" i="1" s="1"/>
  <c r="R536" i="1"/>
  <c r="X536" i="1" s="1"/>
  <c r="T535" i="1"/>
  <c r="Z535" i="1" s="1"/>
  <c r="S535" i="1"/>
  <c r="Y535" i="1" s="1"/>
  <c r="R535" i="1"/>
  <c r="X535" i="1" s="1"/>
  <c r="T534" i="1"/>
  <c r="Z534" i="1" s="1"/>
  <c r="S534" i="1"/>
  <c r="Y534" i="1" s="1"/>
  <c r="R534" i="1"/>
  <c r="X534" i="1" s="1"/>
  <c r="T533" i="1"/>
  <c r="Z533" i="1" s="1"/>
  <c r="S533" i="1"/>
  <c r="Y533" i="1" s="1"/>
  <c r="R533" i="1"/>
  <c r="X533" i="1" s="1"/>
  <c r="T510" i="1"/>
  <c r="Z510" i="1" s="1"/>
  <c r="S510" i="1"/>
  <c r="Y510" i="1" s="1"/>
  <c r="R510" i="1"/>
  <c r="X510" i="1" s="1"/>
  <c r="T509" i="1"/>
  <c r="Z509" i="1" s="1"/>
  <c r="S509" i="1"/>
  <c r="Y509" i="1" s="1"/>
  <c r="R509" i="1"/>
  <c r="X509" i="1" s="1"/>
  <c r="T508" i="1"/>
  <c r="Z508" i="1" s="1"/>
  <c r="S508" i="1"/>
  <c r="Y508" i="1" s="1"/>
  <c r="R508" i="1"/>
  <c r="X508" i="1" s="1"/>
  <c r="T507" i="1"/>
  <c r="Z507" i="1" s="1"/>
  <c r="S507" i="1"/>
  <c r="Y507" i="1" s="1"/>
  <c r="R507" i="1"/>
  <c r="X507" i="1" s="1"/>
  <c r="T506" i="1"/>
  <c r="Z506" i="1" s="1"/>
  <c r="S506" i="1"/>
  <c r="Y506" i="1" s="1"/>
  <c r="R506" i="1"/>
  <c r="X506" i="1" s="1"/>
  <c r="S496" i="1"/>
  <c r="Y496" i="1" s="1"/>
  <c r="T496" i="1"/>
  <c r="Z496" i="1" s="1"/>
  <c r="X496" i="1"/>
  <c r="AL578" i="1"/>
  <c r="AM578" i="1"/>
  <c r="AL576" i="1"/>
  <c r="AM576" i="1"/>
  <c r="AE578" i="1"/>
  <c r="AK578" i="1" s="1"/>
  <c r="AE576" i="1"/>
  <c r="AK576" i="1" s="1"/>
  <c r="R578" i="1"/>
  <c r="X578" i="1" s="1"/>
  <c r="AM575" i="1"/>
  <c r="AL575" i="1"/>
  <c r="AK575" i="1"/>
  <c r="Z575" i="1"/>
  <c r="Y575" i="1"/>
  <c r="X575" i="1"/>
  <c r="AM588" i="1"/>
  <c r="AM580" i="1" s="1"/>
  <c r="AL588" i="1"/>
  <c r="AL580" i="1" s="1"/>
  <c r="AK588" i="1"/>
  <c r="AK580" i="1" s="1"/>
  <c r="Z598" i="1"/>
  <c r="Y598" i="1"/>
  <c r="X598" i="1"/>
  <c r="Z597" i="1"/>
  <c r="Y597" i="1"/>
  <c r="X597" i="1"/>
  <c r="Z596" i="1"/>
  <c r="Y596" i="1"/>
  <c r="X596" i="1"/>
  <c r="Z595" i="1"/>
  <c r="Y595" i="1"/>
  <c r="X595" i="1"/>
  <c r="Z594" i="1"/>
  <c r="Y594" i="1"/>
  <c r="X594" i="1"/>
  <c r="Z593" i="1"/>
  <c r="Y593" i="1"/>
  <c r="X593" i="1"/>
  <c r="Z588" i="1"/>
  <c r="Y588" i="1"/>
  <c r="X588" i="1"/>
  <c r="Z585" i="1"/>
  <c r="Y585" i="1"/>
  <c r="X585" i="1"/>
  <c r="AY643" i="1"/>
  <c r="AX643" i="1"/>
  <c r="AW643" i="1"/>
  <c r="AY642" i="1"/>
  <c r="AY620" i="1" s="1"/>
  <c r="AX642" i="1"/>
  <c r="AX620" i="1" s="1"/>
  <c r="AW642" i="1"/>
  <c r="AW620" i="1" s="1"/>
  <c r="AM643" i="1"/>
  <c r="AL643" i="1"/>
  <c r="AK643" i="1"/>
  <c r="AM642" i="1"/>
  <c r="AM620" i="1" s="1"/>
  <c r="AL642" i="1"/>
  <c r="AL620" i="1" s="1"/>
  <c r="AK642" i="1"/>
  <c r="AK620" i="1" s="1"/>
  <c r="Z634" i="1"/>
  <c r="Y634" i="1"/>
  <c r="X634" i="1"/>
  <c r="Z632" i="1"/>
  <c r="Y632" i="1"/>
  <c r="X632" i="1"/>
  <c r="T615" i="1"/>
  <c r="Z615" i="1" s="1"/>
  <c r="S615" i="1"/>
  <c r="Y615" i="1" s="1"/>
  <c r="R615" i="1"/>
  <c r="X615" i="1" s="1"/>
  <c r="T614" i="1"/>
  <c r="Z614" i="1" s="1"/>
  <c r="S614" i="1"/>
  <c r="Y614" i="1" s="1"/>
  <c r="R614" i="1"/>
  <c r="X614" i="1" s="1"/>
  <c r="T613" i="1"/>
  <c r="Z613" i="1" s="1"/>
  <c r="S613" i="1"/>
  <c r="Y613" i="1" s="1"/>
  <c r="R613" i="1"/>
  <c r="X613" i="1" s="1"/>
  <c r="T612" i="1"/>
  <c r="Z612" i="1" s="1"/>
  <c r="S612" i="1"/>
  <c r="Y612" i="1" s="1"/>
  <c r="R612" i="1"/>
  <c r="X612" i="1" s="1"/>
  <c r="T611" i="1"/>
  <c r="Z611" i="1" s="1"/>
  <c r="S611" i="1"/>
  <c r="Y611" i="1" s="1"/>
  <c r="R611" i="1"/>
  <c r="X611" i="1" s="1"/>
  <c r="T610" i="1"/>
  <c r="S610" i="1"/>
  <c r="R610" i="1"/>
  <c r="R639" i="1"/>
  <c r="X639" i="1" s="1"/>
  <c r="S639" i="1"/>
  <c r="Y639" i="1" s="1"/>
  <c r="T639" i="1"/>
  <c r="Z639" i="1" s="1"/>
  <c r="S638" i="1"/>
  <c r="S620" i="1" s="1"/>
  <c r="T638" i="1"/>
  <c r="T620" i="1" s="1"/>
  <c r="R638" i="1"/>
  <c r="R620" i="1" s="1"/>
  <c r="AG289" i="1"/>
  <c r="AG282" i="1" s="1"/>
  <c r="AF289" i="1"/>
  <c r="AF282" i="1" s="1"/>
  <c r="AE289" i="1"/>
  <c r="AE282" i="1" s="1"/>
  <c r="T292" i="1"/>
  <c r="Z292" i="1" s="1"/>
  <c r="S292" i="1"/>
  <c r="Y292" i="1" s="1"/>
  <c r="R292" i="1"/>
  <c r="X292" i="1" s="1"/>
  <c r="S291" i="1"/>
  <c r="S282" i="1" s="1"/>
  <c r="T291" i="1"/>
  <c r="T282" i="1" s="1"/>
  <c r="R291" i="1"/>
  <c r="R282" i="1" s="1"/>
  <c r="AS258" i="1"/>
  <c r="AS239" i="1" s="1"/>
  <c r="AR258" i="1"/>
  <c r="AR239" i="1" s="1"/>
  <c r="AQ258" i="1"/>
  <c r="AQ239" i="1" s="1"/>
  <c r="AG258" i="1"/>
  <c r="AM258" i="1" s="1"/>
  <c r="AF258" i="1"/>
  <c r="AL258" i="1" s="1"/>
  <c r="AE258" i="1"/>
  <c r="AK258" i="1" s="1"/>
  <c r="AG257" i="1"/>
  <c r="AF257" i="1"/>
  <c r="AE257" i="1"/>
  <c r="AG249" i="1"/>
  <c r="AM249" i="1" s="1"/>
  <c r="AF249" i="1"/>
  <c r="AL249" i="1" s="1"/>
  <c r="AE249" i="1"/>
  <c r="AK249" i="1" s="1"/>
  <c r="Z258" i="1"/>
  <c r="S258" i="1"/>
  <c r="Y258" i="1" s="1"/>
  <c r="T257" i="1"/>
  <c r="Z257" i="1" s="1"/>
  <c r="S257" i="1"/>
  <c r="Y257" i="1" s="1"/>
  <c r="R257" i="1"/>
  <c r="X257" i="1" s="1"/>
  <c r="T256" i="1"/>
  <c r="Z256" i="1" s="1"/>
  <c r="S256" i="1"/>
  <c r="Y256" i="1" s="1"/>
  <c r="R256" i="1"/>
  <c r="X256" i="1" s="1"/>
  <c r="T255" i="1"/>
  <c r="Z255" i="1" s="1"/>
  <c r="S255" i="1"/>
  <c r="Y255" i="1" s="1"/>
  <c r="R255" i="1"/>
  <c r="X255" i="1" s="1"/>
  <c r="Z253" i="1"/>
  <c r="Y253" i="1"/>
  <c r="X253" i="1"/>
  <c r="T252" i="1"/>
  <c r="Z252" i="1" s="1"/>
  <c r="S252" i="1"/>
  <c r="Y252" i="1" s="1"/>
  <c r="R252" i="1"/>
  <c r="X252" i="1" s="1"/>
  <c r="T251" i="1"/>
  <c r="Z251" i="1" s="1"/>
  <c r="S251" i="1"/>
  <c r="Y251" i="1" s="1"/>
  <c r="R251" i="1"/>
  <c r="X251" i="1" s="1"/>
  <c r="T250" i="1"/>
  <c r="S250" i="1"/>
  <c r="R250" i="1"/>
  <c r="S243" i="1"/>
  <c r="T243" i="1"/>
  <c r="R243" i="1"/>
  <c r="R239" i="1" s="1"/>
  <c r="AY142" i="1"/>
  <c r="AX142" i="1"/>
  <c r="AW142" i="1"/>
  <c r="AX139" i="1"/>
  <c r="AY139" i="1"/>
  <c r="AW139" i="1"/>
  <c r="AW227" i="1"/>
  <c r="AX227" i="1"/>
  <c r="AY227" i="1"/>
  <c r="AW228" i="1"/>
  <c r="AX228" i="1"/>
  <c r="AY228" i="1"/>
  <c r="AW229" i="1"/>
  <c r="AX229" i="1"/>
  <c r="AY229" i="1"/>
  <c r="AW230" i="1"/>
  <c r="AX230" i="1"/>
  <c r="AY230" i="1"/>
  <c r="AW231" i="1"/>
  <c r="AX231" i="1"/>
  <c r="AY231" i="1"/>
  <c r="AW232" i="1"/>
  <c r="AX232" i="1"/>
  <c r="AY232" i="1"/>
  <c r="AX226" i="1"/>
  <c r="AY226" i="1"/>
  <c r="AW226" i="1"/>
  <c r="AM224" i="1"/>
  <c r="AL224" i="1"/>
  <c r="AK224" i="1"/>
  <c r="AM222" i="1"/>
  <c r="AL222" i="1"/>
  <c r="AK222" i="1"/>
  <c r="AM220" i="1"/>
  <c r="AL220" i="1"/>
  <c r="AK220" i="1"/>
  <c r="AM218" i="1"/>
  <c r="AL218" i="1"/>
  <c r="AK218" i="1"/>
  <c r="AM216" i="1"/>
  <c r="AL216" i="1"/>
  <c r="AK216" i="1"/>
  <c r="AM214" i="1"/>
  <c r="AL214" i="1"/>
  <c r="AK214" i="1"/>
  <c r="AM212" i="1"/>
  <c r="AL212" i="1"/>
  <c r="AK212" i="1"/>
  <c r="AM210" i="1"/>
  <c r="AL210" i="1"/>
  <c r="AK210" i="1"/>
  <c r="AL208" i="1"/>
  <c r="AM208" i="1"/>
  <c r="AK208" i="1"/>
  <c r="AY199" i="1"/>
  <c r="AX199" i="1"/>
  <c r="AW199" i="1"/>
  <c r="AY198" i="1"/>
  <c r="AX198" i="1"/>
  <c r="AW198" i="1"/>
  <c r="AY197" i="1"/>
  <c r="AX197" i="1"/>
  <c r="AW197" i="1"/>
  <c r="AY196" i="1"/>
  <c r="AX196" i="1"/>
  <c r="AW196" i="1"/>
  <c r="AY195" i="1"/>
  <c r="AX195" i="1"/>
  <c r="AW195" i="1"/>
  <c r="AY194" i="1"/>
  <c r="AX194" i="1"/>
  <c r="AW194" i="1"/>
  <c r="AY193" i="1"/>
  <c r="AX193" i="1"/>
  <c r="AW193" i="1"/>
  <c r="AY191" i="1"/>
  <c r="AX191" i="1"/>
  <c r="AW191" i="1"/>
  <c r="AY190" i="1"/>
  <c r="AX190" i="1"/>
  <c r="AW190" i="1"/>
  <c r="AX155" i="1"/>
  <c r="AY155" i="1"/>
  <c r="AW155" i="1"/>
  <c r="AM189" i="1"/>
  <c r="AL189" i="1"/>
  <c r="AK189" i="1"/>
  <c r="AM188" i="1"/>
  <c r="AL188" i="1"/>
  <c r="AK188" i="1"/>
  <c r="AM187" i="1"/>
  <c r="AL187" i="1"/>
  <c r="AK187" i="1"/>
  <c r="AM186" i="1"/>
  <c r="AL186" i="1"/>
  <c r="AK186" i="1"/>
  <c r="AM185" i="1"/>
  <c r="AL185" i="1"/>
  <c r="AK185" i="1"/>
  <c r="AM184" i="1"/>
  <c r="AL184" i="1"/>
  <c r="AK184" i="1"/>
  <c r="AM183" i="1"/>
  <c r="AL183" i="1"/>
  <c r="AK183" i="1"/>
  <c r="AM182" i="1"/>
  <c r="AL182" i="1"/>
  <c r="AK182" i="1"/>
  <c r="AM181" i="1"/>
  <c r="AL181" i="1"/>
  <c r="AK181" i="1"/>
  <c r="AM180" i="1"/>
  <c r="AL180" i="1"/>
  <c r="AK180" i="1"/>
  <c r="AM179" i="1"/>
  <c r="AL179" i="1"/>
  <c r="AK179" i="1"/>
  <c r="AM178" i="1"/>
  <c r="AL178" i="1"/>
  <c r="AK178" i="1"/>
  <c r="AM177" i="1"/>
  <c r="AL177" i="1"/>
  <c r="AK177" i="1"/>
  <c r="AM176" i="1"/>
  <c r="AL176" i="1"/>
  <c r="AK176" i="1"/>
  <c r="AM175" i="1"/>
  <c r="AL175" i="1"/>
  <c r="AK175" i="1"/>
  <c r="AM174" i="1"/>
  <c r="AL174" i="1"/>
  <c r="AK174" i="1"/>
  <c r="AM173" i="1"/>
  <c r="AL173" i="1"/>
  <c r="AK173" i="1"/>
  <c r="AM172" i="1"/>
  <c r="AL172" i="1"/>
  <c r="AK172" i="1"/>
  <c r="AM171" i="1"/>
  <c r="AL171" i="1"/>
  <c r="AK171" i="1"/>
  <c r="Z192" i="1"/>
  <c r="Y192" i="1"/>
  <c r="X192" i="1"/>
  <c r="Z170" i="1"/>
  <c r="Y170" i="1"/>
  <c r="X170" i="1"/>
  <c r="Z169" i="1"/>
  <c r="Y169" i="1"/>
  <c r="X169" i="1"/>
  <c r="Z168" i="1"/>
  <c r="Y168" i="1"/>
  <c r="X168" i="1"/>
  <c r="Z167" i="1"/>
  <c r="Y167" i="1"/>
  <c r="X167" i="1"/>
  <c r="Z166" i="1"/>
  <c r="Y166" i="1"/>
  <c r="X166" i="1"/>
  <c r="Z165" i="1"/>
  <c r="Y165" i="1"/>
  <c r="X165" i="1"/>
  <c r="Z164" i="1"/>
  <c r="Y164" i="1"/>
  <c r="X164" i="1"/>
  <c r="Z163" i="1"/>
  <c r="Y163" i="1"/>
  <c r="X163" i="1"/>
  <c r="Z162" i="1"/>
  <c r="Y162" i="1"/>
  <c r="X162" i="1"/>
  <c r="Z161" i="1"/>
  <c r="Y161" i="1"/>
  <c r="X161" i="1"/>
  <c r="Z160" i="1"/>
  <c r="Y160" i="1"/>
  <c r="X160" i="1"/>
  <c r="Z159" i="1"/>
  <c r="Y159" i="1"/>
  <c r="X159" i="1"/>
  <c r="Z158" i="1"/>
  <c r="Y158" i="1"/>
  <c r="X158" i="1"/>
  <c r="Z157" i="1"/>
  <c r="Y157" i="1"/>
  <c r="X157" i="1"/>
  <c r="Z156" i="1"/>
  <c r="Y156" i="1"/>
  <c r="X156" i="1"/>
  <c r="Z154" i="1"/>
  <c r="Y154" i="1"/>
  <c r="X154" i="1"/>
  <c r="Z153" i="1"/>
  <c r="Y153" i="1"/>
  <c r="X153" i="1"/>
  <c r="Z152" i="1"/>
  <c r="Y152" i="1"/>
  <c r="X152" i="1"/>
  <c r="Z151" i="1"/>
  <c r="Y151" i="1"/>
  <c r="X151" i="1"/>
  <c r="Z150" i="1"/>
  <c r="Y150" i="1"/>
  <c r="X150" i="1"/>
  <c r="Z149" i="1"/>
  <c r="Y149" i="1"/>
  <c r="X149" i="1"/>
  <c r="Z141" i="1"/>
  <c r="Y141" i="1"/>
  <c r="X141" i="1"/>
  <c r="Z140" i="1"/>
  <c r="Y140" i="1"/>
  <c r="X140" i="1"/>
  <c r="Z139" i="1"/>
  <c r="Y139" i="1"/>
  <c r="X139" i="1"/>
  <c r="Z134" i="1"/>
  <c r="Y134" i="1"/>
  <c r="X134" i="1"/>
  <c r="Z133" i="1"/>
  <c r="Y133" i="1"/>
  <c r="X133" i="1"/>
  <c r="Z132" i="1"/>
  <c r="Y132" i="1"/>
  <c r="X132" i="1"/>
  <c r="Z131" i="1"/>
  <c r="Y131" i="1"/>
  <c r="X131" i="1"/>
  <c r="Z130" i="1"/>
  <c r="Y130" i="1"/>
  <c r="X130" i="1"/>
  <c r="Z129" i="1"/>
  <c r="Y129" i="1"/>
  <c r="X129" i="1"/>
  <c r="Z128" i="1"/>
  <c r="Y128" i="1"/>
  <c r="X128" i="1"/>
  <c r="Z126" i="1"/>
  <c r="Y126" i="1"/>
  <c r="X126" i="1"/>
  <c r="Z125" i="1"/>
  <c r="Y125" i="1"/>
  <c r="X125" i="1"/>
  <c r="Z124" i="1"/>
  <c r="Y124" i="1"/>
  <c r="X124" i="1"/>
  <c r="Z123" i="1"/>
  <c r="Y123" i="1"/>
  <c r="X123" i="1"/>
  <c r="Z122" i="1"/>
  <c r="Y122" i="1"/>
  <c r="X122" i="1"/>
  <c r="Z121" i="1"/>
  <c r="Y121" i="1"/>
  <c r="X121" i="1"/>
  <c r="Z120" i="1"/>
  <c r="Y120" i="1"/>
  <c r="X120" i="1"/>
  <c r="Z119" i="1"/>
  <c r="Y119" i="1"/>
  <c r="X119" i="1"/>
  <c r="Z118" i="1"/>
  <c r="Y118" i="1"/>
  <c r="X118" i="1"/>
  <c r="Z117" i="1"/>
  <c r="Y117" i="1"/>
  <c r="X117" i="1"/>
  <c r="Z116" i="1"/>
  <c r="Y116" i="1"/>
  <c r="X116" i="1"/>
  <c r="Z115" i="1"/>
  <c r="Y115" i="1"/>
  <c r="X115" i="1"/>
  <c r="Z114" i="1"/>
  <c r="Y114" i="1"/>
  <c r="X114" i="1"/>
  <c r="Z113" i="1"/>
  <c r="Y113" i="1"/>
  <c r="X113" i="1"/>
  <c r="Z112" i="1"/>
  <c r="Y112" i="1"/>
  <c r="X112" i="1"/>
  <c r="Z111" i="1"/>
  <c r="Y111" i="1"/>
  <c r="X111" i="1"/>
  <c r="Z110" i="1"/>
  <c r="Y110" i="1"/>
  <c r="X110" i="1"/>
  <c r="Z109" i="1"/>
  <c r="Y109" i="1"/>
  <c r="X109" i="1"/>
  <c r="Z108" i="1"/>
  <c r="Y108" i="1"/>
  <c r="X108" i="1"/>
  <c r="Z107" i="1"/>
  <c r="Y107" i="1"/>
  <c r="X107" i="1"/>
  <c r="Z106" i="1"/>
  <c r="Y106" i="1"/>
  <c r="X106" i="1"/>
  <c r="Z105" i="1"/>
  <c r="Y105" i="1"/>
  <c r="X105" i="1"/>
  <c r="AM69" i="1"/>
  <c r="AL69" i="1"/>
  <c r="AK69" i="1"/>
  <c r="AM68" i="1"/>
  <c r="AL68" i="1"/>
  <c r="AK68" i="1"/>
  <c r="Z71" i="1"/>
  <c r="Y71" i="1"/>
  <c r="X71" i="1"/>
  <c r="Z70" i="1"/>
  <c r="Y70" i="1"/>
  <c r="X70" i="1"/>
  <c r="Z69" i="1"/>
  <c r="Y69" i="1"/>
  <c r="X69" i="1"/>
  <c r="Z68" i="1"/>
  <c r="Y68" i="1"/>
  <c r="X68" i="1"/>
  <c r="Y67" i="1"/>
  <c r="Z67" i="1"/>
  <c r="X67" i="1"/>
  <c r="X62" i="1" s="1"/>
  <c r="R225" i="1"/>
  <c r="X225" i="1" s="1"/>
  <c r="R224" i="1"/>
  <c r="X224" i="1" s="1"/>
  <c r="R223" i="1"/>
  <c r="X223" i="1" s="1"/>
  <c r="R222" i="1"/>
  <c r="X222" i="1" s="1"/>
  <c r="R221" i="1"/>
  <c r="X221" i="1" s="1"/>
  <c r="R220" i="1"/>
  <c r="X220" i="1" s="1"/>
  <c r="R219" i="1"/>
  <c r="X219" i="1" s="1"/>
  <c r="R218" i="1"/>
  <c r="X218" i="1" s="1"/>
  <c r="R217" i="1"/>
  <c r="X217" i="1" s="1"/>
  <c r="R216" i="1"/>
  <c r="X216" i="1" s="1"/>
  <c r="R215" i="1"/>
  <c r="X215" i="1" s="1"/>
  <c r="R214" i="1"/>
  <c r="X214" i="1" s="1"/>
  <c r="R213" i="1"/>
  <c r="X213" i="1" s="1"/>
  <c r="R212" i="1"/>
  <c r="X212" i="1" s="1"/>
  <c r="R211" i="1"/>
  <c r="X211" i="1" s="1"/>
  <c r="R210" i="1"/>
  <c r="X210" i="1" s="1"/>
  <c r="R209" i="1"/>
  <c r="X209" i="1" s="1"/>
  <c r="R208" i="1"/>
  <c r="X208" i="1" s="1"/>
  <c r="P104" i="1"/>
  <c r="Q104" i="1"/>
  <c r="R104" i="1"/>
  <c r="S104" i="1"/>
  <c r="T104" i="1"/>
  <c r="T100" i="1" s="1"/>
  <c r="U104" i="1"/>
  <c r="V104" i="1"/>
  <c r="W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O104" i="1"/>
  <c r="P127" i="1"/>
  <c r="Q127" i="1"/>
  <c r="O127" i="1"/>
  <c r="AM39" i="1"/>
  <c r="AL39" i="1"/>
  <c r="AK39" i="1"/>
  <c r="AM37" i="1"/>
  <c r="AL37" i="1"/>
  <c r="AK37" i="1"/>
  <c r="Z39" i="1"/>
  <c r="Y39" i="1"/>
  <c r="X39" i="1"/>
  <c r="Z37" i="1"/>
  <c r="Y37" i="1"/>
  <c r="X37" i="1"/>
  <c r="R484" i="1"/>
  <c r="S484" i="1"/>
  <c r="T484" i="1"/>
  <c r="S483" i="1"/>
  <c r="T483" i="1"/>
  <c r="R483" i="1"/>
  <c r="R481" i="1"/>
  <c r="S481" i="1"/>
  <c r="T481" i="1"/>
  <c r="S480" i="1"/>
  <c r="T480" i="1"/>
  <c r="R480" i="1"/>
  <c r="S478" i="1"/>
  <c r="T478" i="1"/>
  <c r="R478" i="1"/>
  <c r="R471" i="1"/>
  <c r="S471" i="1"/>
  <c r="T471" i="1"/>
  <c r="R473" i="1"/>
  <c r="S473" i="1"/>
  <c r="T473" i="1"/>
  <c r="R474" i="1"/>
  <c r="S474" i="1"/>
  <c r="T474" i="1"/>
  <c r="S470" i="1"/>
  <c r="T470" i="1"/>
  <c r="R470" i="1"/>
  <c r="S467" i="1"/>
  <c r="T467" i="1"/>
  <c r="R467" i="1"/>
  <c r="P445" i="1"/>
  <c r="Q445" i="1"/>
  <c r="U445" i="1"/>
  <c r="V445" i="1"/>
  <c r="W445" i="1"/>
  <c r="AB445" i="1"/>
  <c r="AC445" i="1"/>
  <c r="AD445" i="1"/>
  <c r="AH445" i="1"/>
  <c r="AI445" i="1"/>
  <c r="AJ445" i="1"/>
  <c r="AN445" i="1"/>
  <c r="AO445" i="1"/>
  <c r="AP445" i="1"/>
  <c r="AT445" i="1"/>
  <c r="AU445" i="1"/>
  <c r="AV445" i="1"/>
  <c r="O445" i="1"/>
  <c r="P427" i="1"/>
  <c r="Q427" i="1"/>
  <c r="U427" i="1"/>
  <c r="V427" i="1"/>
  <c r="W427" i="1"/>
  <c r="AB427" i="1"/>
  <c r="AC427" i="1"/>
  <c r="AD427" i="1"/>
  <c r="AH427" i="1"/>
  <c r="AI427" i="1"/>
  <c r="AJ427" i="1"/>
  <c r="AN427" i="1"/>
  <c r="AO427" i="1"/>
  <c r="AP427" i="1"/>
  <c r="AT427" i="1"/>
  <c r="AU427" i="1"/>
  <c r="AV427" i="1"/>
  <c r="O427" i="1"/>
  <c r="P381" i="1"/>
  <c r="Q381" i="1"/>
  <c r="U381" i="1"/>
  <c r="V381" i="1"/>
  <c r="W381" i="1"/>
  <c r="AB381" i="1"/>
  <c r="AC381" i="1"/>
  <c r="AD381" i="1"/>
  <c r="AH381" i="1"/>
  <c r="AI381" i="1"/>
  <c r="AJ381" i="1"/>
  <c r="AN381" i="1"/>
  <c r="AO381" i="1"/>
  <c r="AP381" i="1"/>
  <c r="AT381" i="1"/>
  <c r="AU381" i="1"/>
  <c r="AV381" i="1"/>
  <c r="O381" i="1"/>
  <c r="AF43" i="1"/>
  <c r="AG43" i="1"/>
  <c r="AJ43" i="1" s="1"/>
  <c r="AE43" i="1"/>
  <c r="AE27" i="1"/>
  <c r="AF27" i="1"/>
  <c r="AG27" i="1"/>
  <c r="AE28" i="1"/>
  <c r="AK28" i="1" s="1"/>
  <c r="AF28" i="1"/>
  <c r="AL28" i="1" s="1"/>
  <c r="AG28" i="1"/>
  <c r="AM28" i="1" s="1"/>
  <c r="AF26" i="1"/>
  <c r="AG26" i="1"/>
  <c r="AE26" i="1"/>
  <c r="S51" i="1"/>
  <c r="Y51" i="1" s="1"/>
  <c r="T51" i="1"/>
  <c r="R51" i="1"/>
  <c r="Z43" i="1"/>
  <c r="Y43" i="1"/>
  <c r="T47" i="1"/>
  <c r="Z47" i="1" s="1"/>
  <c r="S47" i="1"/>
  <c r="Y47" i="1" s="1"/>
  <c r="R47" i="1"/>
  <c r="X47" i="1" s="1"/>
  <c r="T46" i="1"/>
  <c r="Z46" i="1" s="1"/>
  <c r="S46" i="1"/>
  <c r="Y46" i="1" s="1"/>
  <c r="R46" i="1"/>
  <c r="X46" i="1" s="1"/>
  <c r="T45" i="1"/>
  <c r="Z45" i="1" s="1"/>
  <c r="S45" i="1"/>
  <c r="Y45" i="1" s="1"/>
  <c r="R45" i="1"/>
  <c r="X45" i="1" s="1"/>
  <c r="T44" i="1"/>
  <c r="Z44" i="1" s="1"/>
  <c r="S44" i="1"/>
  <c r="Y44" i="1" s="1"/>
  <c r="R44" i="1"/>
  <c r="X44" i="1" s="1"/>
  <c r="S35" i="1"/>
  <c r="Y35" i="1" s="1"/>
  <c r="T35" i="1"/>
  <c r="Z35" i="1" s="1"/>
  <c r="R35" i="1"/>
  <c r="X35" i="1" s="1"/>
  <c r="R27" i="1"/>
  <c r="S27" i="1"/>
  <c r="T27" i="1"/>
  <c r="R28" i="1"/>
  <c r="X28" i="1" s="1"/>
  <c r="S28" i="1"/>
  <c r="Y28" i="1" s="1"/>
  <c r="T28" i="1"/>
  <c r="Z28" i="1" s="1"/>
  <c r="S26" i="1"/>
  <c r="T26" i="1"/>
  <c r="R26" i="1"/>
  <c r="R43" i="1"/>
  <c r="X43" i="1" s="1"/>
  <c r="T239" i="1" l="1"/>
  <c r="S239" i="1"/>
  <c r="AF239" i="1"/>
  <c r="AG239" i="1"/>
  <c r="AE239" i="1"/>
  <c r="T22" i="1"/>
  <c r="R22" i="1"/>
  <c r="AE22" i="1"/>
  <c r="S22" i="1"/>
  <c r="Z580" i="1"/>
  <c r="X580" i="1"/>
  <c r="Y580" i="1"/>
  <c r="W51" i="1"/>
  <c r="W22" i="1" s="1"/>
  <c r="AF22" i="1"/>
  <c r="AG22" i="1"/>
  <c r="O372" i="1"/>
  <c r="AT372" i="1"/>
  <c r="AJ372" i="1"/>
  <c r="AC372" i="1"/>
  <c r="AU372" i="1"/>
  <c r="AN372" i="1"/>
  <c r="AD372" i="1"/>
  <c r="V372" i="1"/>
  <c r="U372" i="1"/>
  <c r="AQ372" i="1"/>
  <c r="Y436" i="1"/>
  <c r="AR372" i="1"/>
  <c r="AG372" i="1"/>
  <c r="AP372" i="1"/>
  <c r="AI372" i="1"/>
  <c r="AB372" i="1"/>
  <c r="Q372" i="1"/>
  <c r="AS372" i="1"/>
  <c r="S372" i="1"/>
  <c r="AV372" i="1"/>
  <c r="AO372" i="1"/>
  <c r="AH372" i="1"/>
  <c r="W372" i="1"/>
  <c r="P372" i="1"/>
  <c r="AE372" i="1"/>
  <c r="AF372" i="1"/>
  <c r="AM436" i="1"/>
  <c r="AW436" i="1"/>
  <c r="Z436" i="1"/>
  <c r="AY436" i="1"/>
  <c r="X436" i="1"/>
  <c r="AX436" i="1"/>
  <c r="AK436" i="1"/>
  <c r="AL436" i="1"/>
  <c r="AM381" i="1"/>
  <c r="AM62" i="1"/>
  <c r="X250" i="1"/>
  <c r="Y250" i="1"/>
  <c r="Z250" i="1"/>
  <c r="AL62" i="1"/>
  <c r="Z62" i="1"/>
  <c r="AK62" i="1"/>
  <c r="Y62" i="1"/>
  <c r="X27" i="1"/>
  <c r="AL27" i="1"/>
  <c r="AK27" i="1"/>
  <c r="Z27" i="1"/>
  <c r="Y27" i="1"/>
  <c r="AM27" i="1"/>
  <c r="AY200" i="1"/>
  <c r="AM200" i="1"/>
  <c r="AX200" i="1"/>
  <c r="AW200" i="1"/>
  <c r="AL200" i="1"/>
  <c r="X200" i="1"/>
  <c r="AJ22" i="1"/>
  <c r="AK200" i="1"/>
  <c r="R200" i="1"/>
  <c r="R100" i="1" s="1"/>
  <c r="AI43" i="1"/>
  <c r="AI22" i="1" s="1"/>
  <c r="Z127" i="1"/>
  <c r="X127" i="1"/>
  <c r="Y127" i="1"/>
  <c r="Z638" i="1"/>
  <c r="Z620" i="1" s="1"/>
  <c r="Y610" i="1"/>
  <c r="Y605" i="1" s="1"/>
  <c r="S605" i="1"/>
  <c r="Z610" i="1"/>
  <c r="Z605" i="1" s="1"/>
  <c r="T605" i="1"/>
  <c r="Y638" i="1"/>
  <c r="Y620" i="1" s="1"/>
  <c r="X638" i="1"/>
  <c r="X620" i="1" s="1"/>
  <c r="X610" i="1"/>
  <c r="X605" i="1" s="1"/>
  <c r="R605" i="1"/>
  <c r="AL289" i="1"/>
  <c r="AL282" i="1" s="1"/>
  <c r="X291" i="1"/>
  <c r="X282" i="1" s="1"/>
  <c r="AM289" i="1"/>
  <c r="AM282" i="1" s="1"/>
  <c r="Z291" i="1"/>
  <c r="Z282" i="1" s="1"/>
  <c r="Y291" i="1"/>
  <c r="Y282" i="1" s="1"/>
  <c r="AK289" i="1"/>
  <c r="AK282" i="1" s="1"/>
  <c r="AM383" i="1"/>
  <c r="AW427" i="1"/>
  <c r="X383" i="1"/>
  <c r="AW383" i="1"/>
  <c r="Y383" i="1"/>
  <c r="AK383" i="1"/>
  <c r="AX383" i="1"/>
  <c r="Z383" i="1"/>
  <c r="AL383" i="1"/>
  <c r="AY383" i="1"/>
  <c r="Z243" i="1"/>
  <c r="AX258" i="1"/>
  <c r="AX239" i="1" s="1"/>
  <c r="Y243" i="1"/>
  <c r="Y239" i="1" s="1"/>
  <c r="AK257" i="1"/>
  <c r="AK239" i="1" s="1"/>
  <c r="AK13" i="1" s="1"/>
  <c r="AY258" i="1"/>
  <c r="AY239" i="1" s="1"/>
  <c r="AL257" i="1"/>
  <c r="AL239" i="1" s="1"/>
  <c r="X243" i="1"/>
  <c r="AM257" i="1"/>
  <c r="AM239" i="1" s="1"/>
  <c r="AW258" i="1"/>
  <c r="AW239" i="1" s="1"/>
  <c r="AL445" i="1"/>
  <c r="X445" i="1"/>
  <c r="AM445" i="1"/>
  <c r="R381" i="1"/>
  <c r="R372" i="1" s="1"/>
  <c r="AX445" i="1"/>
  <c r="X427" i="1"/>
  <c r="Z427" i="1"/>
  <c r="AL381" i="1"/>
  <c r="Y381" i="1"/>
  <c r="AK427" i="1"/>
  <c r="AK381" i="1"/>
  <c r="AX381" i="1"/>
  <c r="AY427" i="1"/>
  <c r="Z485" i="1"/>
  <c r="T381" i="1"/>
  <c r="T372" i="1" s="1"/>
  <c r="AL427" i="1"/>
  <c r="Y445" i="1"/>
  <c r="AW381" i="1"/>
  <c r="AX427" i="1"/>
  <c r="AM427" i="1"/>
  <c r="Z445" i="1"/>
  <c r="Y104" i="1"/>
  <c r="Z104" i="1"/>
  <c r="AY381" i="1"/>
  <c r="Y427" i="1"/>
  <c r="AW445" i="1"/>
  <c r="AY445" i="1"/>
  <c r="AK445" i="1"/>
  <c r="X485" i="1"/>
  <c r="Y485" i="1"/>
  <c r="X104" i="1"/>
  <c r="X26" i="1"/>
  <c r="AK26" i="1"/>
  <c r="Y26" i="1"/>
  <c r="AM26" i="1"/>
  <c r="AL26" i="1"/>
  <c r="Z26" i="1"/>
  <c r="X239" i="1" l="1"/>
  <c r="Z239" i="1"/>
  <c r="Y22" i="1"/>
  <c r="U51" i="1"/>
  <c r="U22" i="1" s="1"/>
  <c r="Z51" i="1"/>
  <c r="Z22" i="1" s="1"/>
  <c r="AW372" i="1"/>
  <c r="AM372" i="1"/>
  <c r="Y372" i="1"/>
  <c r="AY372" i="1"/>
  <c r="AX372" i="1"/>
  <c r="AL372" i="1"/>
  <c r="AK372" i="1"/>
  <c r="AH43" i="1"/>
  <c r="AH22" i="1" s="1"/>
  <c r="AL43" i="1"/>
  <c r="AL22" i="1" s="1"/>
  <c r="AM43" i="1"/>
  <c r="AM22" i="1" s="1"/>
  <c r="X381" i="1"/>
  <c r="X372" i="1" s="1"/>
  <c r="Z381" i="1"/>
  <c r="Z372" i="1" s="1"/>
  <c r="X51" i="1" l="1"/>
  <c r="X22" i="1" s="1"/>
  <c r="AK43" i="1"/>
  <c r="R20" i="1"/>
  <c r="V20" i="1"/>
  <c r="Z20" i="1"/>
  <c r="AE20" i="1"/>
  <c r="AI20" i="1"/>
  <c r="AM20" i="1"/>
  <c r="AQ20" i="1"/>
  <c r="AU20" i="1"/>
  <c r="AY20" i="1"/>
  <c r="P19" i="1"/>
  <c r="Q19" i="1"/>
  <c r="R19" i="1"/>
  <c r="S19" i="1"/>
  <c r="T19" i="1"/>
  <c r="U19" i="1"/>
  <c r="V19" i="1"/>
  <c r="W19" i="1"/>
  <c r="X19" i="1"/>
  <c r="Y19" i="1"/>
  <c r="Z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O19" i="1"/>
  <c r="P18" i="1"/>
  <c r="Q18" i="1"/>
  <c r="R18" i="1"/>
  <c r="S18" i="1"/>
  <c r="T18" i="1"/>
  <c r="U18" i="1"/>
  <c r="V18" i="1"/>
  <c r="W18" i="1"/>
  <c r="X18" i="1"/>
  <c r="Y18" i="1"/>
  <c r="Z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O18" i="1"/>
  <c r="AP18" i="1"/>
  <c r="AQ18" i="1"/>
  <c r="AR18" i="1"/>
  <c r="AS18" i="1"/>
  <c r="AT18" i="1"/>
  <c r="AU18" i="1"/>
  <c r="AV18" i="1"/>
  <c r="AW18" i="1"/>
  <c r="AX18" i="1"/>
  <c r="AY18" i="1"/>
  <c r="O18" i="1"/>
  <c r="P482" i="1"/>
  <c r="Q482" i="1"/>
  <c r="R482" i="1"/>
  <c r="S482" i="1"/>
  <c r="T482" i="1"/>
  <c r="U482" i="1"/>
  <c r="V482" i="1"/>
  <c r="W482" i="1"/>
  <c r="AB482" i="1"/>
  <c r="AC482" i="1"/>
  <c r="AD482" i="1"/>
  <c r="AE482" i="1"/>
  <c r="AF482" i="1"/>
  <c r="AG482" i="1"/>
  <c r="AH482" i="1"/>
  <c r="AI482" i="1"/>
  <c r="AJ482" i="1"/>
  <c r="AK482" i="1"/>
  <c r="AL482" i="1"/>
  <c r="AM482" i="1"/>
  <c r="AN482" i="1"/>
  <c r="AO482" i="1"/>
  <c r="AP482" i="1"/>
  <c r="AQ482" i="1"/>
  <c r="AR482" i="1"/>
  <c r="AS482" i="1"/>
  <c r="AT482" i="1"/>
  <c r="AU482" i="1"/>
  <c r="AV482" i="1"/>
  <c r="AW482" i="1"/>
  <c r="AX482" i="1"/>
  <c r="AY482" i="1"/>
  <c r="O482" i="1"/>
  <c r="P479" i="1"/>
  <c r="Q479" i="1"/>
  <c r="R479" i="1"/>
  <c r="S479" i="1"/>
  <c r="T479" i="1"/>
  <c r="U479" i="1"/>
  <c r="V479" i="1"/>
  <c r="W479" i="1"/>
  <c r="AB479" i="1"/>
  <c r="AC479" i="1"/>
  <c r="AD479" i="1"/>
  <c r="AE479" i="1"/>
  <c r="AF479" i="1"/>
  <c r="AG479" i="1"/>
  <c r="AH479" i="1"/>
  <c r="AI479" i="1"/>
  <c r="AJ479" i="1"/>
  <c r="AK479" i="1"/>
  <c r="AL479" i="1"/>
  <c r="AM479" i="1"/>
  <c r="AN479" i="1"/>
  <c r="AO479" i="1"/>
  <c r="AP479" i="1"/>
  <c r="AQ479" i="1"/>
  <c r="AR479" i="1"/>
  <c r="AS479" i="1"/>
  <c r="AT479" i="1"/>
  <c r="AU479" i="1"/>
  <c r="AV479" i="1"/>
  <c r="AW479" i="1"/>
  <c r="AX479" i="1"/>
  <c r="AY479" i="1"/>
  <c r="O479" i="1"/>
  <c r="P477" i="1"/>
  <c r="Q477" i="1"/>
  <c r="R477" i="1"/>
  <c r="S477" i="1"/>
  <c r="T477" i="1"/>
  <c r="U477" i="1"/>
  <c r="V477" i="1"/>
  <c r="W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O477" i="1"/>
  <c r="P469" i="1"/>
  <c r="Q469" i="1"/>
  <c r="R469" i="1"/>
  <c r="S469" i="1"/>
  <c r="T469" i="1"/>
  <c r="U469" i="1"/>
  <c r="V469" i="1"/>
  <c r="W469" i="1"/>
  <c r="AB469" i="1"/>
  <c r="AC469" i="1"/>
  <c r="AD469" i="1"/>
  <c r="AE469" i="1"/>
  <c r="AF469" i="1"/>
  <c r="AG469" i="1"/>
  <c r="AH469" i="1"/>
  <c r="AI469" i="1"/>
  <c r="AJ469" i="1"/>
  <c r="AN469" i="1"/>
  <c r="AO469" i="1"/>
  <c r="AP469" i="1"/>
  <c r="AQ469" i="1"/>
  <c r="AR469" i="1"/>
  <c r="AS469" i="1"/>
  <c r="AT469" i="1"/>
  <c r="AU469" i="1"/>
  <c r="AV469" i="1"/>
  <c r="AW469" i="1"/>
  <c r="AX469" i="1"/>
  <c r="AY469" i="1"/>
  <c r="O469" i="1"/>
  <c r="P466" i="1"/>
  <c r="Q466" i="1"/>
  <c r="R466" i="1"/>
  <c r="S466" i="1"/>
  <c r="T466" i="1"/>
  <c r="U466" i="1"/>
  <c r="V466" i="1"/>
  <c r="W466" i="1"/>
  <c r="X464" i="1"/>
  <c r="X460" i="1" s="1"/>
  <c r="Z464" i="1"/>
  <c r="Z460" i="1" s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O466" i="1"/>
  <c r="Y464" i="1"/>
  <c r="Y460" i="1" s="1"/>
  <c r="P343" i="1"/>
  <c r="Q343" i="1"/>
  <c r="R343" i="1"/>
  <c r="S343" i="1"/>
  <c r="T343" i="1"/>
  <c r="U343" i="1"/>
  <c r="V343" i="1"/>
  <c r="W343" i="1"/>
  <c r="X343" i="1"/>
  <c r="Y343" i="1"/>
  <c r="Z343" i="1"/>
  <c r="AB343" i="1"/>
  <c r="AC343" i="1"/>
  <c r="AD343" i="1"/>
  <c r="AE343" i="1"/>
  <c r="AF343" i="1"/>
  <c r="AG343" i="1"/>
  <c r="AH343" i="1"/>
  <c r="AI343" i="1"/>
  <c r="AJ343" i="1"/>
  <c r="AK343" i="1"/>
  <c r="AL343" i="1"/>
  <c r="AM343" i="1"/>
  <c r="AN343" i="1"/>
  <c r="AO343" i="1"/>
  <c r="AP343" i="1"/>
  <c r="AQ343" i="1"/>
  <c r="AR343" i="1"/>
  <c r="AS343" i="1"/>
  <c r="AT343" i="1"/>
  <c r="AU343" i="1"/>
  <c r="AV343" i="1"/>
  <c r="AW343" i="1"/>
  <c r="AX343" i="1"/>
  <c r="AY343" i="1"/>
  <c r="O343" i="1"/>
  <c r="P340" i="1"/>
  <c r="Q340" i="1"/>
  <c r="R340" i="1"/>
  <c r="S340" i="1"/>
  <c r="T340" i="1"/>
  <c r="U340" i="1"/>
  <c r="V340" i="1"/>
  <c r="W340" i="1"/>
  <c r="X340" i="1"/>
  <c r="Y340" i="1"/>
  <c r="Z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  <c r="AQ340" i="1"/>
  <c r="AR340" i="1"/>
  <c r="AS340" i="1"/>
  <c r="AT340" i="1"/>
  <c r="AU340" i="1"/>
  <c r="AV340" i="1"/>
  <c r="AW340" i="1"/>
  <c r="AX340" i="1"/>
  <c r="AY340" i="1"/>
  <c r="O340" i="1"/>
  <c r="P323" i="1"/>
  <c r="Q323" i="1"/>
  <c r="R323" i="1"/>
  <c r="S323" i="1"/>
  <c r="T323" i="1"/>
  <c r="U323" i="1"/>
  <c r="V323" i="1"/>
  <c r="W323" i="1"/>
  <c r="X323" i="1"/>
  <c r="Y323" i="1"/>
  <c r="Z323" i="1"/>
  <c r="AB323" i="1"/>
  <c r="AC323" i="1"/>
  <c r="AD323" i="1"/>
  <c r="AE323" i="1"/>
  <c r="AF323" i="1"/>
  <c r="AG323" i="1"/>
  <c r="AH323" i="1"/>
  <c r="AI323" i="1"/>
  <c r="AJ323" i="1"/>
  <c r="AK323" i="1"/>
  <c r="AL323" i="1"/>
  <c r="AM323" i="1"/>
  <c r="AN323" i="1"/>
  <c r="AO323" i="1"/>
  <c r="AP323" i="1"/>
  <c r="AQ323" i="1"/>
  <c r="AR323" i="1"/>
  <c r="AS323" i="1"/>
  <c r="AT323" i="1"/>
  <c r="AU323" i="1"/>
  <c r="AV323" i="1"/>
  <c r="AW323" i="1"/>
  <c r="AX323" i="1"/>
  <c r="AY323" i="1"/>
  <c r="O323" i="1"/>
  <c r="P319" i="1"/>
  <c r="Q319" i="1"/>
  <c r="R319" i="1"/>
  <c r="S319" i="1"/>
  <c r="T319" i="1"/>
  <c r="U319" i="1"/>
  <c r="V319" i="1"/>
  <c r="W319" i="1"/>
  <c r="X319" i="1"/>
  <c r="Y319" i="1"/>
  <c r="Z319" i="1"/>
  <c r="AB319" i="1"/>
  <c r="AC319" i="1"/>
  <c r="AD319" i="1"/>
  <c r="AE319" i="1"/>
  <c r="AF319" i="1"/>
  <c r="AG319" i="1"/>
  <c r="AH319" i="1"/>
  <c r="AI319" i="1"/>
  <c r="AJ319" i="1"/>
  <c r="AK319" i="1"/>
  <c r="AL319" i="1"/>
  <c r="AM319" i="1"/>
  <c r="AN319" i="1"/>
  <c r="AO319" i="1"/>
  <c r="AP319" i="1"/>
  <c r="AQ319" i="1"/>
  <c r="AR319" i="1"/>
  <c r="AS319" i="1"/>
  <c r="AT319" i="1"/>
  <c r="AU319" i="1"/>
  <c r="AV319" i="1"/>
  <c r="AW319" i="1"/>
  <c r="AX319" i="1"/>
  <c r="AY319" i="1"/>
  <c r="O319" i="1"/>
  <c r="P310" i="1"/>
  <c r="Q310" i="1"/>
  <c r="R310" i="1"/>
  <c r="S310" i="1"/>
  <c r="T310" i="1"/>
  <c r="U310" i="1"/>
  <c r="V310" i="1"/>
  <c r="W310" i="1"/>
  <c r="X310" i="1"/>
  <c r="Y310" i="1"/>
  <c r="Z310" i="1"/>
  <c r="AB310" i="1"/>
  <c r="AC310" i="1"/>
  <c r="AD310" i="1"/>
  <c r="AE310" i="1"/>
  <c r="AF310" i="1"/>
  <c r="AG310" i="1"/>
  <c r="AH310" i="1"/>
  <c r="AI310" i="1"/>
  <c r="AJ310" i="1"/>
  <c r="AK310" i="1"/>
  <c r="AL310" i="1"/>
  <c r="AM310" i="1"/>
  <c r="AN310" i="1"/>
  <c r="AO310" i="1"/>
  <c r="AP310" i="1"/>
  <c r="AQ310" i="1"/>
  <c r="AR310" i="1"/>
  <c r="AS310" i="1"/>
  <c r="AT310" i="1"/>
  <c r="AU310" i="1"/>
  <c r="AV310" i="1"/>
  <c r="AW310" i="1"/>
  <c r="AX310" i="1"/>
  <c r="AY310" i="1"/>
  <c r="O310" i="1"/>
  <c r="P301" i="1"/>
  <c r="Q301" i="1"/>
  <c r="Q300" i="1" s="1"/>
  <c r="Q295" i="1" s="1"/>
  <c r="R301" i="1"/>
  <c r="R300" i="1" s="1"/>
  <c r="R295" i="1" s="1"/>
  <c r="S301" i="1"/>
  <c r="T301" i="1"/>
  <c r="T300" i="1" s="1"/>
  <c r="T295" i="1" s="1"/>
  <c r="U301" i="1"/>
  <c r="V301" i="1"/>
  <c r="W301" i="1"/>
  <c r="X301" i="1"/>
  <c r="Y301" i="1"/>
  <c r="Z301" i="1"/>
  <c r="Z300" i="1" s="1"/>
  <c r="Z295" i="1" s="1"/>
  <c r="AB301" i="1"/>
  <c r="AC301" i="1"/>
  <c r="AD301" i="1"/>
  <c r="AD300" i="1" s="1"/>
  <c r="AD295" i="1" s="1"/>
  <c r="AE301" i="1"/>
  <c r="AE300" i="1" s="1"/>
  <c r="AE295" i="1" s="1"/>
  <c r="AF301" i="1"/>
  <c r="AG301" i="1"/>
  <c r="AG300" i="1" s="1"/>
  <c r="AG295" i="1" s="1"/>
  <c r="AH301" i="1"/>
  <c r="AH300" i="1" s="1"/>
  <c r="AH295" i="1" s="1"/>
  <c r="AI301" i="1"/>
  <c r="AJ301" i="1"/>
  <c r="AK301" i="1"/>
  <c r="AL301" i="1"/>
  <c r="AM301" i="1"/>
  <c r="AN301" i="1"/>
  <c r="AO301" i="1"/>
  <c r="AO300" i="1" s="1"/>
  <c r="AO295" i="1" s="1"/>
  <c r="AP301" i="1"/>
  <c r="AP300" i="1" s="1"/>
  <c r="AP295" i="1" s="1"/>
  <c r="AQ301" i="1"/>
  <c r="AR301" i="1"/>
  <c r="AS301" i="1"/>
  <c r="AS300" i="1" s="1"/>
  <c r="AS295" i="1" s="1"/>
  <c r="AT301" i="1"/>
  <c r="AT300" i="1" s="1"/>
  <c r="AT295" i="1" s="1"/>
  <c r="AU301" i="1"/>
  <c r="AV301" i="1"/>
  <c r="AW301" i="1"/>
  <c r="AW300" i="1" s="1"/>
  <c r="AW295" i="1" s="1"/>
  <c r="AX301" i="1"/>
  <c r="AX300" i="1" s="1"/>
  <c r="AX295" i="1" s="1"/>
  <c r="AY301" i="1"/>
  <c r="O301" i="1"/>
  <c r="O300" i="1" s="1"/>
  <c r="O295" i="1" s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O14" i="1"/>
  <c r="R13" i="1"/>
  <c r="V13" i="1"/>
  <c r="X13" i="1"/>
  <c r="Z13" i="1"/>
  <c r="AE13" i="1"/>
  <c r="AI13" i="1"/>
  <c r="AM13" i="1"/>
  <c r="AQ13" i="1"/>
  <c r="AR13" i="1"/>
  <c r="AS13" i="1"/>
  <c r="AW13" i="1"/>
  <c r="AY13" i="1"/>
  <c r="P148" i="1"/>
  <c r="P100" i="1" s="1"/>
  <c r="Q148" i="1"/>
  <c r="Q100" i="1" s="1"/>
  <c r="S148" i="1"/>
  <c r="S100" i="1" s="1"/>
  <c r="U148" i="1"/>
  <c r="U100" i="1" s="1"/>
  <c r="V148" i="1"/>
  <c r="V100" i="1" s="1"/>
  <c r="W148" i="1"/>
  <c r="W100" i="1" s="1"/>
  <c r="X148" i="1"/>
  <c r="X100" i="1" s="1"/>
  <c r="Y148" i="1"/>
  <c r="Y100" i="1" s="1"/>
  <c r="Z148" i="1"/>
  <c r="Z100" i="1" s="1"/>
  <c r="AB148" i="1"/>
  <c r="AB100" i="1" s="1"/>
  <c r="AC148" i="1"/>
  <c r="AC100" i="1" s="1"/>
  <c r="AD148" i="1"/>
  <c r="AD100" i="1" s="1"/>
  <c r="AE148" i="1"/>
  <c r="AE100" i="1" s="1"/>
  <c r="AF148" i="1"/>
  <c r="AF100" i="1" s="1"/>
  <c r="AG148" i="1"/>
  <c r="AG100" i="1" s="1"/>
  <c r="AH148" i="1"/>
  <c r="AH100" i="1" s="1"/>
  <c r="AI148" i="1"/>
  <c r="AI100" i="1" s="1"/>
  <c r="AJ148" i="1"/>
  <c r="AJ100" i="1" s="1"/>
  <c r="AK148" i="1"/>
  <c r="AK100" i="1" s="1"/>
  <c r="AL148" i="1"/>
  <c r="AL100" i="1" s="1"/>
  <c r="AM148" i="1"/>
  <c r="AM100" i="1" s="1"/>
  <c r="AN148" i="1"/>
  <c r="AN100" i="1" s="1"/>
  <c r="AO148" i="1"/>
  <c r="AO100" i="1" s="1"/>
  <c r="AP148" i="1"/>
  <c r="AP100" i="1" s="1"/>
  <c r="AQ148" i="1"/>
  <c r="AQ100" i="1" s="1"/>
  <c r="AR148" i="1"/>
  <c r="AR100" i="1" s="1"/>
  <c r="AS148" i="1"/>
  <c r="AS100" i="1" s="1"/>
  <c r="AT148" i="1"/>
  <c r="AT100" i="1" s="1"/>
  <c r="AU148" i="1"/>
  <c r="AU100" i="1" s="1"/>
  <c r="AV148" i="1"/>
  <c r="AV100" i="1" s="1"/>
  <c r="AW148" i="1"/>
  <c r="AW100" i="1" s="1"/>
  <c r="AX148" i="1"/>
  <c r="AX100" i="1" s="1"/>
  <c r="AY148" i="1"/>
  <c r="AY100" i="1" s="1"/>
  <c r="O148" i="1"/>
  <c r="O100" i="1" s="1"/>
  <c r="P11" i="1"/>
  <c r="Q11" i="1"/>
  <c r="R11" i="1"/>
  <c r="S11" i="1"/>
  <c r="T11" i="1"/>
  <c r="U11" i="1"/>
  <c r="V11" i="1"/>
  <c r="W11" i="1"/>
  <c r="X11" i="1"/>
  <c r="Y11" i="1"/>
  <c r="Z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O11" i="1"/>
  <c r="AP11" i="1"/>
  <c r="AQ11" i="1"/>
  <c r="AR11" i="1"/>
  <c r="AS11" i="1"/>
  <c r="AT11" i="1"/>
  <c r="AU11" i="1"/>
  <c r="AV11" i="1"/>
  <c r="AW11" i="1"/>
  <c r="AX11" i="1"/>
  <c r="AY11" i="1"/>
  <c r="O11" i="1"/>
  <c r="AH10" i="1"/>
  <c r="AI10" i="1"/>
  <c r="AL10" i="1"/>
  <c r="AM10" i="1"/>
  <c r="AP10" i="1"/>
  <c r="AQ10" i="1"/>
  <c r="AT10" i="1"/>
  <c r="AU10" i="1"/>
  <c r="AX10" i="1"/>
  <c r="AY10" i="1"/>
  <c r="R10" i="1"/>
  <c r="S10" i="1"/>
  <c r="W10" i="1"/>
  <c r="Y10" i="1"/>
  <c r="Z10" i="1"/>
  <c r="AB10" i="1"/>
  <c r="AE10" i="1"/>
  <c r="AF10" i="1"/>
  <c r="P10" i="1"/>
  <c r="AX20" i="1"/>
  <c r="AW20" i="1"/>
  <c r="AV20" i="1"/>
  <c r="AT20" i="1"/>
  <c r="AS20" i="1"/>
  <c r="AR20" i="1"/>
  <c r="AP20" i="1"/>
  <c r="AO20" i="1"/>
  <c r="AN20" i="1"/>
  <c r="AL20" i="1"/>
  <c r="AK20" i="1"/>
  <c r="AJ20" i="1"/>
  <c r="AH20" i="1"/>
  <c r="AG20" i="1"/>
  <c r="AF20" i="1"/>
  <c r="AD20" i="1"/>
  <c r="AC20" i="1"/>
  <c r="AB20" i="1"/>
  <c r="Y20" i="1"/>
  <c r="X20" i="1"/>
  <c r="W20" i="1"/>
  <c r="U20" i="1"/>
  <c r="T20" i="1"/>
  <c r="S20" i="1"/>
  <c r="Q20" i="1"/>
  <c r="P20" i="1"/>
  <c r="AN18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Z16" i="1"/>
  <c r="Y16" i="1"/>
  <c r="X16" i="1"/>
  <c r="W16" i="1"/>
  <c r="V16" i="1"/>
  <c r="U16" i="1"/>
  <c r="T16" i="1"/>
  <c r="S16" i="1"/>
  <c r="R16" i="1"/>
  <c r="Q16" i="1"/>
  <c r="P16" i="1"/>
  <c r="AX13" i="1"/>
  <c r="AV13" i="1"/>
  <c r="AU13" i="1"/>
  <c r="AT13" i="1"/>
  <c r="AP13" i="1"/>
  <c r="AO13" i="1"/>
  <c r="AN13" i="1"/>
  <c r="AL13" i="1"/>
  <c r="AJ13" i="1"/>
  <c r="AH13" i="1"/>
  <c r="AG13" i="1"/>
  <c r="AF13" i="1"/>
  <c r="AD13" i="1"/>
  <c r="AC13" i="1"/>
  <c r="AB13" i="1"/>
  <c r="Y13" i="1"/>
  <c r="W13" i="1"/>
  <c r="U13" i="1"/>
  <c r="T13" i="1"/>
  <c r="S13" i="1"/>
  <c r="Q13" i="1"/>
  <c r="P13" i="1"/>
  <c r="AN11" i="1"/>
  <c r="AW10" i="1"/>
  <c r="AV10" i="1"/>
  <c r="AS10" i="1"/>
  <c r="AR10" i="1"/>
  <c r="AO10" i="1"/>
  <c r="AN10" i="1"/>
  <c r="AJ10" i="1"/>
  <c r="AG10" i="1"/>
  <c r="AD10" i="1"/>
  <c r="AC10" i="1"/>
  <c r="V10" i="1"/>
  <c r="U10" i="1"/>
  <c r="T10" i="1"/>
  <c r="Q10" i="1"/>
  <c r="O20" i="1"/>
  <c r="O16" i="1"/>
  <c r="O13" i="1"/>
  <c r="O10" i="1"/>
  <c r="P300" i="1" l="1"/>
  <c r="P295" i="1" s="1"/>
  <c r="U300" i="1"/>
  <c r="U295" i="1" s="1"/>
  <c r="X10" i="1"/>
  <c r="AK22" i="1"/>
  <c r="AK10" i="1" s="1"/>
  <c r="X300" i="1"/>
  <c r="X295" i="1" s="1"/>
  <c r="X15" i="1" s="1"/>
  <c r="AN12" i="1"/>
  <c r="AJ12" i="1"/>
  <c r="AY12" i="1"/>
  <c r="AR12" i="1"/>
  <c r="AF12" i="1"/>
  <c r="AB12" i="1"/>
  <c r="AU12" i="1"/>
  <c r="AM12" i="1"/>
  <c r="AI12" i="1"/>
  <c r="AG15" i="1"/>
  <c r="AW15" i="1"/>
  <c r="T15" i="1"/>
  <c r="W12" i="1"/>
  <c r="Y300" i="1"/>
  <c r="Y295" i="1" s="1"/>
  <c r="AB300" i="1"/>
  <c r="AO12" i="1"/>
  <c r="O12" i="1"/>
  <c r="AW12" i="1"/>
  <c r="Q464" i="1"/>
  <c r="Q460" i="1" s="1"/>
  <c r="AK12" i="1"/>
  <c r="W464" i="1"/>
  <c r="W460" i="1" s="1"/>
  <c r="AD464" i="1"/>
  <c r="AD460" i="1" s="1"/>
  <c r="Q12" i="1"/>
  <c r="Z12" i="1"/>
  <c r="V12" i="1"/>
  <c r="AP12" i="1"/>
  <c r="AL12" i="1"/>
  <c r="AH12" i="1"/>
  <c r="AX12" i="1"/>
  <c r="AT12" i="1"/>
  <c r="AY300" i="1"/>
  <c r="AY295" i="1" s="1"/>
  <c r="AU300" i="1"/>
  <c r="AU295" i="1" s="1"/>
  <c r="AQ300" i="1"/>
  <c r="AQ295" i="1" s="1"/>
  <c r="AI300" i="1"/>
  <c r="AI295" i="1" s="1"/>
  <c r="V300" i="1"/>
  <c r="V295" i="1" s="1"/>
  <c r="AI464" i="1"/>
  <c r="AI460" i="1" s="1"/>
  <c r="AE464" i="1"/>
  <c r="AE460" i="1" s="1"/>
  <c r="AC12" i="1"/>
  <c r="X12" i="1"/>
  <c r="S12" i="1"/>
  <c r="AH464" i="1"/>
  <c r="AH460" i="1" s="1"/>
  <c r="AC300" i="1"/>
  <c r="AC295" i="1" s="1"/>
  <c r="AV12" i="1"/>
  <c r="P12" i="1"/>
  <c r="AV300" i="1"/>
  <c r="AV295" i="1" s="1"/>
  <c r="AR300" i="1"/>
  <c r="AR295" i="1" s="1"/>
  <c r="AN300" i="1"/>
  <c r="AN295" i="1" s="1"/>
  <c r="AJ300" i="1"/>
  <c r="AJ295" i="1" s="1"/>
  <c r="AF300" i="1"/>
  <c r="AF295" i="1" s="1"/>
  <c r="W300" i="1"/>
  <c r="W295" i="1" s="1"/>
  <c r="S300" i="1"/>
  <c r="S295" i="1" s="1"/>
  <c r="O464" i="1"/>
  <c r="O460" i="1" s="1"/>
  <c r="AV464" i="1"/>
  <c r="AV460" i="1" s="1"/>
  <c r="AR464" i="1"/>
  <c r="AR460" i="1" s="1"/>
  <c r="AN464" i="1"/>
  <c r="AN460" i="1" s="1"/>
  <c r="AJ464" i="1"/>
  <c r="AJ460" i="1" s="1"/>
  <c r="AF464" i="1"/>
  <c r="AF460" i="1" s="1"/>
  <c r="AB464" i="1"/>
  <c r="AB460" i="1" s="1"/>
  <c r="V464" i="1"/>
  <c r="V460" i="1" s="1"/>
  <c r="AL300" i="1"/>
  <c r="AL295" i="1" s="1"/>
  <c r="AK300" i="1"/>
  <c r="AK295" i="1" s="1"/>
  <c r="AM300" i="1"/>
  <c r="AM295" i="1" s="1"/>
  <c r="P464" i="1"/>
  <c r="P460" i="1" s="1"/>
  <c r="U464" i="1"/>
  <c r="U460" i="1" s="1"/>
  <c r="T464" i="1"/>
  <c r="T460" i="1" s="1"/>
  <c r="AK464" i="1"/>
  <c r="AK460" i="1" s="1"/>
  <c r="AG464" i="1"/>
  <c r="AG460" i="1" s="1"/>
  <c r="AC464" i="1"/>
  <c r="AC460" i="1" s="1"/>
  <c r="R15" i="1"/>
  <c r="AE15" i="1"/>
  <c r="Y17" i="1"/>
  <c r="Z17" i="1"/>
  <c r="X17" i="1"/>
  <c r="AQ12" i="1"/>
  <c r="R12" i="1"/>
  <c r="AD12" i="1"/>
  <c r="AE12" i="1"/>
  <c r="T12" i="1"/>
  <c r="AX15" i="1"/>
  <c r="AT15" i="1"/>
  <c r="AH15" i="1"/>
  <c r="AD15" i="1"/>
  <c r="Q15" i="1"/>
  <c r="AP15" i="1"/>
  <c r="U15" i="1"/>
  <c r="AY464" i="1"/>
  <c r="AY460" i="1" s="1"/>
  <c r="AU464" i="1"/>
  <c r="AU460" i="1" s="1"/>
  <c r="AQ464" i="1"/>
  <c r="AQ460" i="1" s="1"/>
  <c r="AM464" i="1"/>
  <c r="AM460" i="1" s="1"/>
  <c r="AO15" i="1"/>
  <c r="P15" i="1"/>
  <c r="AS15" i="1"/>
  <c r="AL464" i="1"/>
  <c r="AL460" i="1" s="1"/>
  <c r="AX464" i="1"/>
  <c r="AX460" i="1" s="1"/>
  <c r="AT464" i="1"/>
  <c r="AT460" i="1" s="1"/>
  <c r="AP464" i="1"/>
  <c r="AP460" i="1" s="1"/>
  <c r="AG12" i="1"/>
  <c r="AW464" i="1"/>
  <c r="AW460" i="1" s="1"/>
  <c r="AS464" i="1"/>
  <c r="AS460" i="1" s="1"/>
  <c r="AO464" i="1"/>
  <c r="AO460" i="1" s="1"/>
  <c r="S464" i="1"/>
  <c r="S460" i="1" s="1"/>
  <c r="R464" i="1"/>
  <c r="R460" i="1" s="1"/>
  <c r="O15" i="1"/>
  <c r="Z15" i="1"/>
  <c r="Y12" i="1"/>
  <c r="U12" i="1"/>
  <c r="AS12" i="1"/>
  <c r="AB295" i="1" l="1"/>
  <c r="AB15" i="1" s="1"/>
  <c r="AK17" i="1"/>
  <c r="AM15" i="1"/>
  <c r="AB17" i="1"/>
  <c r="AR17" i="1"/>
  <c r="W15" i="1"/>
  <c r="AR15" i="1"/>
  <c r="V15" i="1"/>
  <c r="AY15" i="1"/>
  <c r="AD17" i="1"/>
  <c r="AD8" i="1" s="1"/>
  <c r="Y15" i="1"/>
  <c r="Y8" i="1" s="1"/>
  <c r="T17" i="1"/>
  <c r="T8" i="1" s="1"/>
  <c r="AK15" i="1"/>
  <c r="AF17" i="1"/>
  <c r="AV17" i="1"/>
  <c r="AF15" i="1"/>
  <c r="AV15" i="1"/>
  <c r="AC15" i="1"/>
  <c r="AI15" i="1"/>
  <c r="W17" i="1"/>
  <c r="AC17" i="1"/>
  <c r="U17" i="1"/>
  <c r="U8" i="1" s="1"/>
  <c r="AL15" i="1"/>
  <c r="AJ17" i="1"/>
  <c r="O17" i="1"/>
  <c r="O8" i="1" s="1"/>
  <c r="AJ15" i="1"/>
  <c r="AH17" i="1"/>
  <c r="AH8" i="1" s="1"/>
  <c r="AE17" i="1"/>
  <c r="AE8" i="1" s="1"/>
  <c r="AQ15" i="1"/>
  <c r="AG17" i="1"/>
  <c r="AG8" i="1" s="1"/>
  <c r="P17" i="1"/>
  <c r="P8" i="1" s="1"/>
  <c r="V17" i="1"/>
  <c r="AN17" i="1"/>
  <c r="S15" i="1"/>
  <c r="AN15" i="1"/>
  <c r="AI17" i="1"/>
  <c r="AU15" i="1"/>
  <c r="Q17" i="1"/>
  <c r="Q8" i="1" s="1"/>
  <c r="AS17" i="1"/>
  <c r="AS8" i="1" s="1"/>
  <c r="AQ17" i="1"/>
  <c r="R17" i="1"/>
  <c r="R8" i="1" s="1"/>
  <c r="S17" i="1"/>
  <c r="AW17" i="1"/>
  <c r="AW8" i="1" s="1"/>
  <c r="AP17" i="1"/>
  <c r="AP8" i="1" s="1"/>
  <c r="AU17" i="1"/>
  <c r="AT17" i="1"/>
  <c r="AT8" i="1" s="1"/>
  <c r="AY17" i="1"/>
  <c r="AO17" i="1"/>
  <c r="AO8" i="1" s="1"/>
  <c r="AX17" i="1"/>
  <c r="AX8" i="1" s="1"/>
  <c r="AL17" i="1"/>
  <c r="AM17" i="1"/>
  <c r="X8" i="1"/>
  <c r="Z8" i="1"/>
  <c r="AB8" i="1" l="1"/>
  <c r="AV8" i="1"/>
  <c r="AR8" i="1"/>
  <c r="AF8" i="1"/>
  <c r="W8" i="1"/>
  <c r="AN8" i="1"/>
  <c r="AJ8" i="1"/>
  <c r="AC8" i="1"/>
  <c r="AK8" i="1"/>
  <c r="AQ8" i="1"/>
  <c r="V8" i="1"/>
  <c r="AY8" i="1"/>
  <c r="AI8" i="1"/>
  <c r="AM8" i="1"/>
  <c r="AU8" i="1"/>
  <c r="S8" i="1"/>
  <c r="AL8" i="1"/>
</calcChain>
</file>

<file path=xl/sharedStrings.xml><?xml version="1.0" encoding="utf-8"?>
<sst xmlns="http://schemas.openxmlformats.org/spreadsheetml/2006/main" count="6430" uniqueCount="1600">
  <si>
    <t>Наименование и местоположение
объекта</t>
  </si>
  <si>
    <t>в том числе:</t>
  </si>
  <si>
    <t>Всего</t>
  </si>
  <si>
    <t>ОБРАЗОВАНИЕ, всего</t>
  </si>
  <si>
    <t>Министерство образования и молодежной политики Чувашской Республики</t>
  </si>
  <si>
    <t>КУЛЬТУРА. ВСЕГО</t>
  </si>
  <si>
    <t>ЗДРАВООХРАНЕНИЕ, ВСЕГО</t>
  </si>
  <si>
    <t>ФИЗИЧЕСКАЯ КУЛЬТУРА И СПОРТ, ВСЕГО</t>
  </si>
  <si>
    <t>ДОРОЖНОЕ ХОЗЯЙСТВО, ВСЕГО</t>
  </si>
  <si>
    <t>КОММУНАЛЬНОЕ ХОЗЯЙСТВО, ВСЕГО</t>
  </si>
  <si>
    <t>Строительство средней общеобразовательной школы на 1500 мест в мкр. "Университетский-2" г. Чебоксары</t>
  </si>
  <si>
    <t>Реконструкция стадиона «Волга» города Чебоксары, ул. Коллективная, д. 3</t>
  </si>
  <si>
    <t xml:space="preserve">Министерство строительства, архитектуры и жилищно-коммунального хозяйства Чувашской Республики </t>
  </si>
  <si>
    <t xml:space="preserve">Строительство группового водовода Шемуршинского, Батыревского, Комсомольского районов Чувашской Республики (V пусковой комплекс) </t>
  </si>
  <si>
    <t xml:space="preserve">Строительство группового водовода Шемуршинского, Батыревского, Комсомольского районов Чувашской Республики (VI пусковой комплекс) </t>
  </si>
  <si>
    <t>в том числе проектно-изыскательские работы</t>
  </si>
  <si>
    <t xml:space="preserve">Строительство нового здания поликлиники БУ "Канашская ЦРБ" Минздрава Чувашии, Канашский район, с. Шихазаны, ул. Епифанова, д. 12 </t>
  </si>
  <si>
    <t>Строительство здания поликлиники бюджетного учреждения Чувашской Республики "Моргаушская центральная районная больница" Министерства здравоохранения Чувашской Республики, Моргаушский район, с. Моргауши</t>
  </si>
  <si>
    <t>Министерство строительства, архитектуры и жилищно-коммунального хозяйства Чувашской Республики</t>
  </si>
  <si>
    <t>Министерство физической культуры и спорта Чувашской Республики</t>
  </si>
  <si>
    <t>ЖИЛИЩНОЕ СТРОИТЕЛЬСТВО, ВСЕГО</t>
  </si>
  <si>
    <t>СОЦИАЛЬНАЯ ПОЛИТИКА, ВСЕГО</t>
  </si>
  <si>
    <t>Строительство подъездных путей к индустриальному парку (участок по ул. 40 лет Победы – 1 этап)</t>
  </si>
  <si>
    <t>город Канаш</t>
  </si>
  <si>
    <t>город Шумерля</t>
  </si>
  <si>
    <t>Министерство транспорта и дорожного хозяйства Чувашской Республики</t>
  </si>
  <si>
    <t>Строительство автомобильной дороги в д. Альбусь-Сюрбеево</t>
  </si>
  <si>
    <t xml:space="preserve">Строительство и реконструкция автомобильных дорог общего пользования местного значения в границах городского округа </t>
  </si>
  <si>
    <t>в том числе проектно-изыскательские работы:</t>
  </si>
  <si>
    <t>Проектирование строительства и реконструкции автомобильных дорог общего пользования регионального или межмуниципального значения и строительство площадок для передвижных постов весового контроля</t>
  </si>
  <si>
    <t>Строительство автомобильной дороги по ул. Арлашкина, ул. Яшина, ул. Кирова, ул. Садовая, ул. Горького в с. Порецкое</t>
  </si>
  <si>
    <t>Строительство автомобильной дороги по улицам Новая и Северная в с. Байдеряково</t>
  </si>
  <si>
    <t xml:space="preserve">Строительство автомобильной дороги ул. 1-я Южная </t>
  </si>
  <si>
    <t>Реконструкция Лапсарского проезда со строительством подъезда кд. 65 по Лапсарскому проезду</t>
  </si>
  <si>
    <t>Строительство футбольного манежа при БУ "СШ по футболу" Минспорта Чувашии</t>
  </si>
  <si>
    <t>Администрация г. Чебоксары</t>
  </si>
  <si>
    <t>Создание индустриальных парков в Цивильском и Батыревском районах, индустриального (промышленного) парка в г. Новочебоксарске</t>
  </si>
  <si>
    <t xml:space="preserve">Строительство фельдшерско-акушерских пунктов в районах Чувашской Республики </t>
  </si>
  <si>
    <t>д. Кзыл-Камыш Батыревского района</t>
  </si>
  <si>
    <t>д. Ослаба Вурнарского района</t>
  </si>
  <si>
    <t>с. Кукшум Вурнарского района</t>
  </si>
  <si>
    <t>д. Нижние Абакасы Ибресинского района</t>
  </si>
  <si>
    <t>д. Сиделево Канашского района</t>
  </si>
  <si>
    <t>д. Малое Тугаево Канашского района</t>
  </si>
  <si>
    <t>д. Новые Мамеи Канашского района</t>
  </si>
  <si>
    <t>д. Большие Бикшихи Канашского района</t>
  </si>
  <si>
    <t>с. Аттиково Козловского района</t>
  </si>
  <si>
    <t>д. Татарские Шуруты Комсомольского района</t>
  </si>
  <si>
    <t>д. Березовка Красночетайского района</t>
  </si>
  <si>
    <t>с. Покровское Мариинско-Посадского района</t>
  </si>
  <si>
    <t>д. Тансарино Урмарского района</t>
  </si>
  <si>
    <t>с. Рындино Цивильского района</t>
  </si>
  <si>
    <t>д. Ойкасы Чебоксарского района</t>
  </si>
  <si>
    <t>д. Вурманкас-Туруново Чебоксарского района</t>
  </si>
  <si>
    <t>д. Верхнее Буяново Шемуршинского района</t>
  </si>
  <si>
    <t>д. Андреевка Шемуршинского района</t>
  </si>
  <si>
    <t>д. Вурманкас-Асламасы Ядринского района</t>
  </si>
  <si>
    <t>д. Верхние Ачаки Ядринского района</t>
  </si>
  <si>
    <t>с. Сабанчино Яльчикского района</t>
  </si>
  <si>
    <t>с. Байглычево Яльчикского района</t>
  </si>
  <si>
    <t>с. Большая Выла Аликовского района</t>
  </si>
  <si>
    <t>д. Красномайск Батыревского района</t>
  </si>
  <si>
    <t>д. Малдыкасы Вурнарского района</t>
  </si>
  <si>
    <t>д. Кожар-Яндоба Вурнарского района</t>
  </si>
  <si>
    <t>д. Андрюшево Ибресинского района</t>
  </si>
  <si>
    <t>д. Старые Шальтямы Канашского района</t>
  </si>
  <si>
    <t>д. Новый Сундырь Комсомольского района</t>
  </si>
  <si>
    <t>д. Ямаши Красночетайского района</t>
  </si>
  <si>
    <t>с. Бичурино Мариинско-Посадского района</t>
  </si>
  <si>
    <t>д. Чураккасы Моргаушского района</t>
  </si>
  <si>
    <t>д. Яранкасы Чебоксарского района</t>
  </si>
  <si>
    <t>д. Хыркасы Чебоксарского района</t>
  </si>
  <si>
    <t>с. Трехизб-Шемурша Шемуршинского района</t>
  </si>
  <si>
    <t>д. Асаново Шемуршинского района</t>
  </si>
  <si>
    <t>с. Кармалы Янтиковского района</t>
  </si>
  <si>
    <t xml:space="preserve">Строительство врачебных амбулаторий и отделений общеврачебных практик в районах и городах Чувашской Республики 
</t>
  </si>
  <si>
    <t>с. Раскильдино Аликовского района</t>
  </si>
  <si>
    <t>д. Новые Яхакасы Вурнарского района</t>
  </si>
  <si>
    <t>д. Арабоси Урмарского района</t>
  </si>
  <si>
    <t>с. Янтиково Яльчикского района</t>
  </si>
  <si>
    <t>с. Турмыши Янтиковского района</t>
  </si>
  <si>
    <t>с. Шыгырдан Батыревского района</t>
  </si>
  <si>
    <t>с. Норваш-Шигали Батыревского района</t>
  </si>
  <si>
    <t>с. Тойси Батыревского района</t>
  </si>
  <si>
    <t>с. Новое Ахпердино Батыревского района</t>
  </si>
  <si>
    <t>д. Ермошкино Вурнарского района</t>
  </si>
  <si>
    <t>с. Штанаши Красночетайского района</t>
  </si>
  <si>
    <t>с. Чурачики Цивильского района</t>
  </si>
  <si>
    <t>д. Новые Тренькасы Чебоксарского района</t>
  </si>
  <si>
    <t>с. Большая Таяба Яльчикского района</t>
  </si>
  <si>
    <t>Строительство инженерной, транспортной, социальной инфраструктуры в целях жилищного строительства в Чувашской Республике</t>
  </si>
  <si>
    <t>Министерство природных ресурсов и экологии Чувашской Республики</t>
  </si>
  <si>
    <t>администрация г. Чебоксары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</si>
  <si>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№2"</t>
  </si>
  <si>
    <t xml:space="preserve"> в том числе проектно-изыскательские работы </t>
  </si>
  <si>
    <t>Строительство сельского дома культуры на 100 мест в д. Илебары Карачаевского сельского поселения Козловского района</t>
  </si>
  <si>
    <t>Cтроительство группового водовода Шемуршинского, Батыревского, Комсомольского районов Чувашской Республики  (VII пусковой комплекс)</t>
  </si>
  <si>
    <t>КУ ЧР Служба единого заказчика (заказчик)</t>
  </si>
  <si>
    <t>Строительство общеобразовательной школы на 165 мест с пристроем помещений для дошкольной группы на 40 мест в с. Стемасы  Алатырьского района Чувашской Республики</t>
  </si>
  <si>
    <t xml:space="preserve">Строительство нового корпуса на 500 ученических мест и дошкольной группы на 40 мест в МБОУ "Цивильская СОШ № 2" в  г. Цивильск, ул.Рогожкина, д. 59" </t>
  </si>
  <si>
    <t>Строительство очистных сооружений  пгт. Урмары Урмарского района Чувашской Республики</t>
  </si>
  <si>
    <t xml:space="preserve">Строительство канализационных очистных сооружений  и канализации для восточной части с.Батырево Батыревского района Чувашской Республики </t>
  </si>
  <si>
    <t>Строительство автомобильной дороги д. Новые Шальтямы – д. Новые Бюрженеры Канашского района Чувашской Республики</t>
  </si>
  <si>
    <t>Красноармейский муниципальный округ</t>
  </si>
  <si>
    <t>Строительство подъездной автомобильной дороги по ул. Октябрьская в д. Синьял-Чурино</t>
  </si>
  <si>
    <t>Строительство автомобильной дороги по ул. Центральная и ул. Красноармейская в с. Тогаево</t>
  </si>
  <si>
    <t>Строительство автомобильной дороги протяженностью 1,355 км в д. Мижули по ул. Лесная с примыканием к автодороге "Волга" – Марпосад – Первое Чурашево – Марпосад – Аксарино</t>
  </si>
  <si>
    <t>Строительство автомобильной дороги по улицам в д. Большие Токшики</t>
  </si>
  <si>
    <t>Строительство автомобильной дороги "Авданкасы – Моргауши – Козьмодемьянск – Сятракасы" (подъезд к ул. Привольная)</t>
  </si>
  <si>
    <t>город Алатырь</t>
  </si>
  <si>
    <t>Реконструкция автомобильной дороги по пр. Ленина (1 этап)</t>
  </si>
  <si>
    <t>Реконструкция автомобильной дороги по ул. Красноармейская</t>
  </si>
  <si>
    <t>Реконструкция автомобильной дороги по ул. Заводская и строительство автомобильной дороги по ул. Лермонтова (2 этап строительства)</t>
  </si>
  <si>
    <t>Строительство автомобильной дороги по ул. Пушкина, пер. Банковский</t>
  </si>
  <si>
    <t>Строительство тротуара вдоль автомобильной дороги Калинино – Батырево – Яльчики на участке км 77+000 – км 79+000 (выборочно) в Батыревском районе</t>
  </si>
  <si>
    <t xml:space="preserve">Расходы на мероприятия по повышению уровня обустройства автомобильных дорог регионального и межмуниципального значения. Устройство тротуара на участке км 98+075 – км 98+595 автомобильной дороги Калинино-Батырево-Яльчики (в том числе подъезд к с.Яльчики) в Батыревском районе </t>
  </si>
  <si>
    <t>Расходы на мероприятия по повышению уровня обустройства автомобильных дорог общего пользования регионального и межмуниципального значения. Устройство искусственного электроосвещения и тротуаров на автомобильной дороге "Волга" – Марпосад – Октябрьское – Козловка на участках км 0+236 (автобусная остановка), км 2+213 (автобусная остановка), км 3+326 (автобусная остановка), км 4+714 (автобусная остановка), км 6+980 (автобусная остановка), км 9+614 (автобусная остановка), км 10+480 – км 12+825 (н.п. Октябрьское), км 16+460 – км 18+105 (н.п. Аксарино), км 20+182 (автобусная остановка) в Мариинско-Посадском районе</t>
  </si>
  <si>
    <t>Расходы на мероприятия по повышению уровня обустройства автомобильных дорог регионального и межмуниципального значения. Устройство искусственного электроосвещения и тротуаров на участке км 3+441 – км 5+010 (н.п. Нискасы) автомобильной дороги "Сура" в Моргаушском районе</t>
  </si>
  <si>
    <t>Строительство наружного освещения с устройством пешеходных переходов и тротуаров (выборочно) на автомобильной дороге Чебоксары – Сурское на участке км 137+010 – км 139+091, км 166+450 – км 168+426 в Порецком районе</t>
  </si>
  <si>
    <t>Строительство наружного освещения, остановочных пунктов, пешеходных переходов и тротуаров на участке км 0+020 – км 1+000, км 1+688 – км 4+230, км 5+850 – км 8+200 на автомобильной дороге Урмары – Ковали – Нурлаты в Урмарском районе Чувашской Республики (III этап, IV этап строительства)</t>
  </si>
  <si>
    <t>Расходы на мероприятия по повышению уровня обустройства автомобильных дорог регионального значения. Устройство искусственного электроосвещения на автомобильной дороге Кугеси – Атлашево – Новочебоксарск на участке км 21+000 – км 25+525 в Чебоксарском районе</t>
  </si>
  <si>
    <t>Расходы на мероприятия по повышению уровня обустройства автомобильных дорог регионального значения. Устройство искусственного электроосвещения автобусных остановок на автомобильной дороге Чебоксары – Сурское (до границы Ульяновской области) на участках км 14+601, км 16+332, км 17+359, км 18+538, км 19+308, км 20+032, км 20+561, км 21+687, км 21+818, км 24+231, км 24+793, км 26+570, км 27+508, км 30+002, км 33+570, км 35+434, км 37+200, км 40+331, км 40+956, км 41+341, км 42+021, км 42+401, км 44+332, км 48+621, км 48+901, км 54+951, км 55+748, км 59+848, км 64+979, км 66+685, км 68+955, км 70+768 в Чебоксарском, Аликовском и Вурнарском районах и Красноармейском муниципальном округе</t>
  </si>
  <si>
    <t>Строительство БУ "Ибресинский дом-интернат" в пос. Ибреси Ибресинского района Чувашской Республики"</t>
  </si>
  <si>
    <t>Строительство II очереди БУ "Атратский ПНИ" Минтруда Чувашии (спальный корпус с пищеблоком) в п. Атрать Алатырского района</t>
  </si>
  <si>
    <t xml:space="preserve">Строительство тротуара вдоль автомобильной дороги Калинино – Батырево – Яльчики на участке км 0+040 – км 1+500 (справа) в с. Калинино Вурнарского района </t>
  </si>
  <si>
    <t>строительство и реконструкция автомобильных дорог общего пользования регионального и межмуниципального значения в рамках реализации национального проекта "Безопасные качественные дороги"</t>
  </si>
  <si>
    <t xml:space="preserve"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 </t>
  </si>
  <si>
    <t>Строительство автомобильной дороги по ул. Комсомольская в с. Порецкое</t>
  </si>
  <si>
    <t xml:space="preserve">Проектирование, строительство, реконструкция автомобильных дорог общего пользования местного значения вне границ населенных пунктов в границах муниципального района или муниципального округа и в границах населенных пунктов поселений </t>
  </si>
  <si>
    <t xml:space="preserve">Строительство и реконструкция автомобильной дороги "Волга" - Марпосад - Октябрьское - Козловка на участке км 22+000 - км 32+000 с ликвидацией грунтового разрыва в Козловском и Мариинско-Посадском районах, 2 этап: ПК40+00-ПК70+00 (км 26+000 – км 29+000) </t>
  </si>
  <si>
    <t xml:space="preserve">Расходы на мероприятия по повышению уровня обустройства автомобильных дорог регионального и межмуниципального значения. Устройство искусственного освещения и тротуаров на участках км 2+877 – км 4+271 (н.п. Кюльхири), км 9+773  (автобусная остановка), км 13+292 – км 17+429 (н.п. Вурнары), км 20+991 (автобусная остановка), км 24+757 (автобусная остановка), км 26+374 – км 27+783 (н.п. Ершипоси) автомобильной дороги Калинино – Батырево – Яльчики (в том числе подъезд к с. Яльчики) в Вурнарском районе </t>
  </si>
  <si>
    <t>Строительство автомобильной дороги по ул. К.Маркса, ул. Лермонтова, переулок от ул. Лермонтова до ул. Матросова, ул. Комарова в с. Большие Яльчики</t>
  </si>
  <si>
    <t>Строительство автомобильной дороги по ул. Некрасова, проезд от ул. Некрасова до ул. А.Виноходова,  ул. А.Виноходова, ул. Б.Яковлева, ул. А.Николаева, ул. К.Долбилова, проезд от ул. К.Долбилова до ул. А.Николаева в г. Ядрин</t>
  </si>
  <si>
    <t xml:space="preserve">Строительство автомобильной дороги по ул. Первомайская, ул. Герцена г. Ядрин (I этап) </t>
  </si>
  <si>
    <t>Реконструкция МУП "Детский оздоровительный лагерь "Звездный" администрации Цивильского района Чувашской Республики</t>
  </si>
  <si>
    <t>Комплексная застройка ЖК "Дубрава Парк" город Чебоксары</t>
  </si>
  <si>
    <t>Сети водоснабжения микрорайона "Дубрава Парк" (магистральные, внутриквартальные) г. Чебоксары</t>
  </si>
  <si>
    <t>Сети хозяйственно-бытовой канализации микрорайона "Дубрава Парк" (магистральные, внутриквартальные) г. Чебоксары</t>
  </si>
  <si>
    <t>Сети ливневой канализации микрорайона "Дубрава Парк" (магистральные, внутриквартальные) г. Чебоксары</t>
  </si>
  <si>
    <t>Сети электроснабжения микрорайона "Дубрава Парк" (магистральные, внутриквартальные) г. Чебоксары</t>
  </si>
  <si>
    <t>Сети газоснабжения "Дубрава Парк" (магистральные, внутриквартальные) г. Чебоксары</t>
  </si>
  <si>
    <t>Автомобильная дорога (примыкание ул. Фруктовая - ул. Гражданская г. Чебоксары)</t>
  </si>
  <si>
    <t>Автомобильная дорога (примыкание бульвара А.Миттова - ул. Гражданская г. Чебоксары)</t>
  </si>
  <si>
    <t>Автомобильная дорога (улично-дорожная сеть микрорайона "Дубрава Парк" г. Чебоксары)</t>
  </si>
  <si>
    <t>Застройка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</si>
  <si>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Магистральные сети водоснабжения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</si>
  <si>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Магистральные сети хозяйственно-бытовой канализации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</si>
  <si>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Магистральные сети ливневой канализации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</si>
  <si>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Магистральные сети теплоснабжения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</si>
  <si>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Магистральные сети электроснабжения микрорайона 2 "А" центральной части города Чебоксары "Грязевская стрелка", ограниченной улицами Гагарина, Ярмарочная, Пионерская, Калинина</t>
  </si>
  <si>
    <t>Отводящий коллектор реки Кайбулка и ее притоков от ул. Гагарина до ул. Калинина г. Чебоксары</t>
  </si>
  <si>
    <t>Автомобильная дорога микрорайона 2 "А" центральной части города Чебоксары "Грязевская стрелка"</t>
  </si>
  <si>
    <t>Комплексная застройка жилого района "Солнечный" Новоюжного планировочного района г. Чебоксары</t>
  </si>
  <si>
    <t>Комплексная застройка микрорайона 1А центральной части г. Чебоксары</t>
  </si>
  <si>
    <t>Строительство дороги по ул. Базарная от ул. Н.Рождественского до ул. Н.Смирнова</t>
  </si>
  <si>
    <t>Строительство дороги по ул. Базарная от ул. И.С.Тукташа до ул. Дзержинского</t>
  </si>
  <si>
    <t>Строительство дороги по ул. Пушкина - Н.Смирнова</t>
  </si>
  <si>
    <t>Строительство автомобильной дороги микрорайона 3 жилого района "Солнечный" Новоюжного планировочного района г. Чебоксары (2 этап строительства)</t>
  </si>
  <si>
    <t>Строительство автомобильной дороги к микрорайону "Солнечный" Новоюжного планировочного района г. Чебоксары (1, 4 очередь)</t>
  </si>
  <si>
    <t>Строительство многофункционального центра обслуживания населения в г. Чебоксары</t>
  </si>
  <si>
    <t xml:space="preserve">строительство трассы маунтинбайка в г. Чебоксары (2 этап строительства центра развития маунтинбайка в г. Чебоксары) при БУ "СШОР N 7 имени В.Ярды" Минспорта Чувашии </t>
  </si>
  <si>
    <t>Всего РАИП</t>
  </si>
  <si>
    <t xml:space="preserve">Реконструкция объекта "МАУ ДО "Аликовская ДШИ" Аликовского района Чувашской Республики </t>
  </si>
  <si>
    <t>тыс. рублей</t>
  </si>
  <si>
    <t>2025 год</t>
  </si>
  <si>
    <t>2024 год</t>
  </si>
  <si>
    <t>Строительство лыжероллерной трассы протяженностью 3 969 метров с освещением и видеонаблюдением в Центре зимних видов спорта (при БУ «СШОР № 2»)</t>
  </si>
  <si>
    <t xml:space="preserve">Строительство спортивно-оздоровительного комплекса с бассейном БУ «СШОР № 9 по плаванию» Минспорта ЧР </t>
  </si>
  <si>
    <t>Станция биологической очистки сточных вод производительностью 600 м3 в сутки и сетей канализации в с. Комсомольское Комсомольского района Чувашской Республики</t>
  </si>
  <si>
    <t>Магистральная дорога районного значения №3 в микрорайоне №2 в жилом районе «Новый город» г. Чебоксары. 3 этап (в границах микрорайона №2)</t>
  </si>
  <si>
    <t>Строительство бокового проезда вдоль улицы Советской с выездом на улицу Воинов-Интернационалистов в IX микрорайоне г. Новочебоксарска Чувашской Республики</t>
  </si>
  <si>
    <t>Строительство проезда от улицы 10-ой Пятилетки до улицы Советской в IX микрорайоне г. Новочебоксарска Чувашской Республики</t>
  </si>
  <si>
    <t>Строительство водопровода по ул. Хмельницкого микрорайона «Новая Богданка» г. Чебоксары</t>
  </si>
  <si>
    <t>Реконструкция сетей водоснабжения и напорной канализации в микрорайоне №2 жилого района «Новый город» г. Чебоксары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</si>
  <si>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</si>
  <si>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объекта "Средняя общеобразовательная школа на 825 ученических мест в поселке Кугеси Чебоксарского района Чувашской Республики"</t>
  </si>
  <si>
    <t>Строительство объекта "Средняя общеобразовательная школа на 1400 мест в микрорайоне "Солнечный", г. Чебоксары Чувашской Республики"</t>
  </si>
  <si>
    <t>Строительство объекта "Общеобразовательная школа на 1100 мест по адресу: ул. Воинов интернационалистов в IX мкр. Западного жилого района, города Новочебоксарск, Чувашской Республики"</t>
  </si>
  <si>
    <t>с.Шоркистры Урмарского района</t>
  </si>
  <si>
    <t>д.Козыльяры Урмарского района</t>
  </si>
  <si>
    <t>п.Алтышево Алатырского района</t>
  </si>
  <si>
    <t>д.Криуши Козловского района</t>
  </si>
  <si>
    <t>д.Эльбарусово Мариинско-Посадского района</t>
  </si>
  <si>
    <t>д. Саруй Урмарского района</t>
  </si>
  <si>
    <t>д.Старое Котяково Батыревского района</t>
  </si>
  <si>
    <t xml:space="preserve">д.Хирпоси Вурнарского района </t>
  </si>
  <si>
    <t>д.Новые Шальтямы Канашского района</t>
  </si>
  <si>
    <t>д.Кошноруй Канашского района</t>
  </si>
  <si>
    <t>д.Сюрбей-Токаево Комсомольского района</t>
  </si>
  <si>
    <t>д.Нижнее Тимерчеево Комсомольского района</t>
  </si>
  <si>
    <t>д.Кубасы Моргаушского района</t>
  </si>
  <si>
    <t>с. Стемасы Алатырского района</t>
  </si>
  <si>
    <t>с.Тарханы Батыревского района</t>
  </si>
  <si>
    <t>д.Долгий Остров Батыревского района</t>
  </si>
  <si>
    <t>д.Вурман-Кибеки Вурнарского района</t>
  </si>
  <si>
    <t>с.Малые Кармалы Ибресинского района</t>
  </si>
  <si>
    <t>д.Малые Кошелеи Комсомольского района</t>
  </si>
  <si>
    <t>д.Сятракасы Чебоксарского района</t>
  </si>
  <si>
    <t>д.Большие Катраси Чебоксарского района</t>
  </si>
  <si>
    <t>с.Трехбалтаево Шемуршинского района</t>
  </si>
  <si>
    <t>Строительство дошкольной образовательной организации на 220 мест микрорайона 2 "А" центральной части города Чебоксары "Грязевская стрелка"</t>
  </si>
  <si>
    <t xml:space="preserve">Строительство автомобильной дороги микрорайона 3 жилого района "Солнечный" Новоюжного планировочного района г. Чебоксары (1 этап строительства)
</t>
  </si>
  <si>
    <t>Комплексная застройка микрорайона 3-е поле, г. Канаш</t>
  </si>
  <si>
    <t>Строительство дороги в жилой застройке 3-е поле в г. Канаш</t>
  </si>
  <si>
    <t>Комплексная застройка жилого района "Новый город" г. Чебоксары</t>
  </si>
  <si>
    <t>Магистральная дорога районного значения N 3 в жилом районе "Новый город" г. Чебоксары (1 этап)</t>
  </si>
  <si>
    <t>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 в рамках обеспечения комплексного развития сельских территорий</t>
  </si>
  <si>
    <t xml:space="preserve">Проектно-изыскательские работы на строительство (реконструкцию) объектов капитального строительства 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</si>
  <si>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</si>
  <si>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</si>
  <si>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</si>
  <si>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</si>
  <si>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</si>
  <si>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</si>
  <si>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</si>
  <si>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</si>
  <si>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</si>
  <si>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</si>
  <si>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</si>
  <si>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</si>
  <si>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</si>
  <si>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</si>
  <si>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18</t>
  </si>
  <si>
    <t>19</t>
  </si>
  <si>
    <t>20</t>
  </si>
  <si>
    <t>21</t>
  </si>
  <si>
    <t>22</t>
  </si>
  <si>
    <t>23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</si>
  <si>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</si>
  <si>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</si>
  <si>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</si>
  <si>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</si>
  <si>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</si>
  <si>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</si>
  <si>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</si>
  <si>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</si>
  <si>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</si>
  <si>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</si>
  <si>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</si>
  <si>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</si>
  <si>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</si>
  <si>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</si>
  <si>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</si>
  <si>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</si>
  <si>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</si>
  <si>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</si>
  <si>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</si>
  <si>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</si>
  <si>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</si>
  <si>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</si>
  <si>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</si>
  <si>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</si>
  <si>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</si>
  <si>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</si>
  <si>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</si>
  <si>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</si>
  <si>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</si>
  <si>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</si>
  <si>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</si>
  <si>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</si>
  <si>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</si>
  <si>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</si>
  <si>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</si>
  <si>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</si>
  <si>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</si>
  <si>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</si>
  <si>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</si>
  <si>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</si>
  <si>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</si>
  <si>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</si>
  <si>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</si>
  <si>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</si>
  <si>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</si>
  <si>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</si>
  <si>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</si>
  <si>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</si>
  <si>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</si>
  <si>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</si>
  <si>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</si>
  <si>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</si>
  <si>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</si>
  <si>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</si>
  <si>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</si>
  <si>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</si>
  <si>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</si>
  <si>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</si>
  <si>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</si>
  <si>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</si>
  <si>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</si>
  <si>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</si>
  <si>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</si>
  <si>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</si>
  <si>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</si>
  <si>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</si>
  <si>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</si>
  <si>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</si>
  <si>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</si>
  <si>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</si>
  <si>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</si>
  <si>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</si>
  <si>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</si>
  <si>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</si>
  <si>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</si>
  <si>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</si>
  <si>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</si>
  <si>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</si>
  <si>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</si>
  <si>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</si>
  <si>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</si>
  <si>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</si>
  <si>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</si>
  <si>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</si>
  <si>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</si>
  <si>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</si>
  <si>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</si>
  <si>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</si>
  <si>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</si>
  <si>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</si>
  <si>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</si>
  <si>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</si>
  <si>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</si>
  <si>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</si>
  <si>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</si>
  <si>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</si>
  <si>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</si>
  <si>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</si>
  <si>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</si>
  <si>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</si>
  <si>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</si>
  <si>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</si>
  <si>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</si>
  <si>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</si>
  <si>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</si>
  <si>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</si>
  <si>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</si>
  <si>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</si>
  <si>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</si>
  <si>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</si>
  <si>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</si>
  <si>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</si>
  <si>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</si>
  <si>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</si>
  <si>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</si>
  <si>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</si>
  <si>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</si>
  <si>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</si>
  <si>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</si>
  <si>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</si>
  <si>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</si>
  <si>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</si>
  <si>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</si>
  <si>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</si>
  <si>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</si>
  <si>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</si>
  <si>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</si>
  <si>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</si>
  <si>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</si>
  <si>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</si>
  <si>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</si>
  <si>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</si>
  <si>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</si>
  <si>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</si>
  <si>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</si>
  <si>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</si>
  <si>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</si>
  <si>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</si>
  <si>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</si>
  <si>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</si>
  <si>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</si>
  <si>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</si>
  <si>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</si>
  <si>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</si>
  <si>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</si>
  <si>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</si>
  <si>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187</t>
  </si>
  <si>
    <t>188</t>
  </si>
  <si>
    <t>189</t>
  </si>
  <si>
    <t>190</t>
  </si>
  <si>
    <t>191</t>
  </si>
  <si>
    <t>192</t>
  </si>
  <si>
    <t>193</t>
  </si>
  <si>
    <t>194</t>
  </si>
  <si>
    <t>с.Семеновское Порецского района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</si>
  <si>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</si>
  <si>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"Развитие физической культуры и спорта"</t>
  </si>
  <si>
    <t>Подпрограмма "Развитие физической культуры и массового спорта"</t>
  </si>
  <si>
    <t>Государственная программа Чувашской Республики "Социальная поддержка граждан"</t>
  </si>
  <si>
    <t xml:space="preserve">Подпрограмма "Старшее поколение" </t>
  </si>
  <si>
    <t>Государственная программа Чувашской Республики "Развитие здравоохранения"</t>
  </si>
  <si>
    <t>Подпрограмма "Совершенствование оказания медицинской помощи, включая профилактику заболеваний и формирование здорового образа жизни"</t>
  </si>
  <si>
    <t>Государственная программа Чувашской Республики "Развитие образования"</t>
  </si>
  <si>
    <t>Подпрограмма "Государственная поддержка развития образования"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</si>
  <si>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</si>
  <si>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Подпрограмма "Строительство и реконструкция (модернизация) очистных сооружений централизованных систем водоотведения"</t>
  </si>
  <si>
    <t>Подпрограмма "Создание и развитие инфраструктуры на сельских территориях"</t>
  </si>
  <si>
    <t>Государственная программа Чувашской Республики "Развитие транспортной системы Чувашской Республики"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</si>
  <si>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</si>
  <si>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Подпрограмма "Развитие систем коммунальной инфраструктуры и объектов, используемых для очистки сточных вод"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</si>
  <si>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</si>
  <si>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Подпрограмма "Государственная поддержка строительства жилья в Чувашской Республике"</t>
  </si>
  <si>
    <t>Государственная программа Чувашской Республики "Развитие культуры"</t>
  </si>
  <si>
    <t>Подпрограмма "Развитие культуры в Чувашской Республике"</t>
  </si>
  <si>
    <t>Подпрограммы "Модернизация коммунальной инфраструктуры на территории Чувашской Республики"</t>
  </si>
  <si>
    <t>2023 год</t>
  </si>
  <si>
    <t>Строительство нового больничного комплекса БУ "Республиканская клиническая больница" Минздрава Чувашии</t>
  </si>
  <si>
    <t>Реконструкция Центрального стадиона им. А.Г. Николаева</t>
  </si>
  <si>
    <t>Основное мероприятие "Реализация мероприятий регионального проекта "Жилье" (СТИМУЛ)</t>
  </si>
  <si>
    <t>195</t>
  </si>
  <si>
    <t>ПРОЧЕЕ, всего</t>
  </si>
  <si>
    <t>ТУРИЗМ, всего</t>
  </si>
  <si>
    <t>ЭКОЛОГИЯ, всего</t>
  </si>
  <si>
    <t>Инженерная и туристическая инфраструктура этнокультурного парка «АРУНА» у д. Атнаши в Урмарском районе</t>
  </si>
  <si>
    <t>Инженерная и туристическая инфраструктура туристско-рекреационной площадки «Мокринский виадук» в Канашском районе</t>
  </si>
  <si>
    <t>Разработка научно-проектной документации по сохранению объекта культурного наследия (памятника истории и культуры) регионального республиканского) значения "Каменный двухэтажный дом с подвалом, 1917 г." расположенного по адресу: Чувашская Республика, г. Чебоксары, Красная площадь, д.3</t>
  </si>
  <si>
    <t>№ п/п</t>
  </si>
  <si>
    <t>Строительство центра культурного развития по адресу: Россия, Чувашская Республика, г. Цивильск, ул. Арцыбышева</t>
  </si>
  <si>
    <t>Строительство тепловых сетей и сетей горячего водоснабжения от газовых автоматизированных блочно-модульных котельных в городе Шумерле и в городе Козловке  - 1 этап</t>
  </si>
  <si>
    <t>Строительство тепловых сетей и сетей горячего водоснабжения от газовых автоматизированных блочно-модульных котельных в городе Шумерле и в городе Козловке  - 2 этап</t>
  </si>
  <si>
    <t>14</t>
  </si>
  <si>
    <t>17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</si>
  <si>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</si>
  <si>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</si>
  <si>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</si>
  <si>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</si>
  <si>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</si>
  <si>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</si>
  <si>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</si>
  <si>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</si>
  <si>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</si>
  <si>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</si>
  <si>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57</t>
  </si>
  <si>
    <t>58</t>
  </si>
  <si>
    <t>186</t>
  </si>
  <si>
    <t>Комплексная застройка жилого района IX микрорайона Западного жилого района города Новочебоксарск Чувашской Республики</t>
  </si>
  <si>
    <t>Строительство детского сада на 220 мест в IX микрорайоне Западного жилого района г. Новочебоксарск</t>
  </si>
  <si>
    <t>Реконструкция здания АУ «Чувашский государственный театр оперы и балета» Минкультуры Чувашии</t>
  </si>
  <si>
    <t>ОБРАЗОВАНИЕ</t>
  </si>
  <si>
    <t>КУЛЬТУРА</t>
  </si>
  <si>
    <t>ЗДРАВООХРАНЕНИЕ</t>
  </si>
  <si>
    <t>ФИЗИЧЕСКАЯ КУЛЬТУРА И СПОРТ</t>
  </si>
  <si>
    <t>СОЦИАЛЬНАЯ ПОЛИТИКА</t>
  </si>
  <si>
    <t>ЖИЛИЩНОЕ СТРОИТЕЛЬСТВО</t>
  </si>
  <si>
    <t>ДОРОЖНОЕ ХОЗЯЙСТВО</t>
  </si>
  <si>
    <t>КОММУНАЛЬНОЕ ХОЗЯЙСТВО</t>
  </si>
  <si>
    <t>ЭКОЛОГИЯ</t>
  </si>
  <si>
    <t>ТУРИЗМ</t>
  </si>
  <si>
    <t>ПРОЧЕЕ</t>
  </si>
  <si>
    <t>2023-2024</t>
  </si>
  <si>
    <t>2022-2024</t>
  </si>
  <si>
    <t>2025-2027</t>
  </si>
  <si>
    <t>2024-2025</t>
  </si>
  <si>
    <t>2023-2025</t>
  </si>
  <si>
    <t>2022-2023</t>
  </si>
  <si>
    <t>2021-2023</t>
  </si>
  <si>
    <t>2024-2026</t>
  </si>
  <si>
    <t>2025-2026</t>
  </si>
  <si>
    <t>2022-2025</t>
  </si>
  <si>
    <t>2024-2024</t>
  </si>
  <si>
    <t>4</t>
  </si>
  <si>
    <t>Строительство мусоросортировочного комплекса твердых коммунальных отходов мощностью 30000 тонн в год в Моргаушском муниципальном округе Чувашской Республики</t>
  </si>
  <si>
    <t>Строительство мусоросортировочного комплекса твердых коммунальных отходов мощностью 30000 тонн в год в Канашском муниципальном округе Чувашской Республики</t>
  </si>
  <si>
    <t xml:space="preserve">Строительство мусоросортировочного комплекса твердых коммунальных отходов мощностью 30000 тонн в год в Батыревском муниципальном округе Чувашской Республики </t>
  </si>
  <si>
    <t>Код бюджетной классификации расходов</t>
  </si>
  <si>
    <t>832</t>
  </si>
  <si>
    <t>07</t>
  </si>
  <si>
    <t>02</t>
  </si>
  <si>
    <t>Ц74E153050</t>
  </si>
  <si>
    <t>415</t>
  </si>
  <si>
    <t>874</t>
  </si>
  <si>
    <t>05</t>
  </si>
  <si>
    <t>A6201R576В</t>
  </si>
  <si>
    <t>522</t>
  </si>
  <si>
    <t>A6201R5763</t>
  </si>
  <si>
    <t>Ц740320590</t>
  </si>
  <si>
    <t>414</t>
  </si>
  <si>
    <t>Ц74E155203</t>
  </si>
  <si>
    <t>03</t>
  </si>
  <si>
    <t>Ц711620620</t>
  </si>
  <si>
    <t>08</t>
  </si>
  <si>
    <t>01</t>
  </si>
  <si>
    <t>Ц411220710</t>
  </si>
  <si>
    <t>Ц41A155133</t>
  </si>
  <si>
    <t>Ц41A155190</t>
  </si>
  <si>
    <t>09</t>
  </si>
  <si>
    <t>Ц210120650</t>
  </si>
  <si>
    <t>Ц21N953654</t>
  </si>
  <si>
    <t>Ц51022069И</t>
  </si>
  <si>
    <t>Ц5102R1110</t>
  </si>
  <si>
    <t>Ц51P551390</t>
  </si>
  <si>
    <t>867</t>
  </si>
  <si>
    <t>A11012067И</t>
  </si>
  <si>
    <t>465</t>
  </si>
  <si>
    <t>Ц33P351210</t>
  </si>
  <si>
    <t>04</t>
  </si>
  <si>
    <t>A210998100</t>
  </si>
  <si>
    <t>A210998200</t>
  </si>
  <si>
    <t>A210998300</t>
  </si>
  <si>
    <t>A210998400</t>
  </si>
  <si>
    <t>A210998500</t>
  </si>
  <si>
    <t>A210998900</t>
  </si>
  <si>
    <t>A210998800</t>
  </si>
  <si>
    <t>A210998А00</t>
  </si>
  <si>
    <t>A21F15021D</t>
  </si>
  <si>
    <t>831</t>
  </si>
  <si>
    <t>A620116600</t>
  </si>
  <si>
    <t>Ч210314220</t>
  </si>
  <si>
    <t>Ч21R153933</t>
  </si>
  <si>
    <t>Ч210419880</t>
  </si>
  <si>
    <t>Ч21R153932</t>
  </si>
  <si>
    <t>06</t>
  </si>
  <si>
    <t>Ч37G650130</t>
  </si>
  <si>
    <t>Ч360822470</t>
  </si>
  <si>
    <t>Ч15022068И</t>
  </si>
  <si>
    <t>Ч1609R3268</t>
  </si>
  <si>
    <t>466</t>
  </si>
  <si>
    <t>A12022066И</t>
  </si>
  <si>
    <t>A130222420</t>
  </si>
  <si>
    <t>A13F552430</t>
  </si>
  <si>
    <t>Годы строительства</t>
  </si>
  <si>
    <t>A210601030</t>
  </si>
  <si>
    <t>870</t>
  </si>
  <si>
    <t>Строительство газовой автоматизированной блочно-модульной котельной по ул. Комсомола в г. Алатырь Чувашской Республики</t>
  </si>
  <si>
    <t>Строительство газовой автоматизированной блочно-модульной котельной в мкр. Стрелка в г. Алатырь Чувашской Республики</t>
  </si>
  <si>
    <t xml:space="preserve">НП "Экология"/ РП "Оздоровление Волги" </t>
  </si>
  <si>
    <t>НП "Культура"/ РП "Культурная среда"</t>
  </si>
  <si>
    <t>НП "Демография"/РП "Старшее поколение"</t>
  </si>
  <si>
    <t>Национальный проект "Безопасные качественные дороги"</t>
  </si>
  <si>
    <t xml:space="preserve"> НП "Демография"/ РП "Спорт-норма жизни"</t>
  </si>
  <si>
    <t>в рамках ФАИП</t>
  </si>
  <si>
    <t>НП "Жилье и городская среда"/ РП "Чистая вода"</t>
  </si>
  <si>
    <r>
      <t>Водоснабжение д. Чичканы Комсомольского района Чувашской Республики</t>
    </r>
    <r>
      <rPr>
        <sz val="12"/>
        <color rgb="FF000000"/>
        <rFont val="Segoe UI"/>
        <family val="2"/>
        <charset val="204"/>
      </rPr>
      <t> </t>
    </r>
  </si>
  <si>
    <t>НП "Образование"/ РП "Современная школа"</t>
  </si>
  <si>
    <t>850</t>
  </si>
  <si>
    <t xml:space="preserve">НП "Здравоохранение"/ РП "Модернизация первичного звена здравоохранения" </t>
  </si>
  <si>
    <t xml:space="preserve">Строительство крытого катка с искусственным льдом с трибуной на 250 мест в микрорайоне N 1 жилого района "Новый город" г. Чебоксары, поз. 1.25
</t>
  </si>
  <si>
    <t>Администрация г. Новочебоксарск</t>
  </si>
  <si>
    <t>Комплексная компактная застройка микрорайона "Южный" в с. Шыгырдан Батыревского района Чувашской Республики, в том числе:</t>
  </si>
  <si>
    <t>газоснабжение</t>
  </si>
  <si>
    <t>электроснабжение</t>
  </si>
  <si>
    <t>Комплексная компактная застройка  д. Большие Бикшихи Асхвинского сельского поселения Канашского района</t>
  </si>
  <si>
    <t>«Строительство объектов инженерной и транспортной инфраструктуры поселения д. Большие Бикшихи Канашского района Чувашской Республики на земельных участках с кадастровым №21:11:140102:255, №21:11:140102:256, №21:11:140102:258, №21:11:140102:259, №21:11:140102:260, №21:11:140102:261, №21:11:140102:263. III этап: внутренние и внеплощадочные сети газоснабжения»</t>
  </si>
  <si>
    <t>Cтроительство объектов инженерной и транспортной инфраструктуры поселения д. Большие Бикшихи Канашского района Чувашской Республики  на земельных участках с кадастровым № 21:11:140102:255, 21:11:140102:256, 21:11:140102:258, 21:11:140102:259, 21:11:140102:260, 21:11:140102:261, 21:11:140102:263. II этап: внутриплощадочные сети: водоснабжения, подземный хозяйственно-питьевой водозабор с водоподготовкой, канализация хозяйственно-бытовая, ливневая канализация, улично-дорожная</t>
  </si>
  <si>
    <t>водоснабжение</t>
  </si>
  <si>
    <t>водоотведение</t>
  </si>
  <si>
    <t>автомобильная дорога</t>
  </si>
  <si>
    <t xml:space="preserve">Комплексная компактная застройка группы индивидуальных жилых домов (21 ед.) по ул. Молодежная д. Малая Андреевка Канашского района Чувашской Республики    </t>
  </si>
  <si>
    <t xml:space="preserve">Комплексная компактная застройка ул. Пионерская и ул. Северная с. Урмаево Комсомольского района Чувашской Республики </t>
  </si>
  <si>
    <t>Строительство сетей газоснабжения</t>
  </si>
  <si>
    <t>Строительство сетей электроснабжения</t>
  </si>
  <si>
    <t>Комплексная компактная застройка ул. Новая с. Яльчики Яльчикского района Чувашской Республики</t>
  </si>
  <si>
    <t>Газоснабжение ул. Новая с. Яльчики Яльчикского района Чувашской Республики</t>
  </si>
  <si>
    <t>Стротельство сетей водоснабжения и канализации по ул. Новая с. Яльчики Яльчикского района Чувашской Республики</t>
  </si>
  <si>
    <t>2022-2022</t>
  </si>
  <si>
    <t>2023-2023</t>
  </si>
  <si>
    <t>2025-2025</t>
  </si>
  <si>
    <t xml:space="preserve">Модернизация с элементами реконструкции комплекса водозаборных сооружений, сооружений очистки воды для хозяйственно-питьевых целей и санитарных зон источника питьевого водоснабжения группового водовода Шемуршинского, Батыревского и южной части Комсомольского районов Чувашской Республики </t>
  </si>
  <si>
    <t>Дошкольная образовательная организация на 140 мест г. Новочебоксарск</t>
  </si>
  <si>
    <t>Комплексная застройка жилого района «Самоцветы» г. Новочебоксарск</t>
  </si>
  <si>
    <t>Строительство магистральных инженерных сетей (водоснабжение, водоотведение, электроснабжение, теплоснабжение)                            в г. Новочебоксарск</t>
  </si>
  <si>
    <t>Строительство блочно-модульной котельной на природном газе для АУ Чувашии "ФОЦ "Росинка" Минспорта Чувашии</t>
  </si>
  <si>
    <t>Подпрограмма "Создание в Чувашской Республике новых мест в общеобразовательных организациях в соответствии с прогнозируемой потребностью и современными условиями обучения"</t>
  </si>
  <si>
    <t>Государственная  программа Чувашской Республики "Комплексное развитие сельских территорий Чувашской Республики"</t>
  </si>
  <si>
    <t>Подпрограмма "Безопасные и качественные автомобильные дороги"</t>
  </si>
  <si>
    <t>Государственная программа Чувашской Республики "Экономическое развитие Чувашской Республики"</t>
  </si>
  <si>
    <t>Подпрограмма "Инвестиционный климат"</t>
  </si>
  <si>
    <t>Подпрограмма "Модернизация коммунальной инфраструктуры на территории Чувашской Республики"</t>
  </si>
  <si>
    <t>Подпрограмма "Обращение с отходами, в том числе с твердыми коммунальными отходами, на территории Чувашской Республики"</t>
  </si>
  <si>
    <t>Государственная программа Чувашской Республики "Развитие туризма и индустрии гостеприимства"</t>
  </si>
  <si>
    <t>Подпрограмма "Развитие туристической инфраструктуры"</t>
  </si>
  <si>
    <t>Подпрограмма "Повышение качества предоставления государственных и муниципальных услуг"</t>
  </si>
  <si>
    <t>Ведомство</t>
  </si>
  <si>
    <t>Раздел</t>
  </si>
  <si>
    <t>Подраздел</t>
  </si>
  <si>
    <t>Целевая статья расходов</t>
  </si>
  <si>
    <t>Вид расхода</t>
  </si>
  <si>
    <t xml:space="preserve">ГУП Чувашской Республики "БОС" Минстроя Чувашии </t>
  </si>
  <si>
    <t xml:space="preserve">ГУП "Чувашгаз" Минстроя Чувашии </t>
  </si>
  <si>
    <t xml:space="preserve"> </t>
  </si>
  <si>
    <t>Национальный проект (НП)/Региональный проект (РП)</t>
  </si>
  <si>
    <t>НП "Жилье и городская среда"</t>
  </si>
  <si>
    <t>НП "Безопасные качественные дороги"</t>
  </si>
  <si>
    <t>Предложения ГРБС к уточнению Республиканской адресной инвестиционной программы на 2023 год и на плановый период 2024 и 2025 годов</t>
  </si>
  <si>
    <t>Изменения (+/-)</t>
  </si>
  <si>
    <t>Итого с учетом корректировки</t>
  </si>
  <si>
    <t>Согласно Закону ЧР от 29.11.2022 № 110
"О республиканском бюджете Чувашской Республики на 2023 год и на плановый период 2024 и 2025 годов"</t>
  </si>
  <si>
    <t>СБР на 2023 год</t>
  </si>
  <si>
    <t>СБР на 2025 год</t>
  </si>
  <si>
    <t>СБР на 2024 год</t>
  </si>
  <si>
    <t>Примечание</t>
  </si>
  <si>
    <t>Строительство Чурачикской средней общеобразовательной школы Цивильского района Чувашской Республики</t>
  </si>
  <si>
    <t>Средняя общеобразовательная школа на 165 ученических мест с пристроем помещений для дошкольных групп на 40 мест в с. Янгличи Канашского района Чувашской Республики</t>
  </si>
  <si>
    <t>Строительство школы на 375 мест в г. Мариинский Посад Чувашской Республики</t>
  </si>
  <si>
    <t>Министерство здравоохранения Чувашской Республики</t>
  </si>
  <si>
    <t>Строительство фельдшерско-акушерских пунктов в районах Чувашской Республики</t>
  </si>
  <si>
    <t>д. Новые Шальтямы Канашского района</t>
  </si>
  <si>
    <t>п. Алтышево Алатырского района</t>
  </si>
  <si>
    <t>Наружные сети интернета и кабельного телевидения по улице 40 лет Победы с. Чурачики Цивильского района Чувашской Республики</t>
  </si>
  <si>
    <t xml:space="preserve">ВОЛС от Среднетатмышского сельского Дома культуры МБУК «Централизованная клубная система» до МБДОУ «Среднетатмышский детский сад «Солнышко» Канашского района Чувашской Республики </t>
  </si>
  <si>
    <t>Создание индустриального (промышленного) парка в г. Новочебоксарске</t>
  </si>
  <si>
    <t>Создание индустриального парка в Батыревском районе</t>
  </si>
  <si>
    <t xml:space="preserve">Реализация проектов комплексного развития сельских территорий или сельских агломераций
Реализация проектов комплексного развития сельских территорий или сельских агломераций
</t>
  </si>
  <si>
    <t>Строительство водозаборного узла системы водоснабжения с. Чурачики ул. Озерная дом 18 Чурачикского сельского поселения Цивильского района Чувашской Республики</t>
  </si>
  <si>
    <t>Строительство блочно-модульной котельной Янгличского сельского дома культуры по адресу: Чувашская Республика, Канашский район, с. Янгличи, ул. Ленина, д.73</t>
  </si>
  <si>
    <t>Строительство блочно-модульной котельной МАОУ «Ходарская СОШ им. И.Н. Ульянова» по адресу: Чувашская Республика, Шумерлинский район, с. Ходары, ул. Ленина, д. 101</t>
  </si>
  <si>
    <t xml:space="preserve">Строительство сетей водоснабжения в жилой застройке 3-е поле в г. Канаш </t>
  </si>
  <si>
    <t>Строительство сетей хозфекальной канализации в жилой застройке 3-е поле в г. Канаш</t>
  </si>
  <si>
    <t>Строительство сетей электроснабжения в жилой застройке 3 е поле в г. Канаш</t>
  </si>
  <si>
    <t>Строительство сетей газоснабжения в жилой застройке 3-е поле в г. Канаш</t>
  </si>
  <si>
    <t xml:space="preserve">Детское дошкольное учреждение на 340 мест поз. 5.14 в микрорайоне № 5 жилого района «Новый город» г. Чебоксары </t>
  </si>
  <si>
    <t>Внеплощадочные инженерные сети и сооружения микрорайона № 5 жилого района «Новый город» г. Чебоксары. Сети бытовой канализации с КНС</t>
  </si>
  <si>
    <t>Внеплощадочные инженерные сети и сооружения микрорайона № 5 жилого района «Новый город» г. Чебоксары. Ливневая канализация</t>
  </si>
  <si>
    <t xml:space="preserve">Магистральная дорога районного значения  № 3 в микрорайоне № 2 в жилом районе "Новый город" г. Чебоксары. 3 этап (в границах микрорайона № 2) </t>
  </si>
  <si>
    <t>Внеплощадочные инженерные сети и сооружения микрорайона № 5 жилого района «Новый город» г. Чебоксары. Сети водоснабжения</t>
  </si>
  <si>
    <t>Комплексная застройка жилого района «Пригородный» д. Аркасы Чебоксарского района Чувашской Республики</t>
  </si>
  <si>
    <t>Внеплощадочные тепловые сети в жилом комплексе "Пригородный" д. Аркасы Чебоксарского района Чувашской Республики</t>
  </si>
  <si>
    <t>Внеплощадочные сети водоснабжения (3 этап) в жилом комплексе "Пригородный" д. Аркасы Чебоксарского района Чувашской Республики</t>
  </si>
  <si>
    <t>Внеплощадочные сети хозяйственно-бытовой канализации (2 этап) в жилом комплексе "Пригородный" д. Аркасы Чебоксарского района Чувашской Республики</t>
  </si>
  <si>
    <t>Внеплощадочные инженерные сети и сооружения жилого комплекса "Пригородный" д. Аркасы Чебоксарского района Чувашской Республики. Наружные сети ливневого водоотведения жилого комплекса "Пригородный" (2 этап)</t>
  </si>
  <si>
    <t>Внеплощадочные инженерные сети и сооружения жилого комплекса "Пригородный" д. Аркасы Чебоксарского района Чувашской Республики. Кабельная линия 10 кВ от РТП 10 кВ для электроснабжения жилого комплекса "Пригородный"</t>
  </si>
  <si>
    <t>Внеплощадочные тепловые сети в жилом комплексе "Пригородный" д. Аркасы Чебоксарского района Чувашской Республики (2 этап)</t>
  </si>
  <si>
    <t>Строительство автомобильной дороги по улицам Школьная, Чапаева в с. Устье</t>
  </si>
  <si>
    <t>Строительство автомобильной дороги по ул. Ленина в с. Шыгырдан (1 этап)</t>
  </si>
  <si>
    <t>Строительство автомобильной дороги по ул. Ленина в с. Шыгырдан (2 этап)</t>
  </si>
  <si>
    <t>Строительство автомобильной дороги в д. Карк-Сирмы</t>
  </si>
  <si>
    <t>Реконструкция автомобильной дороги «Аликово – Старые Атаи – а.д. «Сура» - д. Верхнее Аккозино – д. Кузнечная на участке км 1+460 – км 3+060</t>
  </si>
  <si>
    <t>Строительство автомобильной дороги по ул. Николаева в д. Тюмерево</t>
  </si>
  <si>
    <t>Янтиковский муниципальный округ</t>
  </si>
  <si>
    <t>Яльчикский муниципальный округ</t>
  </si>
  <si>
    <t>Ядринский муниципальный округ</t>
  </si>
  <si>
    <t>Порецкий муниципальный округ</t>
  </si>
  <si>
    <t>Моргаушский муниципальный округ</t>
  </si>
  <si>
    <t>Мариинско-Посадский муниципальный округ</t>
  </si>
  <si>
    <t>Красночетайский муниципальный округ</t>
  </si>
  <si>
    <t>Комсомольский муниципальный округ</t>
  </si>
  <si>
    <t>Канашский муниципальный округ</t>
  </si>
  <si>
    <t>Батыревский муниципальный округ</t>
  </si>
  <si>
    <t>Аликовский муниципальный округ</t>
  </si>
  <si>
    <t>Шумерлинский муниципальный округ</t>
  </si>
  <si>
    <t>Строительство автомобильной дороги в д. Яндаши</t>
  </si>
  <si>
    <t>Строительство автомобильной дороги по ул. Нагорная в с. Ряпино</t>
  </si>
  <si>
    <t>Строительство автомобильной дороги по ул.Магазинная в д.Яндово</t>
  </si>
  <si>
    <t>Строительство автомобильной дороги по ул. Сельская в д. Синьял-Покровское</t>
  </si>
  <si>
    <t>Блочно-моульная котельная установлена. 22.12.2022 подписан АКТ приемки законченного строительства объекта приемной комиссией (КС-14)</t>
  </si>
  <si>
    <t>Обращение Минспорта Чувашии от 23.01.2023 № 03/03-342</t>
  </si>
  <si>
    <t>Обращения Минспорта Чувашии от 23.01.2023 № 03/03-342, от 31.01.2023 № 05-02/01-507, Минстроя Чувашии от 27.01.2023 № 10/12-1395</t>
  </si>
  <si>
    <t>Строительство футбольного поля в с. Комсомольское Комсомольского района Чувасшкой Республики</t>
  </si>
  <si>
    <t>Обращение Минспорта Чувашии от 26.01.2023. № 03/03-399</t>
  </si>
  <si>
    <t>Реконструкция автомобильной дороги "Аниш", км 43+900 – км 44+905 с проведением противооползневых мероприятий в Янтиковском районе</t>
  </si>
  <si>
    <t xml:space="preserve">Строительство автомобильной дороги по улицам Центральная, Зеленая в д. Синькасы </t>
  </si>
  <si>
    <t xml:space="preserve">Строительство автомобильной дороги по ул. Ленина, ул. Школьная и пер. Кудрявцева в д. Тегешево </t>
  </si>
  <si>
    <t>Расходы на мероприятия по повышению уровня обустройства автомобильных дорог межмуниципального значения. Устройство искусственного электроосвещения на автомобильной дороге "Волга" – Марпосад на участке км 30+350 – км 32+958 в Мариинско-Посадском районе (1 этап)</t>
  </si>
  <si>
    <t>Расходы на мероприятия по повышению уровня обустройства автомобильных дорог межмуниципального значения. Устройство искусственного электроосвещения на автомобильной дороге "Волга" – Марпосад на участке км 30+350 – км 32+958 в Мариинско-Посадском районе (2 этап)</t>
  </si>
  <si>
    <t>Подпрограмма "Строительство (реконструкция) и модернизация муниципальных учреждений культуры клубного типа"</t>
  </si>
  <si>
    <t>Министерство культуры, по делам национальностей и архивного дела Чувашской Республики</t>
  </si>
  <si>
    <t>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</si>
  <si>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Строительство сельского Дома культуры в д. Ямбаи Урмарского района чувашской Республики</t>
  </si>
  <si>
    <t>Обращение Минкультуры чувашии от 27.0.12023 №06/12-544</t>
  </si>
  <si>
    <t>Обращение Минспорта Чувашии от 02.02.2023 № 05-02/01-578</t>
  </si>
  <si>
    <t>Обрвщение Минспорта Чувашии от 31.01.2023 № 05-02/01-521</t>
  </si>
  <si>
    <t>для дальнейшего  участия в федеральной программе, направленной на восстановление и строительство до 2030 года в субъектах Российской Федерации объектов отдыха детей и их оздоровления. Разработанная ПСД будет испоьзоваться в качестве типового с возможност ью привязки к местности.</t>
  </si>
  <si>
    <t>для дальнейшей организации на базе АУ ЧР "ФОЦ "Белые камни" Минспорта Чувашии учебных сборов по основам военной службы, профильных смен военно-патриотической направленности</t>
  </si>
  <si>
    <t>Обращения Минкультуры чувашии от 27.01.2023 №06/12-544, от 31.01.2023 № 05/01/16-627</t>
  </si>
  <si>
    <t>Обращение Минкультуры Чувашии от 31.01.2023 № 05/01/16-627</t>
  </si>
  <si>
    <t>Строительство сельского дома культуры на 100 мест в с. Большая Выла Аликовского муниципального округа</t>
  </si>
  <si>
    <t>Строительство сельского дома культуры на 150 мест в с. Хормалы Ибресинского муниципального округа</t>
  </si>
  <si>
    <t>Строительство сельского дома культуры на 100 мест в с. Ядрино Ядринского муниципального округа</t>
  </si>
  <si>
    <t>по результатам предварительного конкурсного отбора проектов по строительству (реконструкции) муниципальных учреждений культуры клубного типа в 2023-2025 гг.</t>
  </si>
  <si>
    <t>Сеть хозяйственно-бытовой канализации К1 (водоотведение)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</si>
  <si>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 xml:space="preserve">Сеть ливневой канализации К2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 </t>
  </si>
  <si>
    <t>Сеть водоснабжения В1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</si>
  <si>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>Обращение Минсторя Чувашии от 23.01.2023 № 140</t>
  </si>
  <si>
    <t>В 2023 году заключено Соглашение о предоставлении субсидии из федерального бюджета бюджету субъекта Российской Федерации между Министерством строительства и жилищно-коммунального хозяйства Российской Федерации и Кабинетом Министров Чувашской Республики от 26.12.2022  № 069-09-2023-395. Положительное заключение государственной экспертизы (проверка достоверности определения сметной стоимости) от 01.09.2022 № 21-1-1-2-063100-2022. Сметная стоимость составляет 22 715,92 тыс. рублей. Требуется дополнительное финансирование.</t>
  </si>
  <si>
    <t xml:space="preserve">В 2023 году заключено Соглашение о предоставлении субсидии из федерального бюджета бюджету субъекта Российской Федерации между Министерством строительства и жилищно-коммунального хозяйства Российской Федерации и Кабинетом Министров Чувашской Республики от 26.12.2022                             № 069-09-2023-395.
Положительное заключение государственной экспертизы проектной документации (проверка достоверности определения сметной стоимости) от 01.09.2022 № 21-1-1-2-063057-2022. Сметная стоимость оставляет 50 740,45 тыс. рублей.  Требуется дополнительное финансирование.
</t>
  </si>
  <si>
    <t xml:space="preserve">В 2023 году заключено Соглашение о предоставлении субсидии из федерального бюджета бюджету субъекта Российской Федерации между Министерством строительства и жилищно-коммунального хозяйства Российской Федерации и Кабинетом Министров Чувашской Республики от 26.12.2022                             № 069-09-2023-395.
Положительное заключение государственной экспертизы проектной документации (проверка достоверности определения сметной стоимости) от 01.09.2022 № 21-1-1-2-063104-2022. Сметная стоимость составляет 10 540,16 тыс. рублей. Требуется дополнительное финансирование.
</t>
  </si>
  <si>
    <t>Газоснабжение блочно-модульной котельной мощностью 2,0 МВт для отопления и горячего водоснабжения группы многоквартирных жилых домов по ул. Главная №1, №2, №3, №43, №46 в п. Сюктерка, Чебоксарского района, Чувашской Республики</t>
  </si>
  <si>
    <t xml:space="preserve">разработана проектно-сметная документация на строительство объекта «Газоснабжение блочно-модульной котельной мощностью 2,0 МВт для отопления и горячего водоснабжения группы многоквартирных жилых домов по ул. Главная №1, №2, №3, №43, №46 в п. Сюктерка, (702 жителей) Чебоксарского района Чувашской Республики» с получением положительного заключения государственной экспертизы. Стоимость строительства в соответствии с перерасчетом сметной стоимости в уровне цен 4 квартала 2022 года составляет 30 105 350,00 руб. из них средства республиканского бюджета – 27 696 922,00 руб </t>
  </si>
  <si>
    <t>Строительство БМК с тепловыми сетями и сетями горячего водоснабжения в с. Шоршелы Мариинско-Посадского р-на» (ПИР, СМР (БМК по типовым проектам)</t>
  </si>
  <si>
    <t>Строительство блочно-модульной котельной 1,722 МВт в с. Шемурша Шемуршинского района Чувашской Республики</t>
  </si>
  <si>
    <t>Мариинско-Посадским муниципальным округом не получен паспорт готовности к осенне-зимнему периоду 2022/23 гг.. Строительство блочно-модульной котельной и перевод семи многоквартирных домов с централизованного на индивидуальное отопление позволит устранить замечания ПУ Ростехнадзора и получить паспорт готовности к осенне-зимнему периоду 2023/24 гг.</t>
  </si>
  <si>
    <t xml:space="preserve">Сметная стоимость – 42 223 300 рублей. Срок реализации мероприятия – 2023 г. Ранее мероприятие включалось в Комплексную программу по строительству (реконструкции) объектов на территории Чувашской Республики, финансирование которых осуществляется с привлечением средств федерального бюджета, на 2022 - 2026 годы, утвержденную постановлением Кабинета Министров Чувашской Республики от 13.07.2022 № 347, но финансовые средства из федерального бюджета на 2023 год не предусмотрены.
Шемуршинским муниципальным округом не получен паспорт готовности к осенне-зимнему периоду 2022/23 гг. (повторно). Строительство блочно-модульных котельных для Шемуршинской ЦРБ и для детского сада и средней школы взамен существующей котельной  позволит устранить замечания ПУ Ростехнадзора и получить паспорт готовности к осенне-зимнему периоду 2023/24 гг.
</t>
  </si>
  <si>
    <t>Строительство тепловых сетей и сетей горячего водоснабжения с подведением всех инженерных коммуникаций  в мкр. Стрелка г. Алатырь (взамен существующих)</t>
  </si>
  <si>
    <t>Строительство тепловых сетей и сетей горячего водоснабжения с подведением всех инженерных коммуникаций по ул. Комсомола  г. Алатырь (взамен существующих)</t>
  </si>
  <si>
    <t>Строительство тепловых сетей и сетей горячего водоснабжения в пос. Лесной г. Шумерля (взамен существующих)</t>
  </si>
  <si>
    <t>Строительство тепловых сетей и сетей горячего водоснабжения по ул. Котовского в г. Шумерля (взамен существующих)</t>
  </si>
  <si>
    <t>Строительство тепловых сетей и сетей горячего водоснабжения по ул. МОПРа в г. Шумерля (взамен существующих)</t>
  </si>
  <si>
    <t>Строительство тепловых сетей и сетей горячего водоснабжения по ул. Чкалова в г. Шумерля (взамен существующих)</t>
  </si>
  <si>
    <t xml:space="preserve">В республиканском бюджете Чувашской Республики необходимо предусмотреть софинансирование на реализацию мероприятия. Планируемая дата ввода в эксплуатацию объектов – 30.11.2024.В региональную программу «Модернизация систем коммунальной инфраструктуры c привлечением средств публично-правовой компании «Фонд развития территорий», которая в настоящее время находится на согласовании в ППК «Фонд развития территорий». </t>
  </si>
  <si>
    <t>Водоснабжение и водоотведение жилых домов в микрорайоне индивидуальной жилой застройки территории ОПХ «Хмелеводческое» в г. Цивильск Чувашской Республики</t>
  </si>
  <si>
    <t>Газоснабжение жилых домов (66 участков) микрорайона «Хмелеводческое» в г. Цивильск Чувашской Республик</t>
  </si>
  <si>
    <t>Электроснабжение жилых домов (66 участков) микрорайона «Хмелеводческое» в г. Цивильск Чувашской Республики</t>
  </si>
  <si>
    <t xml:space="preserve">общая стоимость 275 618,949 тыс. руб. в т.ч. средства республиканского бюджета – 253569,42 тыс. руб., средства местного бюджета – 22049,5 тыс. руб. Реализация планируется в 2023-2024 гг. (в 2023 г потребность из республиканского бюджета составляет 126784,71 тыс. руб. из местного - 11024,76 тыс. руб.; в 2024 году из республиканского бюджета необходимо 126784,71 тыс. руб. из местного - 11024,76 тыс. руб. соответственно.) Имеется положительное заключение государственной экспертизы проектной документации и проверки достоверности сметной стоимости (далее – заключение) от 29.03.2022 № 21-1-1-2-018366-2022.
</t>
  </si>
  <si>
    <t xml:space="preserve">общая  стоимость 7 305,43 тыс. руб. в т.ч. средства местного бюджета – 584,43 тыс. руб
Имеется положительное заключение от 30.08.2022 № 21-1-1-2-062418-2022
</t>
  </si>
  <si>
    <t xml:space="preserve">общая стоимость 12 691,38 тыс. руб. в т.ч.  средства местного бюджета – 1 015,31 тыс. руб. Имеется положительное заключение от 07.09.2022 № 21-1-1-2-064363-2022. Имеется решение суда от 29.12.2021 (Дело № 2-628/2021 УИД 21RS0015-01-2021-000740-34) в соответствии с которым администрация Цивильского района Чувашской Республики обязана обеспечить на 230 земельных участках, сформированных для предоставления бесплатно гражданам, имеющих трёх и более детей объектами инженерной инфраструктуры, в частности сетями газоснабжения, электроснабжения, водоснабжения и водоотведения в срок до 1 апреля 2023 года.
</t>
  </si>
  <si>
    <t xml:space="preserve">Строительство объектов инженерной инфраструктуры для земельных, участков, представленных многодетным семьям для целей жилищного строительства, расположенных в северной части от деревни Кадикасы Кадикасинского сельского поселения Моргаушского района Чувашской Республики (сети газоснабжения, сети связи, сети электроснабжения) </t>
  </si>
  <si>
    <t xml:space="preserve">Строительство объектов инженерной инфраструктуры для земельных, участков, представленных многодетным семьям для целей жилищного строительства в г. Мариинский Посад Чувашской Республики </t>
  </si>
  <si>
    <t xml:space="preserve">Строительство объектов инженерной инфраструктуры для земельных участков, представленных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(наружный газопровод) </t>
  </si>
  <si>
    <t xml:space="preserve">Строительство объектов инженерной инфраструктуры для земельных участков, представленных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(электроснабжение) </t>
  </si>
  <si>
    <t xml:space="preserve">Строительство объектов инженерной инфраструктуры для земельных участков, представленных многодетным семьям для целей жилищного строительства в д. Кюрегаси Кадикасинского сельского поселения Моргаушского района Чувашской Республики </t>
  </si>
  <si>
    <t xml:space="preserve">Реставрация здания Полномочного представительства Чувашской Республики при Президенте Российской Федерации, расположенного по адресу: г. Москва, ул. Большая Ордынка, д. 46, стр. 1.  </t>
  </si>
  <si>
    <t>потребность в использовании остатков неиспользованных бюджетных средств в 2022 году для завершения реставрационных работ</t>
  </si>
  <si>
    <t>Обращение Минстроя от 23.01.2023 №140</t>
  </si>
  <si>
    <t>Строительство сельского дома культуры на 100 мест, расположенного по адресу: Чувашская Республика, Канашский район, д. Юманзары, ул. Михайлова, 33</t>
  </si>
  <si>
    <t xml:space="preserve">Финансовые средства необходимы в рамках реализации распоряжения Кабинета Министров Чувашской Республики от 29.03.2013 № 210-р «Об утверждении плана мероприятий («дорожной карты») «Обеспечение объектами инженерной инфраструктуры земельных участков, представленных для жилищного строительства семьям, имеющим трех и более детей», (общая стоимость 362 550,93 тыс. руб. в т.ч.  средства местного бюджета - 72466,02 тыс. руб). Имеется положительное заключение от 23.12.2021 № 21-1-1-2-082092-2021.
</t>
  </si>
  <si>
    <t xml:space="preserve">.Финансовые средства необходимы в рамках реализации распоряжения Кабинета Министров Чувашской Республики от 29.03.2013 № 210-р «Об утверждении плана мероприятий («дорожной карты») «Обеспечение объектами инженерной инфраструктуры земельных участков, представленных для жилищного строительства семьям, имеющим трех и более детей», (общая стоимость 7 739,92 тыс. руб. в т.ч. средства местного бюджета  1 547,98 тыс. руб.). Имеется положительное заключение от 23.10.2022 № 21-1-1-2-053458-2020.
</t>
  </si>
  <si>
    <t xml:space="preserve">Финансовые средства необходимы в рамках реализации распоряжения Кабинета Министров Чувашской Республики от 29.03.2013 № 210-р «Об утверждении плана мероприятий («дорожной карты») «Обеспечение объектами инженерной инфраструктуры земельных участков, представленных для жилищного строительства семьям, имеющим трех и более детей», (общей стоимостью 7 716,32 тыс. руб. в т.ч. средства местного бюджета  1 543,26 тыс. руб.). Имеется положительное заключение от 03.07.2018 № 21-1-0500-18.
</t>
  </si>
  <si>
    <t xml:space="preserve">Финансовые средства необходимы в рамках реализации распоряжения Кабинета Министров Чувашской Республики от 29.03.2013 № 210-р «Об утверждении плана мероприятий («дорожной карты») «Обеспечение объектами инженерной инфраструктуры земельных участков, представленных для жилищного строительства семьям, имеющим трех и более детей», (общей стоимостью 15 142,85 тыс. руб. в т.ч.  средства местного бюджета  3 028,57 тыс. руб). Имеется положительное заключение от 04.07.2018 № 21-1-0501-18.
</t>
  </si>
  <si>
    <t xml:space="preserve">Финансовые средства необходимы в рамках реализации распоряжения Кабинета Министров Чувашской Республики от 29.03.2013 № 210-р «Об утверждении плана мероприятий («дорожной карты») «Обеспечение объектами инженерной инфраструктуры земельных участков, представленных для жилищного строительства семьям, имеющим трех и более детей», (общей стоимостью 172 675,37 тыс. руб. в т.ч. средства местного бюджета  34 535,07 тыс. руб.)
 Имеется положительное заключение от 02.06.2022 № 21-1-1-2-035454-2022.
</t>
  </si>
  <si>
    <t>Строительство здания отделения судебно-медицинской экспертизы в г. Шумерля Чувашской Республики</t>
  </si>
  <si>
    <t>Обращение Минстроя Чувашии от 23.01.2023 №140</t>
  </si>
  <si>
    <t xml:space="preserve">потребность в использовании остатков неиспользованных бюджетных средств в 2022 году </t>
  </si>
  <si>
    <t>потребность в использовании остатков неиспользованных бюджетных средств в 2022 году</t>
  </si>
  <si>
    <t xml:space="preserve">Строительство набережной р. Волга с причальной стенкой и благоустройство прилегающей территории в г. Мариинский Посад. </t>
  </si>
  <si>
    <t>Строительство набережной р. Волга с причальной стенкой и благоустройство прилегающей территории в г. Козловка</t>
  </si>
  <si>
    <t>Обращение Минстроя от 23.01.2023 № 140</t>
  </si>
  <si>
    <t>ГУП "Чувашгаз"</t>
  </si>
  <si>
    <t>Строительство сетей водоснабжения д. Изедеркино Моргаушского района Чувашской Республики</t>
  </si>
  <si>
    <t xml:space="preserve">Общая стоимость 40 780,18 тыс. руб. в т.ч. средства местного бюджета 2 854,61 тыс. руб. Имеется положительное заключение от 23.05.2022 № 21-1-1-2-031938-2022
</t>
  </si>
  <si>
    <t>Блочно-модульная котельная с 2-мя котлами RS-A-150 для детского сада по ул. Мучирина, д. 25А, с. Батырево, Батыревского района Чувашсой Республики</t>
  </si>
  <si>
    <t xml:space="preserve">Общая стоимость 5 230,94 тыс. руб. в т.ч.  средства местного бюджета  313,86 тыс. руб. Имеется положительное заключение от 19.02.2021 № 21-1-1-2-007382-2021. На данный момент оборудование котельной находится в предаварийном состоянии. Для бесперебойного теплоснабжения детского сада на 175 мест решено строительство блочно-модульной котельной.
</t>
  </si>
  <si>
    <t>Объект в 2023 году не реализуется</t>
  </si>
  <si>
    <t>Обращения Минстроя Чувашии от 23.01.2023 №140</t>
  </si>
  <si>
    <t>Обращение Минстроя Чувашии от 23.01.2023 № 140</t>
  </si>
  <si>
    <t xml:space="preserve">Подпрограмма "Охрана здоровья матери и ребенка" </t>
  </si>
  <si>
    <t>Казенное учреждение Чувашской Республики "Республиканская служба единого заказчика" Министроя Чувашии (заказчик)</t>
  </si>
  <si>
    <t>Строительство лечебно-диагностического корпуса и реконструкция существующих корпусов БУ «Республиканская детская клиническая больница» Минздрава Чувашии, г. Чебоксары, ул. Ф.Гладкова, д. 27</t>
  </si>
  <si>
    <t xml:space="preserve">Реконструкция музея и сад-парка им. А.Г. Николаева по адресу: Чувашская Республика, Мариинско-Посадский район, с. Шоршелы». </t>
  </si>
  <si>
    <t>отребность в использовании остатков неиспользованных бюджетных средств в 2022 году</t>
  </si>
  <si>
    <t>Реконструкция стадиона по ул. Чапаева д. 20 в с. Янтиково Янтиковского района Чувашской Республики</t>
  </si>
  <si>
    <t>Реконструкция футбольного поля БУ "СШ по футболу" Минспорта Чувашии, стадион "Труд" г. Чебоксары, ул. Гладкова, Владение 1"</t>
  </si>
  <si>
    <t>Строительство здания стационара бюджетного учреждения Чувашской Республики "Реабилитационный центр для детей и подростков с ограниченными возможностями" Минтруда Чувашии</t>
  </si>
  <si>
    <t xml:space="preserve">Реконструкция пруда-накопителя № 2, расположенного на территории полигона твердых бытовых отходов, находящегося по адресу: г. Новочебоксарск, Шоршелский проезд, владение 16. </t>
  </si>
  <si>
    <t>Строительство водопровода в с. Порецкое Порецкого района Чувашской Республики III этап строительства (Строительство водовода)</t>
  </si>
  <si>
    <t xml:space="preserve"> 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
 </t>
  </si>
  <si>
    <t xml:space="preserve"> Подпрограмма "Развитие ветеринарии в Чувашской Республике" </t>
  </si>
  <si>
    <t>Строительство межмуниципального приюта  в г. Шумерля на 150 голов</t>
  </si>
  <si>
    <t xml:space="preserve">Внутриквартальные сети канализации в микрорайоне 3 жилого района "Солнечный" Новоюжного планировочного района г. Чебоксары </t>
  </si>
  <si>
    <t>Реконструкция главных водоводов диаметром 1200 мм в г. Новочебоксарск</t>
  </si>
  <si>
    <t>Реконструкция с элементами технологического перевооружения очистных сооружений биологической очитски сточных вод в г. Цивильск</t>
  </si>
  <si>
    <t xml:space="preserve">Реконструкция канализационных очистных сооружений по ул. Дружбы, д. 30 в с. Батырево Батыревского района Чувашской Республики </t>
  </si>
  <si>
    <t>строительство станции  биологической очистки сточных вод производительностью 500 куб. м/сут в селе Янтиково Янтиковского района Чувашской Республики</t>
  </si>
  <si>
    <t>Строительство системы водоснабжения на новых улицах д. Сятракасы Чебоксарского района Чувашской Республики</t>
  </si>
  <si>
    <t xml:space="preserve">В целях обеспечения населения д. Сятракасы качественной питьевой водой необходимо в данном населенном пункте построить централизованную систему водоснабжения. Для решения этой проблемы разработан проект «Строительство системы водоснабжения на новых улицах д. Сятракасы Чебоксарского района Чувашской Республики» и получено положительное заключение государственной экспертизы от 4 июля 2022 года №21-1-1-2-043437-2022. 
Стоимость строительства в соответствии с перерасчетом сметной стоимости в уровне цен 4 квартала 2022 года составляет 38 893 450,00 руб. из них средства республиканского бюджета – 35 781 974,00 руб.
</t>
  </si>
  <si>
    <t>Администрация Чебрксарского муниципального округа</t>
  </si>
  <si>
    <t>Администрация Урмарского муниципального округа</t>
  </si>
  <si>
    <t>Обращение Минстроя Чувашии от 27.01.2023 № 08/18-1300</t>
  </si>
  <si>
    <t>Министерство сельского хозяйства Чувашской Республики</t>
  </si>
  <si>
    <t>Восстановление законтрактованных по состоянию на 31 декабря 2022 г., но не освоенных средств республиканского бюджета Чувашской Республики в целях завершения строительства объекта. Распоряжение КМ ЧР № 102-р от 06.02.2023</t>
  </si>
  <si>
    <t>1) Восстановление законтрактованных по состоянию на 31 декабря 2022 г., но не освоенных средств республиканского бюджета Чувашской Республики в целях завершения строительства объекта. Распоряжение КМ ЧР № 102-р от 06.02.2023
2) 551,5 тыс. рублей на озеленение территории, подключение наружного освещения, установке ящиков управления, электрических щитов и присоединения</t>
  </si>
  <si>
    <t>Администрация Комсомольского муниципального округа</t>
  </si>
  <si>
    <t>Восстановление законтрактованных по состоянию на 31 декабря 2022 г., но не освоенных средств республиканского бюджета Чувашской Республики в целях завершения строительства объекта.Распоряжение КМ ЧР № 102-р от 06.02.2023</t>
  </si>
  <si>
    <t>Строительство школы на 640 мест в с. Комсомольское на территории муниципального бюджетного общеобразовательного учреждения «Комсомольская средняя общеобразовательная школа № 2» Комсомольского муниципального округа Чувашской Республики</t>
  </si>
  <si>
    <t>Школьные открытые плоскостные физкультурно-спортивные сооружения на школьном стадионе муниципального бюджетного общеобразовательного учреждения «Средняя общеобразовательная школа № 7 имени Героя Советского Союза З.И. Парфёновой» города Алатыря Чувашской Республики</t>
  </si>
  <si>
    <t>Строительство открытых спортивных плоскостных сооружений муниципального бюджетного общеобразовательного учреждения «Средняя общеобразовательная школа № 1» г. Шумерля Чувашской Республики</t>
  </si>
  <si>
    <t>Школьные открытые плоскостные физкультурно-спортивные сооружения на школьном стадионе муниципального бюджетного общеобразовательного учреждения «Гимназия № 6 имени академика-кораблестроителя А.Н. Крылова» города Алатыря Чувашской Республики</t>
  </si>
  <si>
    <t xml:space="preserve">Строительство стадиона с искусственным покрытием муниципального автономного общеобразовательного учреждения «Средняя общеобразовательная школа № 3» города Канаш Чувашской Республики </t>
  </si>
  <si>
    <t xml:space="preserve">Строительство сельского дома культуры на 150 мест в с. Старые Айбеси Алатырского муниципального округа </t>
  </si>
  <si>
    <t>Строительство сельского дома культуры на 150 мест в д. Старые Урмары Урмарского муниципального округа</t>
  </si>
  <si>
    <t>Строительство сельского дома культуры на 49 мест в д. Татмыш-Югелево Батыревского муниципального округа</t>
  </si>
  <si>
    <t>Строительство сельского дома культуры на 49 мест в д. Верхнее Аккозино Красночетайского муниципального округа</t>
  </si>
  <si>
    <t>Строительство сельского дома культуры на 49 мест в д. Ойкас-Кибеки Вурнарского муниципального округа</t>
  </si>
  <si>
    <t xml:space="preserve">Строительство центра подготовки по спортивной гимнастике муниципального бюджетного учреждения «Спортивная школа № 1» города Новочебоксарска Чувашской Республики </t>
  </si>
  <si>
    <t>Строительство ипподрома на территории бюджетного учреждения Чувашской Республики «Спортивная школа по конному спорту» Министерства физической культуры и спорта Чувашской Республики</t>
  </si>
  <si>
    <t>Строительство трансформаторной подстанции по адресу: Чувашская Республика, г. Чебоксары, ул. Чапаева, для объектов спортивной инфраструктуры, находящихся в государственной собственности Чувашской Республики</t>
  </si>
  <si>
    <t>Строительство детской и взрослой спортивной инклюзивной площадки на территории стадиона «Труд» г. Шумерля</t>
  </si>
  <si>
    <t>Реконструкция централизованной системы водоснабжения с выводом из эксплуатации артезианских скважин г. Шумерля Чувашской Республики (1 этап). Водопровод от Сурского забора до ВОС (от водозаборного сооружения на реке Сура до ВОС – квартала 70 Шумерлинского лесничества д. 10) г. Шумерля Чувашской Республики</t>
  </si>
  <si>
    <t xml:space="preserve"> в том числе проектно-изыскательские работы: </t>
  </si>
  <si>
    <t>Реконструкция систем водоснабжения города Цивильск Чувашской Республики. Строительство водозаборных сооружений</t>
  </si>
  <si>
    <t>Реконструкция систем водоснабжения города Цивильск Чувашской Республики (участок водовода от Рындинского водозабора до г. Цивильск)</t>
  </si>
  <si>
    <t>Водоснабжение восточной части с. Батырево Батыревского муниципального округа Чувашской Республики</t>
  </si>
  <si>
    <t xml:space="preserve">Строительство водозаборных сооружений в с. Порецкое Порецкого муниципального округа </t>
  </si>
  <si>
    <t>Реконструкция водопроводных сетей с установкой станций водоочистки в с. Комсомольское Комсомольского муниципального округа Чувашской Республики</t>
  </si>
  <si>
    <t>Водоснабжение д. Новое Бахтиарово Батыревского муниципального округа Чувашской Республики</t>
  </si>
  <si>
    <t>Водоснабжение д. Старое Ахпердино Батыревского муниципального округа Чувашской Республики</t>
  </si>
  <si>
    <t>Водоснабжение с. Шыгырдан Батыревского муниципального округа Чувашской Республики</t>
  </si>
  <si>
    <t>Реконструкция систем водоотведения по ул. Куйбышева города Цивильск Чувашской Республики</t>
  </si>
  <si>
    <t>Строительство второй карты полигона твердых коммунальных отходов, расположенного по адресу: Чувашская Республика – Чувашия, район Моргаушский, Москакасинское сельское поселение, участок расположен в юго-западной части кадастрового квартала 21:17:092701</t>
  </si>
  <si>
    <t>Подпрограмма "Развитие водохозяйственного комплекса Чувашской Республики"</t>
  </si>
  <si>
    <t>Строительство берегоукрепительных сооружений на левобережье р. Сура в пределах с. Порецкое Чувашской Республики</t>
  </si>
  <si>
    <t>Строительство металлокаркасных гаражных боксов из сэндвич-панелей для стоянки командно-штабной машины и прицепа по адресу: г. Чебоксары, пр. Мира, д. 5</t>
  </si>
  <si>
    <t>ПИР</t>
  </si>
  <si>
    <t>148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</si>
  <si>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</si>
  <si>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</si>
  <si>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</si>
  <si>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</si>
  <si>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</si>
  <si>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</si>
  <si>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</si>
  <si>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</si>
  <si>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</si>
  <si>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</si>
  <si>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</si>
  <si>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</si>
  <si>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</si>
  <si>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</si>
  <si>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</si>
  <si>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</si>
  <si>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</si>
  <si>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</si>
  <si>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</si>
  <si>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</si>
  <si>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</si>
  <si>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</si>
  <si>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</si>
  <si>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</si>
  <si>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</si>
  <si>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</si>
  <si>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</si>
  <si>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</si>
  <si>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</si>
  <si>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</si>
  <si>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</si>
  <si>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</si>
  <si>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</si>
  <si>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</si>
  <si>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</si>
  <si>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</si>
  <si>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</si>
  <si>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</si>
  <si>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</si>
  <si>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</si>
  <si>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</si>
  <si>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</si>
  <si>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</si>
  <si>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</si>
  <si>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</si>
  <si>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</si>
  <si>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</si>
  <si>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</si>
  <si>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</si>
  <si>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</si>
  <si>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</si>
  <si>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</si>
  <si>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</si>
  <si>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</si>
  <si>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</si>
  <si>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</si>
  <si>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</si>
  <si>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</si>
  <si>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</si>
  <si>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</si>
  <si>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</si>
  <si>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</si>
  <si>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</si>
  <si>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</si>
  <si>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</si>
  <si>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</si>
  <si>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</si>
  <si>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</si>
  <si>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</si>
  <si>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</si>
  <si>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</si>
  <si>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</si>
  <si>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</si>
  <si>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</si>
  <si>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</si>
  <si>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</si>
  <si>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</si>
  <si>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</si>
  <si>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</si>
  <si>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</si>
  <si>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</si>
  <si>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</si>
  <si>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</si>
  <si>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</si>
  <si>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</si>
  <si>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</si>
  <si>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</si>
  <si>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</si>
  <si>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</si>
  <si>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</si>
  <si>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</si>
  <si>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</si>
  <si>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</si>
  <si>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</si>
  <si>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</si>
  <si>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</si>
  <si>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</si>
  <si>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</si>
  <si>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</si>
  <si>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</si>
  <si>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</si>
  <si>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</si>
  <si>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</si>
  <si>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</si>
  <si>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</si>
  <si>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</si>
  <si>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</si>
  <si>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</si>
  <si>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</si>
  <si>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</si>
  <si>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</si>
  <si>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</si>
  <si>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</si>
  <si>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</si>
  <si>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</si>
  <si>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</si>
  <si>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</si>
  <si>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</si>
  <si>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</si>
  <si>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</si>
  <si>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</si>
  <si>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</si>
  <si>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</si>
  <si>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</si>
  <si>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</si>
  <si>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</si>
  <si>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</si>
  <si>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</si>
  <si>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</si>
  <si>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</si>
  <si>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</si>
  <si>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</si>
  <si>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</si>
  <si>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</si>
  <si>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</si>
  <si>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</si>
  <si>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</si>
  <si>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</si>
  <si>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</si>
  <si>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</si>
  <si>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</si>
  <si>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</si>
  <si>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</si>
  <si>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</si>
  <si>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</si>
  <si>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Законтрактованные остатки</t>
  </si>
  <si>
    <t>Реконструкция автомобильной дороги по ул. Пархоменко г.Чебоксары</t>
  </si>
  <si>
    <t>Развитие инфраструктуры дорожного хозяйства в рамках реализации национального проекта «Безопасные качественные дороги» (Строительство третьего транспортного полукольца в городе Чебоксары)</t>
  </si>
  <si>
    <t>Строительство третьего транспортного полукольца в городе Чебоксары</t>
  </si>
  <si>
    <t>строительство и реконструкция</t>
  </si>
  <si>
    <t>Строительство, реконструкция, капитальный ремонт и ремонт автомобильных дорог общего пользования, ведущих от сети автомобильных дорог общего пользования к объектам, расположенным (планируемым к созданию) в сельских населенных пунктах, в рамках развития транспортной инфраструктуры на сельских территориях</t>
  </si>
  <si>
    <t>Строительство автомобильной дороги «д. Новые Шальтямы- д. Новые Бюрженеры»</t>
  </si>
  <si>
    <t>Строительство автомобильной дороги по улице Ленина в с.Шыгырдан</t>
  </si>
  <si>
    <t>Строительство плоскостных сооружений АУ Чувашии "ФОЦ "Белые камни" Минспорта Чувашии</t>
  </si>
  <si>
    <t>Дошкольная образовательная организация на 160 мест в жилом комплексе «Пригородный» д. Аркасы Чебоксарского района Чувашской Республики</t>
  </si>
  <si>
    <t>Урмарский муниципальный округ</t>
  </si>
  <si>
    <t>Чебоксарский муниципальный округ</t>
  </si>
  <si>
    <t>Администрация Мариинско-Посадского муниципального округа</t>
  </si>
  <si>
    <t>Администрация Цивильского муниципального округа</t>
  </si>
  <si>
    <t>Администрация Канашского муниципального округа</t>
  </si>
  <si>
    <t>Администрация Шумерлинского муниципального округа</t>
  </si>
  <si>
    <t>администрация Комсомольского муниципального округа</t>
  </si>
  <si>
    <t>администрация Цивильского муниципального округа</t>
  </si>
  <si>
    <t>администрация Моргаушского муниципального округа</t>
  </si>
  <si>
    <t>администрация Чебоксарского муниципального округа</t>
  </si>
  <si>
    <t>администрация Батыревского муниципального округа</t>
  </si>
  <si>
    <t>администрация Янтиковского муниципального округа</t>
  </si>
  <si>
    <t>Письмо Минстроя Чувашии от 23.01.2023 №140</t>
  </si>
  <si>
    <t>Посажено в роспись. Необходимо предусмотреть в Законе о бюджете</t>
  </si>
  <si>
    <t>Касса на 31.12.2022</t>
  </si>
  <si>
    <t>ФБ</t>
  </si>
  <si>
    <t>РБ</t>
  </si>
  <si>
    <t xml:space="preserve">в 2023 году потребность в использовании остатков неиспользованных бюджетных средств в 2022 году </t>
  </si>
  <si>
    <t>Реконструкция автомобильной дороги по ул. Гражданская (от кольца по ул. Гражданская до ул. Социалистическая)</t>
  </si>
  <si>
    <t>1)  в 2023 году необходимы средства в размере 21 908,58 тыс. рублей на строительно-монтажные работы по демонтажу здания и вырубке деревьев (данные работы входят в разработанную ПСД);
2) в 2024-2025 гг уменьшение средств РБ ввиду отсутствия финансирования из ФБ
3) потребность в использовании остатков неиспользованных бюджетных средств в 2022 году в размере 14 273,7</t>
  </si>
  <si>
    <t>Сумма контракта</t>
  </si>
  <si>
    <t>Строительство блочно-модульной котельной мощностью 3,77 МВТ для теплоснабжения корпусов бюджетного учреждения Чувашской Республики «Чебоксарская районная больница» Министерства здравоохранения Чувашской Республики, расположенного по адресу: Чувашская Республика, Чебоксарский район, пгт. Кугеси, ул. Школьная, д. 13</t>
  </si>
  <si>
    <t>Реконструкция участка дороги ул. 10-й Пятилетки с устройством местного проезда вдоль ул. 10-й Пятилетки в IX микрорайоне города Новочебоксарска Чувашской Республики. I этап строительства - строительство бокового проезда вдоль ул. 10-й Пятилетки</t>
  </si>
  <si>
    <t>Строительство газовых автоматизированных блочно-модульных котельных с тепловыми сетями по адресам: ул. Московская, ул. 40 лет Победы, ул. Артиллерийская города Алатырь Чувашской Республики</t>
  </si>
  <si>
    <t>ГУП "Чувашгаз" Минстроя Чувашии</t>
  </si>
  <si>
    <t>Строительство автоматизированной блочно-модульной станции очистки воды по адресу: Чувашская Республика г. Мариинский Посад, ул. Котовского</t>
  </si>
  <si>
    <t xml:space="preserve">В 2022 году в рамках государственной программы Чувашской Республики «Комплексное развитие сельских территорий Чувашской Республики» начато строительство школы на 375 мест в г. Мариинский Посад Чувашской Республики.
По данным лабораторных исследований качества питьевой воды, проведенных ФБУЗ «Центр гигиены и эпидемиологии в Чувашской Республики - Чувашии», выявлено превышение предельно-допустимой концентрации по показателям содержания бора и лития.
</t>
  </si>
  <si>
    <t>администрация Ядринского муниципального округа</t>
  </si>
  <si>
    <t xml:space="preserve">Строительство биологических очистных сооружений в г. Ядрин Чувашской Республики на 2400 куб. м/сут </t>
  </si>
  <si>
    <t>341</t>
  </si>
  <si>
    <t>342</t>
  </si>
  <si>
    <t>343</t>
  </si>
  <si>
    <t>Строительство общеобразовательной школы поз. 37 в мкр. 3 района "Садовый" г. Чебоксары Чувашской Республики</t>
  </si>
  <si>
    <t>администрация  г. Чебоксары</t>
  </si>
  <si>
    <t>потребность в использовании остатков неиспользованных бюджетных средств в 2022 году для завершения работ</t>
  </si>
  <si>
    <t>Устройство основания фундамента, наружных сетей и благоустройство для модульного спортивного сооружения в АУ ЧР ФОЦ "Белые камни"</t>
  </si>
  <si>
    <t>Обрващение Минспорта от 09.02.2023 №05-02/01-725</t>
  </si>
  <si>
    <t xml:space="preserve">в соответствии с письмом Минспорта России от 31.10.2022 № АК-07-05/17036 работы по подготовкеоснования для модульного сооружения осуществляется  субъектом РФ за счет собственных средств. </t>
  </si>
  <si>
    <t>з</t>
  </si>
  <si>
    <t>без изменений</t>
  </si>
  <si>
    <t>без</t>
  </si>
  <si>
    <t>о</t>
  </si>
  <si>
    <t>На технологическое присоединение к электрическим сетям. Не принято</t>
  </si>
  <si>
    <t>в росписи</t>
  </si>
  <si>
    <t>уточнение</t>
  </si>
  <si>
    <t xml:space="preserve">без </t>
  </si>
  <si>
    <t>без узменений</t>
  </si>
  <si>
    <t>Тепловые сети АУ Чувашии "ФОЦ "Росинка" Минспорта Чувашии</t>
  </si>
  <si>
    <t xml:space="preserve">Министерство труда и социальной защиты Чувашской Республики </t>
  </si>
  <si>
    <t xml:space="preserve">Приобретение нежилого помещения для КУ «Центр предоставления мер социальной поддержки» по адресу: п. Вурнары, ул. Советская, д.18
</t>
  </si>
  <si>
    <t>Установка водонапорной башни АУ Чувашии "ФОЦ "Росинка" Минспорта Чувашии</t>
  </si>
  <si>
    <t>На технологическое присоединение к электрическим сетям  12 275,1 тыс. рублей не принято</t>
  </si>
  <si>
    <t>1) Снятие средств ФБ и РБ в соответствии с соглашением с ФОИВ
2) Восстановление средств рез фонда КМ ЧР в 2023 году на 190 074,2 тыс. рублей и дополнительное выделение в 2024 году средств в размере 190 074,2 тыс. рублей</t>
  </si>
  <si>
    <t>Строительство лечебного корпуса с теплым переходом в поликлинику БУ «Урмарская ЦРБ» Минздрава Чувашии в п. Урмары Урмарского района 
Чувашской Республики</t>
  </si>
  <si>
    <t>Строительство лечебного корпуса с теплым переходом в поликлинику БУ «Цивильская ЦРБ» Минздрава Чувашии  г. Цивильск Цивильского района Чуваш-ской Республики</t>
  </si>
  <si>
    <t>ПИР (перемещение с раздела Физическая культура и массовый спорт)</t>
  </si>
  <si>
    <t>ПИР (перемещение на раздел Образование)</t>
  </si>
  <si>
    <t>из 200</t>
  </si>
  <si>
    <t>Строительство спальных корпусов и здания столовой АУ Чувашии "ФОЦ "Росинка" Минспорта Чувашии</t>
  </si>
  <si>
    <t>Строительство газовых автоматизированных блочно-модульных котельных (6 штук) в г. Шумерля Чувашской Республики</t>
  </si>
  <si>
    <t>Обращение от 20.02.2023 на 4 030,0 тыс. рублей</t>
  </si>
  <si>
    <t>0702</t>
  </si>
  <si>
    <t>0703</t>
  </si>
  <si>
    <t>0801</t>
  </si>
  <si>
    <t>0902</t>
  </si>
  <si>
    <t>0909</t>
  </si>
  <si>
    <t>0901</t>
  </si>
  <si>
    <t>1102</t>
  </si>
  <si>
    <t>1002</t>
  </si>
  <si>
    <t>0502</t>
  </si>
  <si>
    <t>0409</t>
  </si>
  <si>
    <t>0701</t>
  </si>
  <si>
    <t>0505</t>
  </si>
  <si>
    <t>0412</t>
  </si>
  <si>
    <t>0602</t>
  </si>
  <si>
    <t>0605</t>
  </si>
  <si>
    <t>0406</t>
  </si>
  <si>
    <t>0405</t>
  </si>
  <si>
    <t>0309</t>
  </si>
  <si>
    <t>0410</t>
  </si>
  <si>
    <t>Ц410123380</t>
  </si>
  <si>
    <t>Ц460122790</t>
  </si>
  <si>
    <t>857</t>
  </si>
  <si>
    <t>Ц5102R1110
Ц51022069И</t>
  </si>
  <si>
    <t>Ц711622850</t>
  </si>
  <si>
    <t>Ц211623410</t>
  </si>
  <si>
    <t>Ц230423420</t>
  </si>
  <si>
    <t>855</t>
  </si>
  <si>
    <t>Ц340323460</t>
  </si>
  <si>
    <t>856</t>
  </si>
  <si>
    <t>Ц310323560</t>
  </si>
  <si>
    <t>412</t>
  </si>
  <si>
    <t>Ч21R153890</t>
  </si>
  <si>
    <t>A6201R3720</t>
  </si>
  <si>
    <t>Ц810422870</t>
  </si>
  <si>
    <t>Ц970123330</t>
  </si>
  <si>
    <t>Ч360223340</t>
  </si>
  <si>
    <t>Ч340122860</t>
  </si>
  <si>
    <t>Разработка проектной документации объектов капитального строительства, проведение государственной экспертизы проектной документации и результатов инженерных изысканий</t>
  </si>
  <si>
    <t>882</t>
  </si>
  <si>
    <t>A620115330</t>
  </si>
  <si>
    <t>Посажено в роспись. Необходимо предусмотреть в Законе о бюджете
экономия в ходе перерасчета ССР (-3 943,3)</t>
  </si>
  <si>
    <t>A720323630</t>
  </si>
  <si>
    <t>Ц510223790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</si>
  <si>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</si>
  <si>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государственной программы Чувашско</t>
  </si>
  <si>
    <t>A210323870</t>
  </si>
  <si>
    <t>Администрация Чебоксарского муниципального округа</t>
  </si>
  <si>
    <t>A210998150</t>
  </si>
  <si>
    <t>A210998130</t>
  </si>
  <si>
    <t>Наличие ПСД</t>
  </si>
  <si>
    <t>да</t>
  </si>
  <si>
    <t>нет</t>
  </si>
  <si>
    <t>2023</t>
  </si>
  <si>
    <t>2024</t>
  </si>
  <si>
    <t xml:space="preserve">да </t>
  </si>
  <si>
    <t xml:space="preserve">нет </t>
  </si>
  <si>
    <t>2025</t>
  </si>
  <si>
    <t>2020-2023</t>
  </si>
  <si>
    <t>06.2022-07.2023</t>
  </si>
  <si>
    <t>06.2022-11.2023</t>
  </si>
  <si>
    <t>07.2022-07.2024</t>
  </si>
  <si>
    <t>05.2022-09.2023</t>
  </si>
  <si>
    <t>06.2022-09.2024</t>
  </si>
  <si>
    <t>06.2022-08.2024</t>
  </si>
  <si>
    <t>06.2020-09.2023</t>
  </si>
  <si>
    <t>Строительство сельского дома культуры на 49 мест в с. Ядрино Ядринского муниципального округа</t>
  </si>
  <si>
    <t>Реквизиты государственного (муниципального) контракта (реестровый номер в единой информационной системе в сфере закупок, дата, номер контракта)</t>
  </si>
  <si>
    <t>Годовой лимит финансирования, тыс. рублей</t>
  </si>
  <si>
    <t>Сводная бюджетная роспись, тыс. рублей</t>
  </si>
  <si>
    <t>Кассовый расход, тыс. рублей</t>
  </si>
  <si>
    <t>% фактического финансирования работ к сводной бюджетной росписи</t>
  </si>
  <si>
    <t>Информация о ходе реализации строительства (реконструкции) объекта капитального строительства, в том числе техническая готовность (в %), причина невыполнения контрактных обязательств, сведения об объектах капитального строительства, ввод которых был предусмотрен, но не был осуществлен в установленные сроки в рамках реализации инвестиционной программы в отчетном периоде; дата ввода объекта капстроительства</t>
  </si>
  <si>
    <t>Итого</t>
  </si>
  <si>
    <t>из федерального бюджета</t>
  </si>
  <si>
    <t>из республиканского бюджета (без учета субсидий из ФБ)</t>
  </si>
  <si>
    <t>из местного бюджета (без учета субсидий из РБ)</t>
  </si>
  <si>
    <t xml:space="preserve">Строительство трассы маунтинбайка в г. Чебоксары (2 этап строительства центра развития маунтинбайка в г. Чебоксары) при БУ "СШОР N 7 имени В.Ярды" Минспорта Чувашии </t>
  </si>
  <si>
    <t>Строительство детской и взрослой спортивной инклюзивной площадки на территории стадиона "Труд" г. Шумерля</t>
  </si>
  <si>
    <t>№ ПШ74-1д-19/2022 от 01.12.2022</t>
  </si>
  <si>
    <t>№ ПШ72-1д-19/2022 от 01.12.2022</t>
  </si>
  <si>
    <t>№ ПШ73-1д-19/2022 от 01.12.2022</t>
  </si>
  <si>
    <t>№ 2213013525022000150_208 от 12.10.2022</t>
  </si>
  <si>
    <t>№ 2213013525022000033_70 от 11.04.2022</t>
  </si>
  <si>
    <t>№ 56 от 09.02.2023</t>
  </si>
  <si>
    <t>№ 38 от 09.02.2023</t>
  </si>
  <si>
    <t>№ 40 от 09.02.2023</t>
  </si>
  <si>
    <t>№ 39 от 09.02.2023</t>
  </si>
  <si>
    <t>№ 42 от 09.02.2023</t>
  </si>
  <si>
    <t>№ 65 от 09.02.2023</t>
  </si>
  <si>
    <t>№ 55 от 03.03.2023</t>
  </si>
  <si>
    <t>№ 45 от 09.02.2023</t>
  </si>
  <si>
    <t>№ 43 от 09.02.2023</t>
  </si>
  <si>
    <t>№ 66 от 09.02.2023</t>
  </si>
  <si>
    <t>№ 33 от 14.04.2022</t>
  </si>
  <si>
    <t>№ 46 от 09.02.2023</t>
  </si>
  <si>
    <t>№ 44 от 09.02.2023</t>
  </si>
  <si>
    <t>№ 67 от 09.02.2023</t>
  </si>
  <si>
    <t>№ 68 от 09.02.2023</t>
  </si>
  <si>
    <t>№ 64 от 09.02.2023</t>
  </si>
  <si>
    <t>№ 47 от 09.02.2023</t>
  </si>
  <si>
    <t>№ 48 от 09.02.2023</t>
  </si>
  <si>
    <t>№ 41 от 09.02.2023</t>
  </si>
  <si>
    <t>№ 49 от 09.02.2023</t>
  </si>
  <si>
    <t>№ 50 от 09.02.2023</t>
  </si>
  <si>
    <t>№ 51 от 09.02.2023</t>
  </si>
  <si>
    <t>№ 52 от 09.02.2023</t>
  </si>
  <si>
    <t>№ 74 от 09.02.2023</t>
  </si>
  <si>
    <t>№ 75 от 09.02.2023</t>
  </si>
  <si>
    <t>ООО "Независимая инжиниринговая компания"</t>
  </si>
  <si>
    <t>Находится на повторной экспертизе</t>
  </si>
  <si>
    <t>№ 180 от 01.08.2022</t>
  </si>
  <si>
    <t>ООО "Автордор" г. Самара</t>
  </si>
  <si>
    <t>№ 2200093783507 от 01.04.2022</t>
  </si>
  <si>
    <t>№ 53 от 09.02.2023</t>
  </si>
  <si>
    <t>№ 141 от 27.06.2022</t>
  </si>
  <si>
    <t>№ 136 от 23.06.2022</t>
  </si>
  <si>
    <t>№ 25 от 22.03.2022</t>
  </si>
  <si>
    <t>№ 42 от 13.04.2022</t>
  </si>
  <si>
    <t>№ 05 от 01.03.2023</t>
  </si>
  <si>
    <t>№ 03 от 01.03.2023</t>
  </si>
  <si>
    <t>№ 04 от 01.03.2023</t>
  </si>
  <si>
    <t>№ 014 от 19.08.2022</t>
  </si>
  <si>
    <t>№ 70 от 22.02.2023</t>
  </si>
  <si>
    <t>№ 71 от 10.02.2023</t>
  </si>
  <si>
    <t>№ 54 от 09.02.2023</t>
  </si>
  <si>
    <t>№ 73 от 10.02.2023</t>
  </si>
  <si>
    <t>ООО "Булат", ИНН 2103004730 Абдулвалиев Р.А.</t>
  </si>
  <si>
    <t>ООО "Ском 21", ИНН 2130167734 Филиппов К.В.</t>
  </si>
  <si>
    <t>ООО "Каскад", ИНН 2103003712 Картлюков А.Х.</t>
  </si>
  <si>
    <t>ООО "Геолог", ИНН 2123006172 Елисеев С.Н.</t>
  </si>
  <si>
    <t>ООО "СМУ № 55", ИНН 2130213638, Шарафудтинов Р.М.</t>
  </si>
  <si>
    <t>АО "ПМК-8", ИНН 2115000346, 429900, Чувашская Республика - Чувашия, Цивильский район, город Цивильск, ул. Павла Иванова, д.8, Ижелеев В.Н.</t>
  </si>
  <si>
    <t>АО СЗ "Стройтрест № 3", ИНН 2128007123, 428003, Чувашская Республика - Чувашия, город Чебоксары, Ярославская ул., д. 76, офис 312, Семенов В.П.</t>
  </si>
  <si>
    <t>ООО "Креатив-Строй", ИНН 9106013292, Гончаров А.В.</t>
  </si>
  <si>
    <t>ООО "Стройкомфорт", ИНН 2103903424, Алимов М.Н.</t>
  </si>
  <si>
    <t>д. Козыльяры Урмарского района</t>
  </si>
  <si>
    <t>ООО "Стройтех", ИНН 2130163930, Оденцов Е.М.</t>
  </si>
  <si>
    <t>ООО "Консорциум строительных компаний", ИНН 1655107194, Попов Д.В.</t>
  </si>
  <si>
    <t>№ 69 от 10.01.2023</t>
  </si>
  <si>
    <t>№ 72 от 10.02.2023</t>
  </si>
  <si>
    <t>№ 175 от 22.07.2022 (№ 2213013525022000109_175 от 22.07.2022)</t>
  </si>
  <si>
    <t>ООО СМУ "СпецСтрой", ИНН 2130142257, Чувашская Республика - Чувашия, г. Чебоксары, проспект Тракторостроителей, д. 64 пом. / офис 6/2, Морозов В.Н.</t>
  </si>
  <si>
    <t>ООО "Винкайт", ИНН 7701312265, 424000, Республика Марий Эл, город Йошкар-Ола, Палантая ул., д. 114б, офис 1 этаж 1, Иванов Э.А.</t>
  </si>
  <si>
    <t xml:space="preserve">6 февраля 2023 года получено положительное заключение госэкспертизы по объекту </t>
  </si>
  <si>
    <t>№ 19 от 25.02.2022</t>
  </si>
  <si>
    <t>№ 184 от 04.08.2021</t>
  </si>
  <si>
    <t>ООО "ПроектСпецСтрой", ИНН 2130177700, 428003, Чувашская Республика - Чувашия, г Чебоксары, Пристанционная ул, д. 3, офис 303, Алешин Р.В.</t>
  </si>
  <si>
    <t>№97-с/22 от 30.03.2022</t>
  </si>
  <si>
    <t>№122-с/22 от 04.05.2022</t>
  </si>
  <si>
    <t>ООО "Регион-Свет"
428000, г.Чебоксары, пр.И.Яковлева д.2а, офис 106
Тел/факс: 27-02-30, 38-66-48, 51-21-20 regionsvet2013@yandex.ru
Лепешкин Алексей Иванович</t>
  </si>
  <si>
    <t>ООО «Воддорстрой»   
429914, Цивильский район, с. Чурачики, ул. Мелиораторов д.17
VDSR1@yandex.ru Евдакимов Леонид Витальевич</t>
  </si>
  <si>
    <t>№152-с/22 от 11.07.2022</t>
  </si>
  <si>
    <t>ООО "Виртуальный Мир"
428037, г.Чебоксары, Кабельный проезд, 2 Тел: (8352) 30-80-80
virtual21@yandex.ru Тимошенко Алексей Васильевич</t>
  </si>
  <si>
    <t>№47-с/21 от 06.07. 2021</t>
  </si>
  <si>
    <t>603001, г. Нижний Новгород, Керченская, д.14А, помещ.П6, офис 22 ООО «СК-Волга», 
ИНН 5260321950, 
Тел: 8 937 953 9798, 8 917 077 8577 E-mail: ck-v@mail.ru Стрельникова Наталья Викторовна</t>
  </si>
  <si>
    <t xml:space="preserve">№102-с/22 от 06.04.2022 </t>
  </si>
  <si>
    <t>№105-с/22 от 11.04.2022</t>
  </si>
  <si>
    <t>№ 21-с/20 от 06.05.2020</t>
  </si>
  <si>
    <t>ООО «Воддорстрой»   
429914, Цивильский район, с. Чурачики,ул. Мелиораторов д.17
VDSR1@yandex.ru Евдакимов Леонид Витальевич\</t>
  </si>
  <si>
    <t>603001, г. Нижний Новгород, Керченская, д.14А, помещ.П6, офис 22 ООО «СК-Волга», 
ИНН 5260321950, 
Тел: 8 937 953 9798, 8 917 077 8577E-mail: ck-v@mail.ru Стрельникова Наталья Викторовна</t>
  </si>
  <si>
    <t>Ц74Е155203</t>
  </si>
  <si>
    <t>Строительство открытых спортивных плоскостных сооружений муниципального бюджетного общеобразовательного учреждения "Средняя общеобразовательная школа № 1" г. Шумерля Чувашской Республики</t>
  </si>
  <si>
    <t>Реконструкция участка дороги ул. 10-й Пятилетки с устройством местного проезда вдоль ул. 10-й Птилетки в IX микрорайоне города Новочебоксарска Чувашской Республики. I этап строительства - строительство бокового проезда вдоль ул. 10-й Пятилетки</t>
  </si>
  <si>
    <t>А210998160</t>
  </si>
  <si>
    <t>Cтроительство группового водовода Шемуршинского, Батыревского, Комсомольского районов Чувашской Республики  (IX пусковой комплекс)</t>
  </si>
  <si>
    <t>Администрация Ядринского муниципального округа</t>
  </si>
  <si>
    <t>Государственная  программа Чувашской Республики "Экономическое развитие Чувашской Республики"</t>
  </si>
  <si>
    <t>Ливненвые очистные сооружения в районе ул. Якимовская в г. Чебоксары</t>
  </si>
  <si>
    <t>ООО "Гражданпроект", ИНН 5836622483, г. Пенза, ул. Фурманова, д. 21, Быкова Юлия Валерьевна</t>
  </si>
  <si>
    <t>№ 219 от 02.09.2022</t>
  </si>
  <si>
    <t>№ 40 от 02.05.2021                    № 41 от 08.01.2022</t>
  </si>
  <si>
    <t>№ 262 от 02.12.2022</t>
  </si>
  <si>
    <t>ООО "Геолайн Технологии", ИНН 7813492792, юр. Адрес: Московская обл., г. Химки, ул. Бабакина, д. 5А, помещ. 313</t>
  </si>
  <si>
    <t>от 03.02.2023 № 19</t>
  </si>
  <si>
    <t>от 20.04.2023 № 149</t>
  </si>
  <si>
    <t>от 18.02.2023 № 83</t>
  </si>
  <si>
    <t>от 13.04.2023 № 1/нд</t>
  </si>
  <si>
    <t xml:space="preserve">СМР, ПИР </t>
  </si>
  <si>
    <t xml:space="preserve">Строительство </t>
  </si>
  <si>
    <t>Примечание (Проблемные вопросы, ход реализации)</t>
  </si>
  <si>
    <t>Проектные работы</t>
  </si>
  <si>
    <t>ООО "ИнтерЭкспо-трейдинг", ИНН 1656061390, ТАТАРСТАН РЕСПУБЛИКА, Г. КАЗАНЬ, УЛ. АДЕЛЯ КУТУЯ, Д. 50, ОФИС 3-06</t>
  </si>
  <si>
    <t xml:space="preserve">ООО "СпецСтройсервис" , ИНН 1658135369,  Татарстан, г Казань, ул Аделя Кутуя, зд. 86, офис 1 </t>
  </si>
  <si>
    <t>ООО "НИИПР "Севзапинжтехнология", ул. Малая Митрофаньевская, д.4, лит. Л, Санкт-Петербург, 196084</t>
  </si>
  <si>
    <t>№127 от 22.06.2021</t>
  </si>
  <si>
    <t>ООО  "АБСОЛЮТ ПРОЕКТ", ИНН 3327836416, Владимирская область, город Владимир, пр-кт Ленина, д.13б</t>
  </si>
  <si>
    <t>№ 106 от 19.05.2022 г.</t>
  </si>
  <si>
    <t>ООО "ЭКО-Проект", г. Москва, ул Вешних Вод, д. 14 стр. 3, помещ. 2/н</t>
  </si>
  <si>
    <t>№122 от 28.07.2022 г.</t>
  </si>
  <si>
    <t>№124 от 28.07.2022</t>
  </si>
  <si>
    <t>ГУП "БОС" Новочебоксарск, ул. Промышленная, 1, Новочебоксарск, Чувашская Респ., 429965</t>
  </si>
  <si>
    <t>№103 от 23.05.2022 г.</t>
  </si>
  <si>
    <t>АНО "ИНСТИТУТ ТЕРРИТОРИАЛЬНОГО РАЗВИТИЯ ЧР"ИНН 2130227285, г Чебоксары, Московский пр-кт, зд. 3, помещ. 403</t>
  </si>
  <si>
    <t>контракт исполнен</t>
  </si>
  <si>
    <t>ООО "Гражданпроект"</t>
  </si>
  <si>
    <t>Сроки строительства (ПИР)</t>
  </si>
  <si>
    <t>оборудование, ГРБС-Минздрав ЧР</t>
  </si>
  <si>
    <t>Наименование подрядной организации, осуществляющей строительные работы на объекте капитального строительства (наименование, ИНН)</t>
  </si>
  <si>
    <t>ООО СЗ "СК "Старатель", ИНН 2129046654</t>
  </si>
  <si>
    <t>АО "ПМК-8", ИНН 2115000346</t>
  </si>
  <si>
    <t>ООО "Технология будущего", ИНН 2130068564</t>
  </si>
  <si>
    <t>АО "МСО "Аликовская", ИНН 2102002410</t>
  </si>
  <si>
    <t xml:space="preserve">ООО "Булат", ИНН 2103004730 </t>
  </si>
  <si>
    <t xml:space="preserve">ООО "Ском 21", ИНН 2130167734 </t>
  </si>
  <si>
    <t>ООО "Ском 21", ИНН 2130167734</t>
  </si>
  <si>
    <t>ООО "Геолог", ИНН 2123006172</t>
  </si>
  <si>
    <t>АО СЗ "Ипотечная корпорация Чувашской Республики", ИНН 2129047055</t>
  </si>
  <si>
    <t>АО СЗ "Стройтрест № 3", ИНН 2128007123</t>
  </si>
  <si>
    <t>АО СЗ "ТУС", ИНН 2129005369</t>
  </si>
  <si>
    <t xml:space="preserve">ООО "ПМК-проект", 2115006436 </t>
  </si>
  <si>
    <t xml:space="preserve">ООО "Булат", </t>
  </si>
  <si>
    <t>ООО "Проектно-сметное бюро"</t>
  </si>
  <si>
    <t>№87 от 18.02.2023</t>
  </si>
  <si>
    <t xml:space="preserve">Приобретение </t>
  </si>
  <si>
    <t>№197 от 27.06.2023</t>
  </si>
  <si>
    <t>ООО "ПМК-проект"</t>
  </si>
  <si>
    <t>ООО НПО ПРОЕКТОР</t>
  </si>
  <si>
    <t>ЗАО Чувашгипроводхоз</t>
  </si>
  <si>
    <t>АО "КСО Урмарская"</t>
  </si>
  <si>
    <t>ООО СЗ "ПИК 21"</t>
  </si>
  <si>
    <t>АО "ГИПРОЗДРАВ"</t>
  </si>
  <si>
    <t>ООО "Альянса ВолгаСтрой"</t>
  </si>
  <si>
    <t>№205 от 19.08.2022</t>
  </si>
  <si>
    <t>ООО "Партнер" ИНН 2130141422</t>
  </si>
  <si>
    <t>установка</t>
  </si>
  <si>
    <t>ООО "Строй-Инекс"</t>
  </si>
  <si>
    <t xml:space="preserve">ООО "СтройКрафт», ИНН 2130133492 </t>
  </si>
  <si>
    <t>АО "Гипроздрав"</t>
  </si>
  <si>
    <t xml:space="preserve">ООО "Омская проектная компания", г.Омск
</t>
  </si>
  <si>
    <t>ООО "Воддорстрой"</t>
  </si>
  <si>
    <t>ООО "СТМ"</t>
  </si>
  <si>
    <t>ООО "Солнечный лев"</t>
  </si>
  <si>
    <t>№ 106 от 22.02.2023</t>
  </si>
  <si>
    <t>ООО "СпецстройСервис"</t>
  </si>
  <si>
    <t>ООО "Спецстройсервис"</t>
  </si>
  <si>
    <t>ООО "УЮТ"</t>
  </si>
  <si>
    <t xml:space="preserve">Комплексная компактная застройка микрорайона "Южный" в с. Шыгырдан Батыревского района Чувашской Республики, </t>
  </si>
  <si>
    <t>Строительство</t>
  </si>
  <si>
    <t>ООО "ТеплогазИнвест"</t>
  </si>
  <si>
    <t>№1 от 09.02.2023</t>
  </si>
  <si>
    <t>ООО "Стройэнергосервис"</t>
  </si>
  <si>
    <t>ООО "СвязьВолгаСтрой"</t>
  </si>
  <si>
    <t>ИП Алимов Д.Н.</t>
  </si>
  <si>
    <t>№82 от 03.03.2023</t>
  </si>
  <si>
    <t>№ 256 от 16.11.2022</t>
  </si>
  <si>
    <t>№ 294 от 22.12.2022</t>
  </si>
  <si>
    <t>№ 295 от 22.12. 2022</t>
  </si>
  <si>
    <t>№ 81 от 03.03.2023</t>
  </si>
  <si>
    <t>№ 80 от 03.03.2023</t>
  </si>
  <si>
    <t>ООО "Теплострой21"</t>
  </si>
  <si>
    <t>ООО Производственно-коммерческая фирма «АГРИУС», ИНН 6449084649</t>
  </si>
  <si>
    <t>№  11ЕП/2023 от 19.05.2023</t>
  </si>
  <si>
    <t>№  13ЕП/2023 от 19.05.2023</t>
  </si>
  <si>
    <t>работы ведутся</t>
  </si>
  <si>
    <t>ООО "БЕРЕГ"</t>
  </si>
  <si>
    <t>№ 23-01-096 от 04.05.2023</t>
  </si>
  <si>
    <t>№ 23-01-097 от 04.05.2023</t>
  </si>
  <si>
    <t>№ 23-01-098 от 04.05.2023</t>
  </si>
  <si>
    <t>ООО "Альянс Групп"</t>
  </si>
  <si>
    <t xml:space="preserve">ООО Воин, ИНН 2130133492 </t>
  </si>
  <si>
    <t>№  3ЕП/2023 от 31.03.2023</t>
  </si>
  <si>
    <t>№  12ЕП/2023 от 19.05.2023</t>
  </si>
  <si>
    <t>№  15ЕП/2023 от 20.07.2023</t>
  </si>
  <si>
    <t>№  16ЕП/2023 от 20.07.2023</t>
  </si>
  <si>
    <t>№  17ЕП/2023 от 20.07.2023</t>
  </si>
  <si>
    <t>№  14ЕП/2023 от 14.07.2023</t>
  </si>
  <si>
    <t>д. Криуши Козловского района</t>
  </si>
  <si>
    <t>д. Эльбарусово Мариинско-Посадского района</t>
  </si>
  <si>
    <t>Строительство блочно-модульной газовой котельной для теплоснабжения зданий БУ «Шемуршинская районная больница» Минздрава Чувашии по адресу: Чувашская Республика, Шемуршинский район, с. Шемурша, ул. Ленина, д.20</t>
  </si>
  <si>
    <t xml:space="preserve">ООО "Стройкрафт», ИНН 2130133492 </t>
  </si>
  <si>
    <t>№ 18еп от 20.07.2023</t>
  </si>
  <si>
    <t xml:space="preserve">АО "ПМК № 8", ИНН 2115000346, Ижелеев Виталий Николаевич, Чувашская Республика - Чувашия, г. Цивильск, ул. Павла Иванова, Д.8
</t>
  </si>
  <si>
    <t>Реконструкция футбольного поля БУ "СШ по футболу" Минспорта Чувашии, стадион "Труд", г. Чебоксары, ул. Гладкова, владение 1</t>
  </si>
  <si>
    <t>№ 87 от 18.02.2023</t>
  </si>
  <si>
    <t>ГУП "Чувашгаз" (заказчик)</t>
  </si>
  <si>
    <t>Строительство блочно-модульной газовой котельной сельского дома культуры в с. Старочелны-Сюрбеево Комсомольского муниципального округа Чувашской Республики</t>
  </si>
  <si>
    <t>Строительство Музея вышитой карты России на Красной площади г. Чебоксары</t>
  </si>
  <si>
    <t>Строительство специализированного учреждения по оказанию помощи лицам, находящимся в состоянии алкогольного, наркотического или иного токсического опьянения, в городе Чебоксары Чувашской Республики</t>
  </si>
  <si>
    <t>Строительство спортивно-оздоровительного комплекса с бассейном БУ «СШОР № 9 по плаванию» Минспорта ЧР (в том числе ПИР 14273,7)</t>
  </si>
  <si>
    <t>Корректировка проектно и рабочей документации в целях строительства объекта капитального строительство "Крытый каток с искусственным льдом в микрорайоне N 1 жилого района "Новый город" г. Чебоксары, поз. 1.25"</t>
  </si>
  <si>
    <t xml:space="preserve">Строительство крытого катка с искусственным льдом в микрорайоне N 1 жилого района "Новый город" г. Чебоксары, поз. 1.25
</t>
  </si>
  <si>
    <t xml:space="preserve">№ 07 от 14.07.2021 </t>
  </si>
  <si>
    <t>№272 от 12.09.2023</t>
  </si>
  <si>
    <t>Разработка проектно-сметной документации по объекту "Строительство II очереди БУ "Атратский ПНИ" Минтруда Чувашии (спальный корпус с пищеблоком) в п. Атрать Алатырского района"</t>
  </si>
  <si>
    <t>ООО «ОтделКапСтрой»</t>
  </si>
  <si>
    <t>№ 265 от 25.08.2023</t>
  </si>
  <si>
    <t>ООО "Геологический центр СПбГУ"</t>
  </si>
  <si>
    <t>АО СЗ "Ипотечная корпорация Чувашской Республики"</t>
  </si>
  <si>
    <t>№ 27 от 03.02.2023</t>
  </si>
  <si>
    <t>№ 137 от 31.03.2023</t>
  </si>
  <si>
    <t>№ 15 от 15.06.2023</t>
  </si>
  <si>
    <t>№ 92 от 15.03.2023</t>
  </si>
  <si>
    <t>№ 102 от 22.02.2023</t>
  </si>
  <si>
    <t>№ 103 от 22.02.2023</t>
  </si>
  <si>
    <t>№ 105 от 22.02.2023</t>
  </si>
  <si>
    <t>№ 107 от 22.02.2023</t>
  </si>
  <si>
    <t>№ 108 от 15.03.2023</t>
  </si>
  <si>
    <t>№ 109 от 03.03.2023</t>
  </si>
  <si>
    <t>№ 121 от 28.07.2022</t>
  </si>
  <si>
    <t>№ 91 от 18.02.2023</t>
  </si>
  <si>
    <t>Верескстрой</t>
  </si>
  <si>
    <t>от 29.06.2022 № 101</t>
  </si>
  <si>
    <t>Разработка проектно-сметной окументации по объекту "Строительство плоскостных сооружений АУ Чувашии "ФОЦ "Белые камни" Минспорта Чувашии"</t>
  </si>
  <si>
    <t>№ 174 от 29.05.2023</t>
  </si>
  <si>
    <t>№ 123 от 28.07.2022</t>
  </si>
  <si>
    <t>№ 104 от 22.02.2023</t>
  </si>
  <si>
    <t>№ 236 от 01.08.2023</t>
  </si>
  <si>
    <t>Проведения проектно-изыскательских работ по объекту "Создание индустриального парка в Батыревском районе"</t>
  </si>
  <si>
    <t>Проведения проектно-изыскательских работ по объекту "Создание индустриального (промышленного) парка в г. Новочебоксарске"</t>
  </si>
  <si>
    <t xml:space="preserve">Создание индустриального (промышленного) парка в г. Новочебоксарске </t>
  </si>
  <si>
    <t>№ 282 от 27.09.2023</t>
  </si>
  <si>
    <t>ООО "НИКСГРУПП"</t>
  </si>
  <si>
    <t xml:space="preserve">Реконструкция музея им. А.Г. Николаева по адресу: Чувашская Республика, Мариинско-Посадский район, с. Шоршелы». </t>
  </si>
  <si>
    <t>№ 205 от 19.08.2022</t>
  </si>
  <si>
    <t>№ 206 от 19.08.2022</t>
  </si>
  <si>
    <t>№ 259 от 09.11.2021</t>
  </si>
  <si>
    <t>№ 258 от 09.11.2021</t>
  </si>
  <si>
    <t>Национальный проект (НП) / региональный проект (РП)</t>
  </si>
  <si>
    <t>НП "Образование" / РП "Современная школа"</t>
  </si>
  <si>
    <t>НП "Культура" / "РП "Культурная среда"</t>
  </si>
  <si>
    <t>НП "Здравоохранение" / РП "Модернизация первичного звена здравоохранения"</t>
  </si>
  <si>
    <t>НП "Жилье и городская среда" / РП "Чистая вода"</t>
  </si>
  <si>
    <t>"НП "Экология" / РП "Оздоровление Волги"</t>
  </si>
  <si>
    <t>№ 08155000005220011309 от 04.04.2022</t>
  </si>
  <si>
    <t>не заключен</t>
  </si>
  <si>
    <t>№ 182 от 05.08.2022</t>
  </si>
  <si>
    <t>№ 181 от 01.08.2022</t>
  </si>
  <si>
    <t>№ 100 от 15.03.2023</t>
  </si>
  <si>
    <t>разработка ПСД</t>
  </si>
  <si>
    <t>№ 84 от 18.02.2023</t>
  </si>
  <si>
    <t>ООО "ПроектСпецСтрой"</t>
  </si>
  <si>
    <t>ООО "ПроектСпецСтрой", ИНН 2130177700</t>
  </si>
  <si>
    <t>№ 86 от 18.02.2023</t>
  </si>
  <si>
    <t>№ 85 от 18.02.2023</t>
  </si>
  <si>
    <t>ООО "Проектно-сметное бюро", ИНН 2130123462</t>
  </si>
  <si>
    <t>№ 88 от 18.02.2023</t>
  </si>
  <si>
    <t>№ 1 от 09.02.2023</t>
  </si>
  <si>
    <t>№ 23-01/171 от 13.02.2023</t>
  </si>
  <si>
    <t>№ 65 от 05.04.2022</t>
  </si>
  <si>
    <t>№ 165 от 05.08.2022</t>
  </si>
  <si>
    <t>№ 90 от 18.02.2023</t>
  </si>
  <si>
    <t>№ 89 от 18.02.2023</t>
  </si>
  <si>
    <t>№ 97 от 22.02.2023</t>
  </si>
  <si>
    <t>№ 98 от 22.02.2023</t>
  </si>
  <si>
    <t>№ 99 от 22.02.2023</t>
  </si>
  <si>
    <t>Разработка ПСД</t>
  </si>
  <si>
    <t>№ 198 от 27.06.2023</t>
  </si>
  <si>
    <t>№ 191 от 21.06.2023</t>
  </si>
  <si>
    <t>№ 190 от 20.06.2023</t>
  </si>
  <si>
    <t>№ 2 от 19.12.2022</t>
  </si>
  <si>
    <t>№ 300522 от 09.06.2022 (расторгнут 17.04.2023); действующий контракт № 1/57 от 25.08.2023</t>
  </si>
  <si>
    <t>ООО СК "Аркада" (расторгнут); ООО "СКОМ 21" на сумму 46754,0 тыс. руб.</t>
  </si>
  <si>
    <t xml:space="preserve">1. №ЭА-4979  от 06.06.2023, № ЭА-4953 от 06.06.2023
2. № ЗК-5923 от 26.06.2023 
3. № ЗК-5644  от 20.06.2023
4. № ЗК-5531 от 20.06.2023
5. № ЗК-5485 от 15.06.2023
6. № ЗК-5198 от 08.06.2023
7. № ЗК-5160 от 05.06.2023
8. № ЗК-5149  от 05.06.2023
9. № ЗК-5124  от 06.06.2023 </t>
  </si>
  <si>
    <t>1. ООО «Гермес», ИНН 2124043473 
2-3. ООО «Гермес»
4. ИП  Иванцов Д.С.
5. ООО "Гермес"
6. ООО "Гефест"
7. ИП Серин А.Н.
8. ООО "ЦТО"
9. ООО «Гермес»</t>
  </si>
  <si>
    <t>1. ИП Епифанцев Е,В, ИНН 700502424330;
2. ИП Есин С.В.
3. ООО "Гермес"
4. ИП Папуловский С.Л.
5. ИП Цой А.В. 
6. ИП Воронина О.В.
7-9. ООО «Гермес»
10.  ИП  Иванцов Д.С.
11. ООО "Гермес"
12. ООО "Гефест"
13. ИП Серин А.Н.
14. ООО "ЦТО"
15. ООО «Гермес»</t>
  </si>
  <si>
    <t xml:space="preserve">1. № ЗК-9006  от 02.10.2023;
2. № ЗК-8251
3.№ ЗК-7980  от 30.08.2023
4. 2. № ЗК-7721 от 23.08.2023
5. № ЗК-7175 от 01.08.2023 
6. № ЗК-7174 от 31.07.2023
7. № ЗК-5937  от 27.06.2023
8. № ЗК-5923 от 26.06.2023  
9. № ЗК-5644  от 20.06.2023
10. № ЗК-5531 от 20.06.2023
11. № ЗК-5485 от 15.06.2023
12. № ЗК-5198 от 08.06.2023
13. № ЗК-5160 от 05.06.2023
14. № ЗК-5149  от 05.06.2023
15. № ЗК-5124  от 06.06.2023 </t>
  </si>
  <si>
    <t>№ 288 от 19.12.2022</t>
  </si>
  <si>
    <t>№ 166 от 21.07.2022</t>
  </si>
  <si>
    <t>№ 183 от 09.06.2023</t>
  </si>
  <si>
    <t>ООО "Альянс-групп", ИНН 9721081965, А.М. Мержук</t>
  </si>
  <si>
    <t>№ 238 от 01.08.2023</t>
  </si>
  <si>
    <t>№ 241 от 03.08.2023</t>
  </si>
  <si>
    <t>№ 243 от 03.08.2023</t>
  </si>
  <si>
    <t>№ 237 от 01.08.2023</t>
  </si>
  <si>
    <t>№ 269 от 01.09.2023</t>
  </si>
  <si>
    <t>ООО "МОССТРОЙИНВЕСТ", ИНН 2130201368, М.П. Михайлова</t>
  </si>
  <si>
    <t xml:space="preserve">№ 242 от 03.08.2023 </t>
  </si>
  <si>
    <t xml:space="preserve">№ 252 от 03.08.2023 </t>
  </si>
  <si>
    <t>ООО "Сельмаш Строй", ИНН 1658188360, М.Ф. Зиатдинов</t>
  </si>
  <si>
    <t>№ 239 от 03.08.2023</t>
  </si>
  <si>
    <t>№ 251 от 03.08.2023</t>
  </si>
  <si>
    <t>ООО "АЛЬБАТРОС", ИНН 2130184779, С.Н. Иванов</t>
  </si>
  <si>
    <t xml:space="preserve">№ 244 от 03.08.2023 </t>
  </si>
  <si>
    <t>№ 262 от 21.08.2023</t>
  </si>
  <si>
    <t>№ 261 от 18.08.2023</t>
  </si>
  <si>
    <t>№ 245 от 03.08.2023</t>
  </si>
  <si>
    <t>ООО "АРКА", ИНН 2124010478 Ф.Ф. Шарафутдинов</t>
  </si>
  <si>
    <t>№ 247 от 04.08.2023</t>
  </si>
  <si>
    <t>№ 250 от 03.08.2023</t>
  </si>
  <si>
    <t>№ 240 от 03.08.2023</t>
  </si>
  <si>
    <t>№ 249 от 03.08.2023</t>
  </si>
  <si>
    <t>№ 254 от 03.08.2023</t>
  </si>
  <si>
    <t>ООО "Энергострой", ИНН 2103904139, И.М. Макаров</t>
  </si>
  <si>
    <t>№ 248 от 04.08.2023</t>
  </si>
  <si>
    <t>ООО "АльянсСтроцГрупп"</t>
  </si>
  <si>
    <t>№ 09/2023 от 06.09.2023</t>
  </si>
  <si>
    <t>№ 60 от 29.04.2022</t>
  </si>
  <si>
    <t>№ 72 от 12.04.2022 г.</t>
  </si>
  <si>
    <t>№ 37 от 09.02.2023</t>
  </si>
  <si>
    <t>№ 36 от 09.02.2023</t>
  </si>
  <si>
    <t>№ 63 от 10.02.2023</t>
  </si>
  <si>
    <t>№ 62 от 10.02.2023</t>
  </si>
  <si>
    <t>№ 35 от 09.02.2023</t>
  </si>
  <si>
    <t>№ 34 от 09.02.2023</t>
  </si>
  <si>
    <t>№ 61 от 10.02.2023</t>
  </si>
  <si>
    <t>№ 60 от 10.02.2023</t>
  </si>
  <si>
    <t>№ 59 от 10.02.2023</t>
  </si>
  <si>
    <t>ООО "Проектный институт "Отделфинстрой", ИНН 2130049924</t>
  </si>
  <si>
    <t>ПСД направлена в экспертизу</t>
  </si>
  <si>
    <t>ООО "Геолайн Технологии", ИНН 7813492792</t>
  </si>
  <si>
    <t>№ 199 от 0.06.2024</t>
  </si>
  <si>
    <t>№ 177 от 31.05.2023</t>
  </si>
  <si>
    <t>№ 217 от 17.07.2023</t>
  </si>
  <si>
    <t>ПСД находится на экспертизе</t>
  </si>
  <si>
    <t>АО СЗ "Ипотечная корпорация", ИНН 2129047055</t>
  </si>
  <si>
    <t>№ 202 от 20.08.2022</t>
  </si>
  <si>
    <t>№ 199 от 20.08.2022</t>
  </si>
  <si>
    <t>№ 198 от 20.08.2022</t>
  </si>
  <si>
    <t>№ 197 от 20.08.2022</t>
  </si>
  <si>
    <t>№ 96 от 20.05.2022</t>
  </si>
  <si>
    <t>№ 97 от 20.05.2022</t>
  </si>
  <si>
    <t>№ 98 от 20.05.2022</t>
  </si>
  <si>
    <t>№ 99 от 20.05.2022</t>
  </si>
  <si>
    <t>№ 100 от 20.05.2022</t>
  </si>
  <si>
    <t>№ 88 от 20.05.2022</t>
  </si>
  <si>
    <t>№ 188 от 05.05.2022</t>
  </si>
  <si>
    <t>№ 236 от 28.09.2022</t>
  </si>
  <si>
    <t>№ 224 от 09.09.2022</t>
  </si>
  <si>
    <t>№ 286 от 10.12.2022</t>
  </si>
  <si>
    <t>№ 211 от 29.08.2022</t>
  </si>
  <si>
    <t>№ 257 от 11.11.2022</t>
  </si>
  <si>
    <t>№ 2 от 10.02.2023</t>
  </si>
  <si>
    <t>АО СЗ "Стройтрест № 3"</t>
  </si>
  <si>
    <t>№ 3 от 17.02.2023</t>
  </si>
  <si>
    <t>№ 6 от 09.02.2023</t>
  </si>
  <si>
    <t>№ 7 от 10.02.2023</t>
  </si>
  <si>
    <t>ООО "СтройЭнергоМонтаж"</t>
  </si>
  <si>
    <t>№ 39 от 27.02.2023</t>
  </si>
  <si>
    <t>№ 1 от 30.03.2023</t>
  </si>
  <si>
    <t>№ 5 от 17.02.2023</t>
  </si>
  <si>
    <t>№ 1 от 23.03.2023</t>
  </si>
  <si>
    <t>№ 38 от 27.02.2023</t>
  </si>
  <si>
    <t>ПСД находится на госэкспертизе</t>
  </si>
  <si>
    <t>разработка ПСД, проведение инженерных изысканий</t>
  </si>
  <si>
    <t>от 28.05.2022</t>
  </si>
  <si>
    <t>№ 4ЕП от 27.09.2022</t>
  </si>
  <si>
    <t>№ 138 от 31.03.2023</t>
  </si>
  <si>
    <t>№ 104 от 13.05.2022 г.</t>
  </si>
  <si>
    <t>№ 278 от 09.12.2022</t>
  </si>
  <si>
    <t>№ 279 от 09.12.2022</t>
  </si>
  <si>
    <t>№ 280 от 09.12.2022</t>
  </si>
  <si>
    <t>№ 122 от 03.03.2023</t>
  </si>
  <si>
    <t>№ 2508202101 от 28.08.2021</t>
  </si>
  <si>
    <t>№ 26 от 28.06.2023</t>
  </si>
  <si>
    <t>№ 5 от 30.03.2023</t>
  </si>
  <si>
    <t>№ 164 от 15.07.2022</t>
  </si>
  <si>
    <t>143</t>
  </si>
  <si>
    <t>144</t>
  </si>
  <si>
    <t>146</t>
  </si>
  <si>
    <t>ГУП  ЧР "БОС" Минстроя Чувашии</t>
  </si>
  <si>
    <t xml:space="preserve">Реконструкция комплекса водозаборных сооружений, сооружений очистки воды для хозяйственно-питьевых целей и санитарных зон источника питьевого водоснабжения группового водовода Шемуршинского, Батыревского и южной части Комсомольского районов Чувашской Республики </t>
  </si>
  <si>
    <t>Отчет о реализации республиканской адресной инвестиционной программы на 2023 год и плановый период 2024 и 2025 года по состоянию на 31 декабря 2023 года</t>
  </si>
  <si>
    <t>Строительство детского сада на 160 мест в д. Москакасы</t>
  </si>
  <si>
    <t>Реконструкция здания детского сада под начальную школу с дошкольной группой со строительством спортивного зала по адресу: Чувашская Республика, Батыревский район, д. Бахтигильдино, ул. Школьная, д. 36</t>
  </si>
  <si>
    <t>Реконструкция МУП "Детский оздоровительный лагерь"Звездный" администрации Цивильского района Чувашской Республики</t>
  </si>
  <si>
    <t>Монтаж гаража из легких металлических конструкций (ЛМК) с благоустройством территории подстанции скорой медицинской помощи БУ "Республиканский центр медицины катастроф и скорой медицинской помощи" Минздрава Чувашии по адресу: г. Новочебоксарск, ул. Пионерская, д. 20, корпус 6</t>
  </si>
  <si>
    <t>Монтаж гаража из легких металлических конструкций (ЛМК) с благоустройством территории подстанции скорой медицинской помощи БУ "Республиканский центр медицины катастроф и скорой медицинской помощи" Минздрава Чувашии по адресу: г. Цивильск, ул. П. Иванова, д. 1</t>
  </si>
  <si>
    <t>Строительство из легких металлических конструкций (ЛМК) с благоустройством территории поста в п. Киря подстанции скорой медецинской помощи г. Алатырь БУ "Республиканский центр медицины катастроф и скорой медицинской помощи" Минздрава Чувашии по адресу: Алатырский район, п. Киря</t>
  </si>
  <si>
    <t>Разработка ПСД по объекту "Строительство спортивно-оздоровительного комплекса с бассейном БУ «СШОР № 9 по плаванию» Минспорта ЧР"</t>
  </si>
  <si>
    <t>Разработка проектно-сметной документации по объекту "Реконструкция футбольного поля БУ "СШ по футболу" Минспорта Чувашии, стадион "Труд", г. Чебоксары, ул. Гладкова, владение 1"</t>
  </si>
  <si>
    <t>Приобретение недвижимого имущества, расположенного по адресу: Чувашская Республика, Яльчикский муниципальный округ, с. Яльчики, ул. Иванова, д. 13</t>
  </si>
  <si>
    <t>Министерство труда и социальной защиты Чувашской Республики</t>
  </si>
  <si>
    <t>Закупка оборудования</t>
  </si>
  <si>
    <t>НП "Демография" / "РП "Старшее поколение"</t>
  </si>
  <si>
    <t>НП "Демография" / "РП "Спорт - норма жизни"</t>
  </si>
  <si>
    <t xml:space="preserve">Детское дошкольное учреждение на 340 мест 
поз. 5.14 в микрорайоне № 5 жилого района "Новый город" г. Чебоксары </t>
  </si>
  <si>
    <t>Внеплощадочные инженерные сети и сооружения микрорайона № 5 жилого района "Новый город" г. Чебоксары. Сети бытовой канализации с КНС</t>
  </si>
  <si>
    <t>Внеплощадочные инженерные сети и сооружения микрорайона № 5 жилого района "Новый город" г. Чебоксары. Ливневая канализация</t>
  </si>
  <si>
    <t>Проект строительства бокового проезда вдоль улицы Советской с выездом на улицу Воинов-Интернационалистов в IX микрорайоне города Новочебоксарска Чувашской Республики</t>
  </si>
  <si>
    <t>Строительство проезда от улицы 10-й Пятилетки до улицы Советской в IX микрорайоне города Новочебоксарска Чувашской Республики</t>
  </si>
  <si>
    <t>Строительство двух блочно-модульных котельных по ул. Ленкина в г. Козловка Чувашской Республики</t>
  </si>
  <si>
    <t>Строительство тепловых сетей и сетей горячего водоснабжения в мкр. Стрелка, г. Алатырь Чувашской Республики</t>
  </si>
  <si>
    <t>Строительство тепловых сетей и сетей горячего водоснабжения по ул. Комсомола, г. Алатырь Чувашской Республики</t>
  </si>
  <si>
    <t>Строительство тепловых сетей и сетей горячего водоснабжения в пос. Лесной, г. Шумерля Чувашской Республики</t>
  </si>
  <si>
    <t>Строительство тепловых сетей и сетей горячего водоснабжения по ул. Котовского, г. Шумерля Чувашской Республики</t>
  </si>
  <si>
    <t>Строительство тепловых сетей и сетей горячего водоснабжения по ул. МОПРа, г. Шумерля Чувашской Республики</t>
  </si>
  <si>
    <t>Строительство тепловых сетей и сетей горячего водоснабжения по ул. Чкалова, г. Шумерля Чувашской Республики</t>
  </si>
  <si>
    <t>Строительство тепловых сетей и сетей горячего водоснабжения по ул. Московская, в г. Алатырь Чувашской Республики</t>
  </si>
  <si>
    <t>Строительство тепловых сетей по ул. 40 лет Победы, в г. Алатырь Чувашской Республики</t>
  </si>
  <si>
    <t>Строительство газовой автоматизированной блочно-модульной котельной по ул. 40 лет Победы в г. Алатырь Чувашской Республики</t>
  </si>
  <si>
    <t>Строительство газовой автоматизированной блочно-модульной котельной по ул. Артиллерийской в г. Алатырь Чувашской Республики</t>
  </si>
  <si>
    <t>Строительство тепловых сетей и сетей горячего водоснабжения по ул. Артиллерийской, в г. Алатырь Чувашской Республики</t>
  </si>
  <si>
    <t>Строительство газовой автоматизированной блочно-модульной котельной по ул. Московская в г. Алатырь Чувашской Республики</t>
  </si>
  <si>
    <t>Создание индустриального (промышленного) парка в г. Новочебоксарске в рамках реализации мероприятий индивидуальных программ социально-экономического развития отдельных субъектов Российской Федерации в части государственной поддержки реализации инвестиционных проектов, малого и среднего предпринимательства (2 этап)</t>
  </si>
  <si>
    <t>Разработка ПИР по объекту "Реконструкция стадиона «Волга» города Чебоксары, ул. Коллективная, д. 3"</t>
  </si>
  <si>
    <t>Работы ведутся, срок завершения работ            ноябрь 2024 г.</t>
  </si>
  <si>
    <t>ООО "Булат", 2103004730</t>
  </si>
  <si>
    <t>№ 384 от .12.2023</t>
  </si>
  <si>
    <t>№ 385 от .12.2023</t>
  </si>
  <si>
    <t>ООО "ГлавИнвестиСтрой", 2130103963</t>
  </si>
  <si>
    <t>Администрацией города объемы работ от подрядчика не приянты. Требуется экспертиза проекта. Ввод в эксплуатацию январь-февраль 2024 г.</t>
  </si>
  <si>
    <t>Разработка ПСД, находится в экспертизе</t>
  </si>
  <si>
    <t>№ 1ОК/2024 от 09.01.2023</t>
  </si>
  <si>
    <t>АО "ПМК № 8"</t>
  </si>
  <si>
    <t>Срок завершения работ 01.10.2024</t>
  </si>
  <si>
    <t>Работы на объекте ведутся, срок завершения работ 25.08.2024</t>
  </si>
  <si>
    <t>Объект введен в эксплуатацию</t>
  </si>
  <si>
    <t>Работы на объекте ведутся, срок завершения работ 31.07.2024</t>
  </si>
  <si>
    <t>Контракт исполнен</t>
  </si>
  <si>
    <t>№ 2212801768223000021 от 01.12.2023</t>
  </si>
  <si>
    <t>ООО "Стройинвест"</t>
  </si>
  <si>
    <t>Контракт заключен</t>
  </si>
  <si>
    <t>ООО "СтройОснова". ИНН 2130136415</t>
  </si>
  <si>
    <t>№ 386 от 30.12.2023 (№ И22130135250 23 000244)</t>
  </si>
  <si>
    <t>№ 387 от 30.12.2023 (№ 0815500000523011883)</t>
  </si>
  <si>
    <t>№ 388 от 30.12.2023 (№ 0815500000523011882</t>
  </si>
  <si>
    <t xml:space="preserve">1. АЛЕКСАНДРОВА ТАТЬЯНА НИКОЛАЕВНА
ИНН: 211502126650;
2. ВОРОНИНА ОЛЬГА ВЛАДИСЛАВОВНА
ИНН: 212705700381;
3. ООО "ГЕФЕСТ"
ИНН: 2126003116;
4. ООО "ГЕФЕСТ"
ИНН: 2126003116;
5. ООО "ГЕФЕСТ"
ИНН: 2126003116;
6. ИП Чернов Сергей Николаевич;
7. ООО "ЮВЕНТА"
ИНН 2130044852;
8. ООО "ГЕФЕСТ"
ИНН: 2126003116;
9. ООО "МЕДОБОРУДОВАНИЕ"
ИНН 7726740400;
10. ООО "ГЕРМЕС"
ИНН: 2124043473;
11. ООО "ГЕФЕСТ"
ИНН: 2126003116;
12. Общество с ограниченной ответственностью ТД "РегионСнаб;
13. ООО "ГЕФЕСТ"
ИНН: 2126003116;
14. ООО "ГЕРМЕС"
ИНН: 2124043473
</t>
  </si>
  <si>
    <t>1. № ИМ-132 от 31.10.2023
2. № ИМ-134 от 31.10.2023
3. № ИМ-143 от 10.11.2023
4. № ИМ-144 от 08.11.2023
5. № ИМ-145 от 08.11.2023
6. № 133 от 03.11.2023
7. № ЗК-10283 от 22.11.2023
8. № ЗК-10293 от 22.11.2023
9. № ЗК-10305 от 22.11.2023
10. № ЗК-10284 от 20.11.2023
11. № ЗК-10304 от 22.11.2023
12. № 142 от 03.09.2023
13. № ЗК-10348 от 21.11.2023
14. № ЗК-10440 от 23.11.2023</t>
  </si>
  <si>
    <t>Работы на объекте ведутся, срок завершения работ до 30.11.2024</t>
  </si>
  <si>
    <t xml:space="preserve">Контракт заключен, срок завершения работ </t>
  </si>
  <si>
    <t>№ 295 от 01.11.2023 (№ 0815500000523009276)</t>
  </si>
  <si>
    <t>АО "ПМК № 8", ИНН 2115000346</t>
  </si>
  <si>
    <t>№ 402 от 29.12.23</t>
  </si>
  <si>
    <t>Работы ведутся</t>
  </si>
  <si>
    <t>Работы ведутся, срок завершения работ 30.11.2024</t>
  </si>
  <si>
    <t>Работы ведутся, срок завершения работ</t>
  </si>
  <si>
    <t>Работы 1 этапа завершены</t>
  </si>
  <si>
    <t>Работы ведутся, срок завершения работ до 31.07.2024</t>
  </si>
  <si>
    <t>Контракт  исполнен</t>
  </si>
  <si>
    <t>Работы ведутся, срок завершения работ 30.10.2023</t>
  </si>
  <si>
    <t>Работы ведутся, срок завершения работ 31.05.2024</t>
  </si>
  <si>
    <t>Работы ведутся, срок завершения работ 31.07.2024</t>
  </si>
  <si>
    <t>Поставка оборудования на ФАП</t>
  </si>
  <si>
    <t>Поставка оборудования на ВАОП</t>
  </si>
  <si>
    <t>Объект сдан и подписан КС-14</t>
  </si>
  <si>
    <t>Работы завершены, контракт исполнен</t>
  </si>
  <si>
    <t xml:space="preserve">Срок завершения работ </t>
  </si>
  <si>
    <t>№ 350 от 15.12.2023 (№ 0815500000523010834 )</t>
  </si>
  <si>
    <t>№ 83 от 28.04.2022</t>
  </si>
  <si>
    <t>В связи с недостаточностью доведенных средств для осуществления закупки в 2023 году закупка не была осуществлена</t>
  </si>
  <si>
    <t>Контракт заключен, работы ведутся</t>
  </si>
  <si>
    <t>Контракт исполнен, экономия</t>
  </si>
  <si>
    <t>№ 17 от 20.07.2023</t>
  </si>
  <si>
    <t>№ 364 от 22.12.2023</t>
  </si>
  <si>
    <t>№ 401 от 25.12.2023</t>
  </si>
  <si>
    <t>№ 367 от 22.12.2023</t>
  </si>
  <si>
    <t>№ 365 от 22.12.2023</t>
  </si>
  <si>
    <t>№ 327 от 01.12.2023</t>
  </si>
  <si>
    <t>№ 331 от 01.12.2023</t>
  </si>
  <si>
    <t>№ 328 от 01.12.2023</t>
  </si>
  <si>
    <t>№ 332 от 01.12.2023</t>
  </si>
  <si>
    <t>№ 333 от 01.12.2023</t>
  </si>
  <si>
    <t>№ 334 от 01.12.2023</t>
  </si>
  <si>
    <t>№ 348 от 08.12.2023</t>
  </si>
  <si>
    <t>№ 329 от 01.12.2023</t>
  </si>
  <si>
    <t>№ 330 от 01.12.2023</t>
  </si>
  <si>
    <t>№ 322 от 05.12.2023</t>
  </si>
  <si>
    <t>ООО "Ситио"</t>
  </si>
  <si>
    <t>АО СЗ СК "Центр", ИНН 2130044299</t>
  </si>
  <si>
    <t>ООО "ДСК №1", ИНН 2130198429</t>
  </si>
  <si>
    <t>ООО "Автодор", ИНН 2124047598</t>
  </si>
  <si>
    <t>Подрядной организацией не представлены акты выполненных работ и исполнительная документация</t>
  </si>
  <si>
    <t>Контракт заключен, незаконтрактованы средства для строительного контроля в размере 2 292,5 тыс. руб.</t>
  </si>
  <si>
    <t xml:space="preserve">Работы выполнены, но не в полном объеме представлена исполнителная документация заказчику и ФБУ РосСтройКонтролю </t>
  </si>
  <si>
    <t>Контракт исполнен, КС 14 от 17.05.2023</t>
  </si>
  <si>
    <t>Контракт заключен, незаконтрактованы средства для строительного контроля в размере 5 344,3 тыс. руб.</t>
  </si>
  <si>
    <t>Контракт заключен, незаконтрактованы средства для строительного контроля в размере 319,1 тыс. руб.</t>
  </si>
  <si>
    <t>Контракт заключен, незаконтрактованы средства для строительного контроля в размере 211,7 тыс. руб.</t>
  </si>
  <si>
    <t xml:space="preserve">Работы выполнены, но не принята исполнителная документация заказчиком и ФБУ РосСтройКонтролем </t>
  </si>
  <si>
    <t>Контракт заключен, незаконтрактованы средства для строительного контроля в размере 330,2 тыс. руб.</t>
  </si>
  <si>
    <t>Контракт заключен, незаконтрактованы средства для строительного контроля в размере 189,6 тыс. руб.</t>
  </si>
  <si>
    <t>Контракт на строительство заключен, оставшиеся средства предусмотрены для закупки оборудования. Срок завершения работ 31 октября 2024 г.</t>
  </si>
  <si>
    <t>Контракт на строительство заключен, оставшиеся средства предусмотрены для закупки оборудования. Срок завершения работ 31 августа 2024 г.</t>
  </si>
  <si>
    <t xml:space="preserve">Арбитражный суд ЧР по делу  вынес определение о проведении независимой экспертизы, в связи с чем работы на объекте были приостановлены с 06.10.2023. Следующее заседание суда назначено на 29.01.2024. В настоящее время работы ведутся. </t>
  </si>
  <si>
    <t>Поставка оборудования на ФАП, экономия</t>
  </si>
  <si>
    <t xml:space="preserve">в связи с увеличением доп. потребителей (детский сад и школа) необходима корректировка проекта </t>
  </si>
  <si>
    <t>Контракт на строительство заключен, аванс перечислен, оставшиеся средства предусмотрены для закупки оборудования. Срок действия контракта 31.08.2024</t>
  </si>
  <si>
    <t>Контракт на строительство заключен, аванс перечислен, оставшиеся средства предусмотрены для закупки оборудования. Срок действия контракта 31.05.2024</t>
  </si>
  <si>
    <t>Контракт на строительство заключен. Срок действия контракта 30.06.2024</t>
  </si>
  <si>
    <t>Объект сдан и подписан КС-14, экономия</t>
  </si>
  <si>
    <t>Объект сдан и подписан КС-14, имеется неоплаченный остаток 641,3 тыс. руб., принимаются акты</t>
  </si>
  <si>
    <t>Объект сдан и подписан КС-14, имеется неоплаченный остаток 627,2 тыс. руб., принимаются акты</t>
  </si>
  <si>
    <t>Объект сдан и подписан КС-14, имеется неоплаченный остаток 313,6 тыс. руб., принимаются акты</t>
  </si>
  <si>
    <t>Объект сдан и подписан КС-14, имеется неоплаченный остаток 2484,4 тыс. руб., принимаются акты</t>
  </si>
  <si>
    <t>Объект сдан и подписан КС-14, имеется неоплаченный остаток 2117,3 тыс. руб., принимаются акты</t>
  </si>
  <si>
    <t>Объект сдан и подписан КС-14, имеется неоплаченный остаток 3171,1 тыс. руб., принимаются акты</t>
  </si>
  <si>
    <t>Объект сдан и подписан КС-14, имеется неоплаченный остаток 1213,7 тыс. руб., принимаются акты</t>
  </si>
  <si>
    <t>Объект сдан и подписан КС-14, имеется неоплаченный остаток 2715,0 тыс. руб., принимаются акты</t>
  </si>
  <si>
    <t>Имеется неоплаченный остаток 6593,5 для оплаты оборудования</t>
  </si>
  <si>
    <t>Имеется неоплаченный остаток 521,1 для оплаты поставки станка для заточки коньков</t>
  </si>
  <si>
    <t>Имеется неоплаченный остаток 781,2 для оплаты авторского надзора</t>
  </si>
  <si>
    <t>Получено положительное заключение по 1 этапу, разработка ПСД по 2 этапу, планируемая дата получения заключения 05.02.2024</t>
  </si>
  <si>
    <t>строительство завершено, объект не введен в эксплуатацию в связи с нерешенными разногласиями между ОМС и Водоканалом</t>
  </si>
  <si>
    <t xml:space="preserve">Причина неосвоения - подрядчиком не завершены работы по заключенным контрактам, планируемое завершение работ – 1  квартал 2024 г. </t>
  </si>
  <si>
    <t>контракт заключен 25.12.2023 со сроком ввода в экплуатацию 30.08.2024</t>
  </si>
  <si>
    <t>контракт заключен 25.12.2023 со сроком ввода в экплуатацию 01.09.2024.
БМК строится к сети, участвующей в программе МКИ (в т.ч. средства Фонда)</t>
  </si>
  <si>
    <t>Участвует в программе МКИ. Объект законтрактован 28.12.2023 со сроком до 01.09.2024</t>
  </si>
  <si>
    <t>Требуется корректировка проекта в части подводящих сетей и точки подключения,прохождение экспертизы, точная стоимость потребности возможно после получения экспертизы</t>
  </si>
  <si>
    <t>Разработка ПСД, не решен вопрос переноса газораспределительных сетей с Минэкономразвитием Чувашии</t>
  </si>
  <si>
    <t>Планируется увеличение цены контракта по заключению госэкспертизы</t>
  </si>
  <si>
    <t>Отсутствует положительное заключение гоэкспертизы</t>
  </si>
  <si>
    <t>1. ООО «НПК «Пожхимхзащита»;
2. ООО «Гранит»;
3. ООО «Гранит»;
4. ООО «Меги-Трейд»;
5. ООО «Расцвет»;
6. ООО «Гранит»;
7. ООО «Гранит»;
8. ООО «Альянс Торг Плюс»;
9. ФКУ ИК-10 ГУФСИН России по Свердл. обл.;
10. ФКУ ИК-10 ГУФСИН России по Свердл. обл.;
11. 17 контрактов с ИП Сагатдинов Н. М.</t>
  </si>
  <si>
    <t>1. № 10 от 19.12.23
2. № 15 от 25.12.23
3. № 33 от 29.12.23
4. № 34 от 29.12.23
5. № 32 от 28.12..23
6. № 22 от 26.12.23
7. № 35 от 09.01.24 в выходн. ЕИС не дал подписать
8. № 36 от 09.01.24 в выходн. ЕИС не дал подписать
9. № 27 от 26.12.23
10. № 28 от 26.12.23
11. №№ 29, 30, 31, 37, 38, 39, 40, 41, 42, 43, 44, 45, 46, 47, 48, 49 и 50 от 29.12.23</t>
  </si>
  <si>
    <t>ООО "СУ-7", ИНН 2130192603</t>
  </si>
  <si>
    <t>АО СЗ "Стройтрест №3", ИНН 2128007123</t>
  </si>
  <si>
    <t>АО "СЗ "ТУС", ИНН 2129005369</t>
  </si>
  <si>
    <t>ООО "СУ-29", ИНН 1903017945</t>
  </si>
  <si>
    <t>АО СЗ "ИСКО-Ч", ИНН 2126003691</t>
  </si>
  <si>
    <t>ООО "Стройка21", ИНН ИНН 2130072803</t>
  </si>
  <si>
    <t>ООО "Теплострой21", ИНН ИНН 2130142176</t>
  </si>
  <si>
    <t>ООО "Спецкомплекс", ИНН 2130165938</t>
  </si>
  <si>
    <t>ПАО "Россети Волга - "Чувашэнерго", ИНН 6450925977</t>
  </si>
  <si>
    <t>ООО "ТусДорстрой", ИНН 2130186423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</si>
</sst>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_р_._-;\-* #,##0.00_р_._-;_-* &quot;-&quot;??_р_._-;_-@_-"/>
    <numFmt numFmtId="168" formatCode="0.0%"/>
  </numFmts>
  <fonts count="104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11"/>
      <color rgb="FF000000"/>
      <name val="Arial"/>
      <family val="2"/>
      <charset val="204"/>
    </font>
    <font>
      <sz val="22"/>
      <color rgb="FF000000"/>
      <name val="Times New Roman"/>
      <family val="1"/>
      <charset val="204"/>
    </font>
    <font>
      <b/>
      <sz val="12"/>
      <color theme="1"/>
      <name val="TimesET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name val="TimesET"/>
    </font>
    <font>
      <b/>
      <sz val="14"/>
      <name val="Times New Roman"/>
      <family val="1"/>
      <charset val="204"/>
    </font>
    <font>
      <b/>
      <sz val="18"/>
      <color theme="1"/>
      <name val="TimesET"/>
    </font>
    <font>
      <b/>
      <sz val="14"/>
      <color theme="1"/>
      <name val="TimesET"/>
    </font>
    <font>
      <b/>
      <sz val="10"/>
      <color rgb="FF000000"/>
      <name val="Arial"/>
      <family val="2"/>
      <charset val="204"/>
    </font>
    <font>
      <sz val="16"/>
      <color theme="3" tint="0.3999755851924192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i/>
      <sz val="12.5"/>
      <color theme="1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i/>
      <sz val="12.5"/>
      <color rgb="FF000000"/>
      <name val="Times New Roman"/>
      <family val="1"/>
      <charset val="204"/>
    </font>
    <font>
      <b/>
      <sz val="12.5"/>
      <color rgb="FF000000"/>
      <name val="Times New Roman"/>
      <family val="1"/>
      <charset val="204"/>
    </font>
    <font>
      <b/>
      <i/>
      <sz val="12.5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0"/>
      <color rgb="FF000000"/>
      <name val="Arial Cy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Cambria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sz val="13"/>
      <color theme="1"/>
      <name val="TimesET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D5A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5F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89">
    <xf numFmtId="164" fontId="0" fillId="0" borderId="0">
      <alignment vertical="top" wrapText="1"/>
    </xf>
    <xf numFmtId="0" fontId="9" fillId="0" borderId="0"/>
    <xf numFmtId="164" fontId="10" fillId="0" borderId="0">
      <alignment vertical="top" wrapText="1"/>
    </xf>
    <xf numFmtId="0" fontId="8" fillId="0" borderId="0"/>
    <xf numFmtId="0" fontId="11" fillId="0" borderId="0"/>
    <xf numFmtId="0" fontId="11" fillId="0" borderId="0"/>
    <xf numFmtId="0" fontId="9" fillId="0" borderId="0"/>
    <xf numFmtId="164" fontId="10" fillId="0" borderId="0">
      <alignment vertical="top" wrapText="1"/>
    </xf>
    <xf numFmtId="164" fontId="10" fillId="0" borderId="0">
      <alignment vertical="top" wrapText="1"/>
    </xf>
    <xf numFmtId="0" fontId="9" fillId="0" borderId="0"/>
    <xf numFmtId="0" fontId="7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164" fontId="10" fillId="0" borderId="0">
      <alignment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4" fillId="0" borderId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2" fillId="0" borderId="2">
      <alignment vertical="top" wrapText="1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3" applyNumberFormat="0" applyAlignment="0" applyProtection="0"/>
    <xf numFmtId="0" fontId="25" fillId="10" borderId="3" applyNumberFormat="0" applyAlignment="0" applyProtection="0"/>
    <xf numFmtId="0" fontId="25" fillId="10" borderId="3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6" fillId="23" borderId="4" applyNumberFormat="0" applyAlignment="0" applyProtection="0"/>
    <xf numFmtId="0" fontId="27" fillId="23" borderId="3" applyNumberFormat="0" applyAlignment="0" applyProtection="0"/>
    <xf numFmtId="0" fontId="27" fillId="23" borderId="3" applyNumberFormat="0" applyAlignment="0" applyProtection="0"/>
    <xf numFmtId="0" fontId="27" fillId="23" borderId="3" applyNumberFormat="0" applyAlignment="0" applyProtection="0"/>
    <xf numFmtId="164" fontId="9" fillId="0" borderId="0" applyFont="0" applyFill="0" applyBorder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24" borderId="9" applyNumberFormat="0" applyAlignment="0" applyProtection="0"/>
    <xf numFmtId="0" fontId="32" fillId="24" borderId="9" applyNumberFormat="0" applyAlignment="0" applyProtection="0"/>
    <xf numFmtId="0" fontId="32" fillId="24" borderId="9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26" borderId="10" applyNumberFormat="0" applyFont="0" applyAlignment="0" applyProtection="0"/>
    <xf numFmtId="0" fontId="23" fillId="26" borderId="10" applyNumberFormat="0" applyFont="0" applyAlignment="0" applyProtection="0"/>
    <xf numFmtId="0" fontId="23" fillId="26" borderId="1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4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4" fontId="41" fillId="27" borderId="12">
      <alignment horizontal="right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31" borderId="17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>
      <alignment vertical="top" wrapText="1"/>
    </xf>
    <xf numFmtId="0" fontId="85" fillId="0" borderId="17">
      <alignment horizontal="left" vertical="top" wrapText="1"/>
    </xf>
    <xf numFmtId="43" fontId="102" fillId="0" borderId="0" applyFont="0" applyFill="0" applyBorder="0" applyAlignment="0" applyProtection="0"/>
    <xf numFmtId="9" fontId="103" fillId="0" borderId="0" applyFont="0" applyFill="0" applyBorder="0" applyAlignment="0" applyProtection="0"/>
  </cellStyleXfs>
  <cellXfs count="1093">
    <xf numFmtId="164" fontId="0" fillId="0" borderId="0" xfId="0" applyNumberFormat="1" applyFont="1" applyFill="1" applyAlignment="1">
      <alignment vertical="top" wrapText="1"/>
    </xf>
    <xf numFmtId="164" fontId="12" fillId="0" borderId="0" xfId="0" applyNumberFormat="1" applyFont="1" applyFill="1" applyBorder="1" applyAlignment="1">
      <alignment vertical="top" wrapText="1"/>
    </xf>
    <xf numFmtId="164" fontId="14" fillId="0" borderId="0" xfId="0" applyNumberFormat="1" applyFont="1" applyFill="1" applyBorder="1" applyAlignment="1">
      <alignment vertical="top" wrapText="1"/>
    </xf>
    <xf numFmtId="164" fontId="14" fillId="3" borderId="0" xfId="0" applyNumberFormat="1" applyFont="1" applyFill="1" applyBorder="1" applyAlignment="1">
      <alignment vertical="top" wrapText="1"/>
    </xf>
    <xf numFmtId="164" fontId="16" fillId="3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top" wrapText="1"/>
    </xf>
    <xf numFmtId="164" fontId="17" fillId="4" borderId="0" xfId="0" applyNumberFormat="1" applyFont="1" applyFill="1" applyBorder="1" applyAlignment="1">
      <alignment vertical="top" wrapText="1"/>
    </xf>
    <xf numFmtId="164" fontId="14" fillId="2" borderId="0" xfId="0" applyNumberFormat="1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vertical="top" wrapText="1"/>
    </xf>
    <xf numFmtId="164" fontId="17" fillId="2" borderId="0" xfId="0" applyNumberFormat="1" applyFont="1" applyFill="1" applyBorder="1" applyAlignment="1">
      <alignment vertical="top" wrapText="1"/>
    </xf>
    <xf numFmtId="164" fontId="15" fillId="3" borderId="0" xfId="0" applyNumberFormat="1" applyFont="1" applyFill="1" applyBorder="1" applyAlignment="1">
      <alignment vertical="top" wrapText="1"/>
    </xf>
    <xf numFmtId="164" fontId="18" fillId="0" borderId="0" xfId="0" applyNumberFormat="1" applyFont="1" applyFill="1" applyBorder="1" applyAlignment="1">
      <alignment vertical="top" wrapText="1"/>
    </xf>
    <xf numFmtId="164" fontId="12" fillId="3" borderId="0" xfId="0" applyNumberFormat="1" applyFont="1" applyFill="1" applyBorder="1" applyAlignment="1">
      <alignment vertical="top" wrapText="1"/>
    </xf>
    <xf numFmtId="164" fontId="21" fillId="3" borderId="0" xfId="0" applyNumberFormat="1" applyFont="1" applyFill="1" applyBorder="1" applyAlignment="1">
      <alignment vertical="top" wrapText="1"/>
    </xf>
    <xf numFmtId="164" fontId="14" fillId="28" borderId="0" xfId="0" applyNumberFormat="1" applyFont="1" applyFill="1" applyBorder="1" applyAlignment="1">
      <alignment vertical="top" wrapText="1"/>
    </xf>
    <xf numFmtId="164" fontId="19" fillId="3" borderId="0" xfId="0" applyNumberFormat="1" applyFont="1" applyFill="1" applyBorder="1" applyAlignment="1">
      <alignment vertical="top" wrapText="1"/>
    </xf>
    <xf numFmtId="164" fontId="20" fillId="3" borderId="0" xfId="0" applyNumberFormat="1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164" fontId="14" fillId="3" borderId="0" xfId="0" applyNumberFormat="1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left" vertical="top" wrapText="1"/>
    </xf>
    <xf numFmtId="164" fontId="20" fillId="0" borderId="0" xfId="0" applyNumberFormat="1" applyFont="1" applyFill="1" applyBorder="1" applyAlignment="1">
      <alignment vertical="top" wrapText="1"/>
    </xf>
    <xf numFmtId="164" fontId="13" fillId="30" borderId="0" xfId="0" applyNumberFormat="1" applyFont="1" applyFill="1" applyBorder="1" applyAlignment="1">
      <alignment vertical="top" wrapText="1"/>
    </xf>
    <xf numFmtId="164" fontId="15" fillId="0" borderId="0" xfId="0" applyNumberFormat="1" applyFont="1" applyFill="1" applyBorder="1" applyAlignment="1">
      <alignment vertical="center" wrapText="1"/>
    </xf>
    <xf numFmtId="164" fontId="65" fillId="3" borderId="0" xfId="0" applyNumberFormat="1" applyFont="1" applyFill="1" applyBorder="1" applyAlignment="1">
      <alignment vertical="top" wrapText="1"/>
    </xf>
    <xf numFmtId="164" fontId="21" fillId="0" borderId="0" xfId="0" applyNumberFormat="1" applyFont="1" applyFill="1" applyBorder="1" applyAlignment="1">
      <alignment vertical="top" wrapText="1"/>
    </xf>
    <xf numFmtId="0" fontId="44" fillId="3" borderId="18" xfId="0" applyNumberFormat="1" applyFont="1" applyFill="1" applyBorder="1" applyAlignment="1">
      <alignment horizontal="center" vertical="center" wrapText="1"/>
    </xf>
    <xf numFmtId="164" fontId="61" fillId="29" borderId="18" xfId="0" applyFont="1" applyFill="1" applyBorder="1" applyAlignment="1">
      <alignment horizontal="center" vertical="center" wrapText="1"/>
    </xf>
    <xf numFmtId="0" fontId="47" fillId="2" borderId="18" xfId="0" applyNumberFormat="1" applyFont="1" applyFill="1" applyBorder="1" applyAlignment="1">
      <alignment horizontal="center" vertical="center" wrapText="1"/>
    </xf>
    <xf numFmtId="4" fontId="45" fillId="3" borderId="18" xfId="0" applyNumberFormat="1" applyFont="1" applyFill="1" applyBorder="1" applyAlignment="1">
      <alignment horizontal="center" vertical="center" wrapText="1"/>
    </xf>
    <xf numFmtId="4" fontId="46" fillId="3" borderId="18" xfId="0" applyNumberFormat="1" applyFont="1" applyFill="1" applyBorder="1" applyAlignment="1">
      <alignment horizontal="center" vertical="center" wrapText="1"/>
    </xf>
    <xf numFmtId="164" fontId="44" fillId="3" borderId="18" xfId="0" applyFont="1" applyFill="1" applyBorder="1" applyAlignment="1">
      <alignment horizontal="left" vertical="top" wrapText="1"/>
    </xf>
    <xf numFmtId="0" fontId="45" fillId="2" borderId="18" xfId="0" applyNumberFormat="1" applyFont="1" applyFill="1" applyBorder="1" applyAlignment="1">
      <alignment horizontal="center" vertical="center" wrapText="1"/>
    </xf>
    <xf numFmtId="0" fontId="45" fillId="0" borderId="18" xfId="0" applyNumberFormat="1" applyFont="1" applyFill="1" applyBorder="1" applyAlignment="1">
      <alignment horizontal="center" vertical="center" wrapText="1"/>
    </xf>
    <xf numFmtId="164" fontId="47" fillId="2" borderId="18" xfId="0" applyNumberFormat="1" applyFont="1" applyFill="1" applyBorder="1" applyAlignment="1">
      <alignment horizontal="center" vertical="center" wrapText="1"/>
    </xf>
    <xf numFmtId="164" fontId="52" fillId="3" borderId="18" xfId="0" applyFont="1" applyFill="1" applyBorder="1" applyAlignment="1" applyProtection="1">
      <alignment horizontal="left" vertical="top" wrapText="1"/>
      <protection locked="0"/>
    </xf>
    <xf numFmtId="0" fontId="52" fillId="3" borderId="18" xfId="0" applyNumberFormat="1" applyFont="1" applyFill="1" applyBorder="1" applyAlignment="1" applyProtection="1">
      <alignment horizontal="left" vertical="top" wrapText="1"/>
      <protection locked="0"/>
    </xf>
    <xf numFmtId="164" fontId="48" fillId="30" borderId="18" xfId="0" applyFont="1" applyFill="1" applyBorder="1" applyAlignment="1" applyProtection="1">
      <alignment horizontal="left" vertical="top" wrapText="1"/>
      <protection locked="0"/>
    </xf>
    <xf numFmtId="0" fontId="52" fillId="3" borderId="18" xfId="0" applyNumberFormat="1" applyFont="1" applyFill="1" applyBorder="1" applyAlignment="1">
      <alignment horizontal="left" vertical="top" wrapText="1"/>
    </xf>
    <xf numFmtId="0" fontId="50" fillId="3" borderId="18" xfId="0" applyNumberFormat="1" applyFont="1" applyFill="1" applyBorder="1" applyAlignment="1">
      <alignment horizontal="left" vertical="top" wrapText="1"/>
    </xf>
    <xf numFmtId="0" fontId="44" fillId="3" borderId="18" xfId="0" applyNumberFormat="1" applyFont="1" applyFill="1" applyBorder="1" applyAlignment="1">
      <alignment horizontal="left" vertical="top" wrapText="1"/>
    </xf>
    <xf numFmtId="0" fontId="45" fillId="2" borderId="18" xfId="0" applyNumberFormat="1" applyFont="1" applyFill="1" applyBorder="1" applyAlignment="1">
      <alignment horizontal="center" vertical="top" wrapText="1"/>
    </xf>
    <xf numFmtId="166" fontId="57" fillId="3" borderId="18" xfId="0" applyNumberFormat="1" applyFont="1" applyFill="1" applyBorder="1" applyAlignment="1">
      <alignment horizontal="center" vertical="center" wrapText="1"/>
    </xf>
    <xf numFmtId="166" fontId="58" fillId="0" borderId="18" xfId="0" applyNumberFormat="1" applyFont="1" applyFill="1" applyBorder="1" applyAlignment="1">
      <alignment horizontal="justify" vertical="top" wrapText="1"/>
    </xf>
    <xf numFmtId="166" fontId="56" fillId="0" borderId="18" xfId="0" applyNumberFormat="1" applyFont="1" applyFill="1" applyBorder="1" applyAlignment="1">
      <alignment horizontal="justify" vertical="top" wrapText="1"/>
    </xf>
    <xf numFmtId="166" fontId="57" fillId="0" borderId="18" xfId="0" applyNumberFormat="1" applyFont="1" applyFill="1" applyBorder="1" applyAlignment="1">
      <alignment horizontal="center" vertical="top" wrapText="1"/>
    </xf>
    <xf numFmtId="166" fontId="57" fillId="3" borderId="18" xfId="0" applyNumberFormat="1" applyFont="1" applyFill="1" applyBorder="1" applyAlignment="1">
      <alignment horizontal="center" vertical="top" wrapText="1"/>
    </xf>
    <xf numFmtId="164" fontId="54" fillId="0" borderId="18" xfId="0" applyFont="1" applyFill="1" applyBorder="1" applyAlignment="1">
      <alignment horizontal="justify" vertical="top" wrapText="1"/>
    </xf>
    <xf numFmtId="0" fontId="48" fillId="2" borderId="18" xfId="1" applyFont="1" applyFill="1" applyBorder="1" applyAlignment="1">
      <alignment horizontal="center" vertical="center" wrapText="1"/>
    </xf>
    <xf numFmtId="0" fontId="52" fillId="0" borderId="18" xfId="0" applyNumberFormat="1" applyFont="1" applyFill="1" applyBorder="1" applyAlignment="1">
      <alignment horizontal="left" vertical="top" wrapText="1"/>
    </xf>
    <xf numFmtId="164" fontId="47" fillId="3" borderId="18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49" fontId="52" fillId="3" borderId="1" xfId="0" applyNumberFormat="1" applyFont="1" applyFill="1" applyBorder="1" applyAlignment="1">
      <alignment horizontal="center" vertical="center" wrapText="1"/>
    </xf>
    <xf numFmtId="49" fontId="53" fillId="3" borderId="1" xfId="0" applyNumberFormat="1" applyFont="1" applyFill="1" applyBorder="1" applyAlignment="1">
      <alignment horizontal="center" vertical="center" wrapText="1"/>
    </xf>
    <xf numFmtId="49" fontId="48" fillId="30" borderId="1" xfId="0" applyNumberFormat="1" applyFont="1" applyFill="1" applyBorder="1" applyAlignment="1">
      <alignment horizontal="center" vertical="center" wrapText="1"/>
    </xf>
    <xf numFmtId="49" fontId="54" fillId="3" borderId="1" xfId="0" applyNumberFormat="1" applyFont="1" applyFill="1" applyBorder="1" applyAlignment="1">
      <alignment horizontal="center" vertical="center" wrapText="1"/>
    </xf>
    <xf numFmtId="49" fontId="59" fillId="2" borderId="1" xfId="0" applyNumberFormat="1" applyFont="1" applyFill="1" applyBorder="1" applyAlignment="1">
      <alignment horizontal="center" vertical="center" wrapText="1"/>
    </xf>
    <xf numFmtId="49" fontId="49" fillId="0" borderId="0" xfId="0" applyNumberFormat="1" applyFont="1" applyFill="1" applyBorder="1" applyAlignment="1">
      <alignment horizontal="center" vertical="center" wrapText="1"/>
    </xf>
    <xf numFmtId="49" fontId="49" fillId="4" borderId="1" xfId="0" applyNumberFormat="1" applyFont="1" applyFill="1" applyBorder="1" applyAlignment="1">
      <alignment horizontal="center" vertical="center" wrapText="1"/>
    </xf>
    <xf numFmtId="4" fontId="45" fillId="4" borderId="18" xfId="0" applyNumberFormat="1" applyFont="1" applyFill="1" applyBorder="1" applyAlignment="1">
      <alignment horizontal="center" vertical="center" wrapText="1"/>
    </xf>
    <xf numFmtId="49" fontId="44" fillId="4" borderId="1" xfId="0" applyNumberFormat="1" applyFont="1" applyFill="1" applyBorder="1" applyAlignment="1">
      <alignment horizontal="center" vertical="center" wrapText="1"/>
    </xf>
    <xf numFmtId="0" fontId="45" fillId="4" borderId="18" xfId="0" applyNumberFormat="1" applyFont="1" applyFill="1" applyBorder="1" applyAlignment="1">
      <alignment horizontal="center" vertical="center" wrapText="1"/>
    </xf>
    <xf numFmtId="49" fontId="52" fillId="4" borderId="1" xfId="0" applyNumberFormat="1" applyFont="1" applyFill="1" applyBorder="1" applyAlignment="1">
      <alignment horizontal="center" vertical="center" wrapText="1"/>
    </xf>
    <xf numFmtId="0" fontId="46" fillId="4" borderId="18" xfId="0" applyNumberFormat="1" applyFont="1" applyFill="1" applyBorder="1" applyAlignment="1">
      <alignment horizontal="center" vertical="center" wrapText="1"/>
    </xf>
    <xf numFmtId="166" fontId="57" fillId="4" borderId="18" xfId="0" applyNumberFormat="1" applyFont="1" applyFill="1" applyBorder="1" applyAlignment="1">
      <alignment horizontal="center" vertical="center" wrapText="1"/>
    </xf>
    <xf numFmtId="49" fontId="49" fillId="32" borderId="1" xfId="0" applyNumberFormat="1" applyFont="1" applyFill="1" applyBorder="1" applyAlignment="1">
      <alignment horizontal="center" vertical="center" wrapText="1"/>
    </xf>
    <xf numFmtId="0" fontId="45" fillId="32" borderId="18" xfId="0" applyNumberFormat="1" applyFont="1" applyFill="1" applyBorder="1" applyAlignment="1">
      <alignment horizontal="left" vertical="top" wrapText="1"/>
    </xf>
    <xf numFmtId="166" fontId="56" fillId="32" borderId="18" xfId="0" applyNumberFormat="1" applyFont="1" applyFill="1" applyBorder="1" applyAlignment="1">
      <alignment horizontal="justify" vertical="top" wrapText="1"/>
    </xf>
    <xf numFmtId="166" fontId="56" fillId="3" borderId="18" xfId="0" applyNumberFormat="1" applyFont="1" applyFill="1" applyBorder="1" applyAlignment="1">
      <alignment horizontal="justify" vertical="top" wrapText="1"/>
    </xf>
    <xf numFmtId="166" fontId="57" fillId="32" borderId="18" xfId="0" applyNumberFormat="1" applyFont="1" applyFill="1" applyBorder="1" applyAlignment="1">
      <alignment horizontal="justify" vertical="top" wrapText="1"/>
    </xf>
    <xf numFmtId="164" fontId="47" fillId="4" borderId="18" xfId="0" applyNumberFormat="1" applyFont="1" applyFill="1" applyBorder="1" applyAlignment="1">
      <alignment horizontal="center" vertical="center" wrapText="1"/>
    </xf>
    <xf numFmtId="49" fontId="59" fillId="4" borderId="1" xfId="0" applyNumberFormat="1" applyFont="1" applyFill="1" applyBorder="1" applyAlignment="1">
      <alignment horizontal="center" vertical="center" wrapText="1"/>
    </xf>
    <xf numFmtId="0" fontId="52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3" borderId="18" xfId="0" applyNumberFormat="1" applyFont="1" applyFill="1" applyBorder="1" applyAlignment="1">
      <alignment horizontal="center" vertical="center" wrapText="1"/>
    </xf>
    <xf numFmtId="0" fontId="50" fillId="3" borderId="18" xfId="0" applyNumberFormat="1" applyFont="1" applyFill="1" applyBorder="1" applyAlignment="1">
      <alignment horizontal="center" vertical="center" wrapText="1"/>
    </xf>
    <xf numFmtId="0" fontId="45" fillId="32" borderId="18" xfId="0" applyNumberFormat="1" applyFont="1" applyFill="1" applyBorder="1" applyAlignment="1">
      <alignment horizontal="center" vertical="center" wrapText="1"/>
    </xf>
    <xf numFmtId="49" fontId="49" fillId="33" borderId="1" xfId="0" applyNumberFormat="1" applyFont="1" applyFill="1" applyBorder="1" applyAlignment="1">
      <alignment horizontal="center" vertical="center" wrapText="1"/>
    </xf>
    <xf numFmtId="165" fontId="46" fillId="33" borderId="18" xfId="0" applyNumberFormat="1" applyFont="1" applyFill="1" applyBorder="1" applyAlignment="1">
      <alignment horizontal="center" vertical="center" wrapText="1"/>
    </xf>
    <xf numFmtId="49" fontId="49" fillId="34" borderId="1" xfId="0" applyNumberFormat="1" applyFont="1" applyFill="1" applyBorder="1" applyAlignment="1">
      <alignment horizontal="center" vertical="center" wrapText="1"/>
    </xf>
    <xf numFmtId="165" fontId="46" fillId="34" borderId="18" xfId="0" applyNumberFormat="1" applyFont="1" applyFill="1" applyBorder="1" applyAlignment="1">
      <alignment horizontal="center" vertical="center" wrapText="1"/>
    </xf>
    <xf numFmtId="0" fontId="45" fillId="34" borderId="18" xfId="0" applyNumberFormat="1" applyFont="1" applyFill="1" applyBorder="1" applyAlignment="1">
      <alignment horizontal="center" vertical="center" wrapText="1"/>
    </xf>
    <xf numFmtId="0" fontId="45" fillId="33" borderId="18" xfId="0" applyNumberFormat="1" applyFont="1" applyFill="1" applyBorder="1" applyAlignment="1">
      <alignment horizontal="center" vertical="center" wrapText="1"/>
    </xf>
    <xf numFmtId="49" fontId="47" fillId="34" borderId="1" xfId="0" applyNumberFormat="1" applyFont="1" applyFill="1" applyBorder="1" applyAlignment="1">
      <alignment horizontal="center" vertical="center" wrapText="1"/>
    </xf>
    <xf numFmtId="49" fontId="47" fillId="33" borderId="1" xfId="0" applyNumberFormat="1" applyFont="1" applyFill="1" applyBorder="1" applyAlignment="1">
      <alignment horizontal="center" vertical="center" wrapText="1"/>
    </xf>
    <xf numFmtId="0" fontId="47" fillId="33" borderId="18" xfId="0" applyNumberFormat="1" applyFont="1" applyFill="1" applyBorder="1" applyAlignment="1">
      <alignment horizontal="center" vertical="center" wrapText="1"/>
    </xf>
    <xf numFmtId="0" fontId="47" fillId="34" borderId="18" xfId="0" applyNumberFormat="1" applyFont="1" applyFill="1" applyBorder="1" applyAlignment="1">
      <alignment horizontal="center" vertical="center" wrapText="1"/>
    </xf>
    <xf numFmtId="49" fontId="52" fillId="34" borderId="1" xfId="0" applyNumberFormat="1" applyFont="1" applyFill="1" applyBorder="1" applyAlignment="1">
      <alignment horizontal="center" vertical="center" wrapText="1"/>
    </xf>
    <xf numFmtId="0" fontId="52" fillId="34" borderId="18" xfId="0" applyNumberFormat="1" applyFont="1" applyFill="1" applyBorder="1" applyAlignment="1">
      <alignment horizontal="center" vertical="center" wrapText="1"/>
    </xf>
    <xf numFmtId="4" fontId="44" fillId="3" borderId="18" xfId="0" applyNumberFormat="1" applyFont="1" applyFill="1" applyBorder="1" applyAlignment="1">
      <alignment horizontal="left" vertical="center" wrapText="1"/>
    </xf>
    <xf numFmtId="165" fontId="45" fillId="4" borderId="18" xfId="0" applyNumberFormat="1" applyFont="1" applyFill="1" applyBorder="1" applyAlignment="1">
      <alignment horizontal="center" vertical="center" wrapText="1"/>
    </xf>
    <xf numFmtId="166" fontId="57" fillId="4" borderId="1" xfId="0" applyNumberFormat="1" applyFont="1" applyFill="1" applyBorder="1" applyAlignment="1">
      <alignment horizontal="center" vertical="top" wrapText="1"/>
    </xf>
    <xf numFmtId="0" fontId="46" fillId="33" borderId="18" xfId="0" applyNumberFormat="1" applyFont="1" applyFill="1" applyBorder="1" applyAlignment="1">
      <alignment horizontal="center" vertical="top" wrapText="1"/>
    </xf>
    <xf numFmtId="0" fontId="46" fillId="34" borderId="18" xfId="0" applyNumberFormat="1" applyFont="1" applyFill="1" applyBorder="1" applyAlignment="1">
      <alignment horizontal="center" vertical="top" wrapText="1"/>
    </xf>
    <xf numFmtId="49" fontId="52" fillId="0" borderId="0" xfId="0" applyNumberFormat="1" applyFont="1" applyFill="1" applyBorder="1" applyAlignment="1">
      <alignment horizontal="center" vertical="center" wrapText="1"/>
    </xf>
    <xf numFmtId="0" fontId="44" fillId="3" borderId="20" xfId="0" applyNumberFormat="1" applyFont="1" applyFill="1" applyBorder="1" applyAlignment="1">
      <alignment horizontal="center" vertical="center" wrapText="1"/>
    </xf>
    <xf numFmtId="4" fontId="44" fillId="3" borderId="18" xfId="0" applyNumberFormat="1" applyFont="1" applyFill="1" applyBorder="1" applyAlignment="1">
      <alignment horizontal="center" vertical="center" wrapText="1"/>
    </xf>
    <xf numFmtId="165" fontId="44" fillId="3" borderId="18" xfId="0" applyNumberFormat="1" applyFont="1" applyFill="1" applyBorder="1" applyAlignment="1">
      <alignment horizontal="center" vertical="center" wrapText="1"/>
    </xf>
    <xf numFmtId="0" fontId="44" fillId="0" borderId="18" xfId="0" applyNumberFormat="1" applyFont="1" applyFill="1" applyBorder="1" applyAlignment="1">
      <alignment horizontal="left" vertical="top" wrapText="1"/>
    </xf>
    <xf numFmtId="2" fontId="52" fillId="3" borderId="18" xfId="0" applyNumberFormat="1" applyFont="1" applyFill="1" applyBorder="1" applyAlignment="1" applyProtection="1">
      <alignment horizontal="left" vertical="top" wrapText="1"/>
      <protection locked="0"/>
    </xf>
    <xf numFmtId="165" fontId="61" fillId="29" borderId="1" xfId="0" applyNumberFormat="1" applyFont="1" applyFill="1" applyBorder="1" applyAlignment="1">
      <alignment vertical="center" wrapText="1"/>
    </xf>
    <xf numFmtId="165" fontId="66" fillId="2" borderId="1" xfId="0" applyNumberFormat="1" applyFont="1" applyFill="1" applyBorder="1" applyAlignment="1">
      <alignment horizontal="right" wrapText="1"/>
    </xf>
    <xf numFmtId="165" fontId="66" fillId="33" borderId="1" xfId="0" applyNumberFormat="1" applyFont="1" applyFill="1" applyBorder="1" applyAlignment="1">
      <alignment horizontal="right" wrapText="1"/>
    </xf>
    <xf numFmtId="165" fontId="66" fillId="34" borderId="1" xfId="0" applyNumberFormat="1" applyFont="1" applyFill="1" applyBorder="1" applyAlignment="1">
      <alignment horizontal="right" wrapText="1"/>
    </xf>
    <xf numFmtId="165" fontId="67" fillId="4" borderId="1" xfId="0" applyNumberFormat="1" applyFont="1" applyFill="1" applyBorder="1" applyAlignment="1">
      <alignment horizontal="right" wrapText="1"/>
    </xf>
    <xf numFmtId="165" fontId="67" fillId="0" borderId="1" xfId="0" applyNumberFormat="1" applyFont="1" applyFill="1" applyBorder="1" applyAlignment="1">
      <alignment horizontal="right" wrapText="1"/>
    </xf>
    <xf numFmtId="165" fontId="68" fillId="4" borderId="1" xfId="0" applyNumberFormat="1" applyFont="1" applyFill="1" applyBorder="1" applyAlignment="1">
      <alignment horizontal="right" wrapText="1"/>
    </xf>
    <xf numFmtId="165" fontId="67" fillId="3" borderId="1" xfId="0" applyNumberFormat="1" applyFont="1" applyFill="1" applyBorder="1" applyAlignment="1">
      <alignment horizontal="right" wrapText="1"/>
    </xf>
    <xf numFmtId="165" fontId="69" fillId="3" borderId="1" xfId="0" applyNumberFormat="1" applyFont="1" applyFill="1" applyBorder="1" applyAlignment="1">
      <alignment horizontal="right" wrapText="1"/>
    </xf>
    <xf numFmtId="165" fontId="70" fillId="3" borderId="1" xfId="0" applyNumberFormat="1" applyFont="1" applyFill="1" applyBorder="1" applyAlignment="1">
      <alignment horizontal="right" wrapText="1"/>
    </xf>
    <xf numFmtId="165" fontId="71" fillId="3" borderId="1" xfId="0" applyNumberFormat="1" applyFont="1" applyFill="1" applyBorder="1" applyAlignment="1">
      <alignment horizontal="right" wrapText="1"/>
    </xf>
    <xf numFmtId="165" fontId="69" fillId="0" borderId="1" xfId="0" applyNumberFormat="1" applyFont="1" applyFill="1" applyBorder="1" applyAlignment="1">
      <alignment horizontal="right" wrapText="1"/>
    </xf>
    <xf numFmtId="165" fontId="70" fillId="0" borderId="1" xfId="0" applyNumberFormat="1" applyFont="1" applyFill="1" applyBorder="1" applyAlignment="1">
      <alignment horizontal="right" wrapText="1"/>
    </xf>
    <xf numFmtId="165" fontId="66" fillId="30" borderId="1" xfId="0" applyNumberFormat="1" applyFont="1" applyFill="1" applyBorder="1" applyAlignment="1">
      <alignment horizontal="right" wrapText="1"/>
    </xf>
    <xf numFmtId="165" fontId="68" fillId="33" borderId="1" xfId="0" applyNumberFormat="1" applyFont="1" applyFill="1" applyBorder="1" applyAlignment="1">
      <alignment horizontal="right" wrapText="1"/>
    </xf>
    <xf numFmtId="165" fontId="68" fillId="34" borderId="1" xfId="0" applyNumberFormat="1" applyFont="1" applyFill="1" applyBorder="1" applyAlignment="1">
      <alignment horizontal="right" wrapText="1"/>
    </xf>
    <xf numFmtId="165" fontId="72" fillId="3" borderId="1" xfId="0" applyNumberFormat="1" applyFont="1" applyFill="1" applyBorder="1" applyAlignment="1">
      <alignment horizontal="right" wrapText="1"/>
    </xf>
    <xf numFmtId="165" fontId="72" fillId="0" borderId="1" xfId="0" applyNumberFormat="1" applyFont="1" applyFill="1" applyBorder="1" applyAlignment="1">
      <alignment horizontal="right" wrapText="1"/>
    </xf>
    <xf numFmtId="165" fontId="68" fillId="3" borderId="1" xfId="0" applyNumberFormat="1" applyFont="1" applyFill="1" applyBorder="1" applyAlignment="1">
      <alignment horizontal="right" wrapText="1"/>
    </xf>
    <xf numFmtId="165" fontId="71" fillId="0" borderId="1" xfId="0" applyNumberFormat="1" applyFont="1" applyFill="1" applyBorder="1" applyAlignment="1">
      <alignment horizontal="right" wrapText="1"/>
    </xf>
    <xf numFmtId="165" fontId="73" fillId="4" borderId="1" xfId="0" applyNumberFormat="1" applyFont="1" applyFill="1" applyBorder="1" applyAlignment="1">
      <alignment horizontal="right" wrapText="1"/>
    </xf>
    <xf numFmtId="165" fontId="73" fillId="0" borderId="1" xfId="0" applyNumberFormat="1" applyFont="1" applyFill="1" applyBorder="1" applyAlignment="1">
      <alignment horizontal="right" wrapText="1"/>
    </xf>
    <xf numFmtId="165" fontId="74" fillId="0" borderId="1" xfId="0" applyNumberFormat="1" applyFont="1" applyFill="1" applyBorder="1" applyAlignment="1">
      <alignment horizontal="right" wrapText="1"/>
    </xf>
    <xf numFmtId="165" fontId="73" fillId="3" borderId="1" xfId="2" applyNumberFormat="1" applyFont="1" applyFill="1" applyBorder="1" applyAlignment="1">
      <alignment horizontal="right" wrapText="1"/>
    </xf>
    <xf numFmtId="165" fontId="67" fillId="0" borderId="1" xfId="2" applyNumberFormat="1" applyFont="1" applyFill="1" applyBorder="1" applyAlignment="1">
      <alignment horizontal="right" wrapText="1"/>
    </xf>
    <xf numFmtId="165" fontId="73" fillId="0" borderId="1" xfId="2" applyNumberFormat="1" applyFont="1" applyFill="1" applyBorder="1" applyAlignment="1">
      <alignment horizontal="right" wrapText="1"/>
    </xf>
    <xf numFmtId="165" fontId="66" fillId="32" borderId="1" xfId="2" applyNumberFormat="1" applyFont="1" applyFill="1" applyBorder="1" applyAlignment="1">
      <alignment horizontal="right" wrapText="1"/>
    </xf>
    <xf numFmtId="165" fontId="69" fillId="3" borderId="1" xfId="2" applyNumberFormat="1" applyFont="1" applyFill="1" applyBorder="1" applyAlignment="1">
      <alignment horizontal="right" wrapText="1"/>
    </xf>
    <xf numFmtId="165" fontId="69" fillId="0" borderId="1" xfId="2" applyNumberFormat="1" applyFont="1" applyFill="1" applyBorder="1" applyAlignment="1">
      <alignment horizontal="right" wrapText="1"/>
    </xf>
    <xf numFmtId="165" fontId="66" fillId="3" borderId="1" xfId="0" applyNumberFormat="1" applyFont="1" applyFill="1" applyBorder="1" applyAlignment="1">
      <alignment horizontal="right" wrapText="1"/>
    </xf>
    <xf numFmtId="165" fontId="67" fillId="32" borderId="1" xfId="0" applyNumberFormat="1" applyFont="1" applyFill="1" applyBorder="1" applyAlignment="1">
      <alignment horizontal="right" wrapText="1"/>
    </xf>
    <xf numFmtId="165" fontId="66" fillId="0" borderId="1" xfId="0" applyNumberFormat="1" applyFont="1" applyFill="1" applyBorder="1" applyAlignment="1">
      <alignment horizontal="right" wrapText="1"/>
    </xf>
    <xf numFmtId="165" fontId="66" fillId="32" borderId="1" xfId="0" applyNumberFormat="1" applyFont="1" applyFill="1" applyBorder="1" applyAlignment="1">
      <alignment horizontal="right" wrapText="1"/>
    </xf>
    <xf numFmtId="165" fontId="75" fillId="2" borderId="1" xfId="0" applyNumberFormat="1" applyFont="1" applyFill="1" applyBorder="1" applyAlignment="1">
      <alignment horizontal="right" wrapText="1"/>
    </xf>
    <xf numFmtId="165" fontId="75" fillId="33" borderId="1" xfId="0" applyNumberFormat="1" applyFont="1" applyFill="1" applyBorder="1" applyAlignment="1">
      <alignment horizontal="right" wrapText="1"/>
    </xf>
    <xf numFmtId="165" fontId="75" fillId="34" borderId="1" xfId="0" applyNumberFormat="1" applyFont="1" applyFill="1" applyBorder="1" applyAlignment="1">
      <alignment horizontal="right" wrapText="1"/>
    </xf>
    <xf numFmtId="165" fontId="69" fillId="34" borderId="1" xfId="0" applyNumberFormat="1" applyFont="1" applyFill="1" applyBorder="1" applyAlignment="1">
      <alignment horizontal="right" wrapText="1"/>
    </xf>
    <xf numFmtId="165" fontId="76" fillId="4" borderId="1" xfId="0" applyNumberFormat="1" applyFont="1" applyFill="1" applyBorder="1" applyAlignment="1">
      <alignment horizontal="right" wrapText="1"/>
    </xf>
    <xf numFmtId="165" fontId="73" fillId="3" borderId="1" xfId="0" applyNumberFormat="1" applyFont="1" applyFill="1" applyBorder="1" applyAlignment="1">
      <alignment horizontal="right" wrapText="1"/>
    </xf>
    <xf numFmtId="165" fontId="74" fillId="3" borderId="1" xfId="0" applyNumberFormat="1" applyFont="1" applyFill="1" applyBorder="1" applyAlignment="1">
      <alignment horizontal="right" wrapText="1"/>
    </xf>
    <xf numFmtId="165" fontId="69" fillId="4" borderId="1" xfId="0" applyNumberFormat="1" applyFont="1" applyFill="1" applyBorder="1" applyAlignment="1">
      <alignment horizontal="right" wrapText="1"/>
    </xf>
    <xf numFmtId="165" fontId="72" fillId="4" borderId="1" xfId="0" applyNumberFormat="1" applyFont="1" applyFill="1" applyBorder="1" applyAlignment="1">
      <alignment horizontal="right" wrapText="1"/>
    </xf>
    <xf numFmtId="164" fontId="65" fillId="0" borderId="0" xfId="0" applyNumberFormat="1" applyFont="1" applyFill="1" applyBorder="1" applyAlignment="1">
      <alignment vertical="top" wrapText="1"/>
    </xf>
    <xf numFmtId="164" fontId="77" fillId="0" borderId="0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vertical="top" wrapText="1"/>
    </xf>
    <xf numFmtId="164" fontId="61" fillId="0" borderId="18" xfId="0" applyFont="1" applyFill="1" applyBorder="1" applyAlignment="1">
      <alignment horizontal="center" vertical="center" wrapText="1"/>
    </xf>
    <xf numFmtId="165" fontId="61" fillId="0" borderId="1" xfId="0" applyNumberFormat="1" applyFont="1" applyFill="1" applyBorder="1" applyAlignment="1">
      <alignment vertical="center" wrapText="1"/>
    </xf>
    <xf numFmtId="165" fontId="61" fillId="2" borderId="1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top" wrapText="1"/>
    </xf>
    <xf numFmtId="164" fontId="61" fillId="3" borderId="20" xfId="0" applyFont="1" applyFill="1" applyBorder="1" applyAlignment="1">
      <alignment horizontal="left" vertical="center" wrapText="1"/>
    </xf>
    <xf numFmtId="0" fontId="52" fillId="3" borderId="18" xfId="12" applyNumberFormat="1" applyFont="1" applyFill="1" applyBorder="1" applyAlignment="1">
      <alignment horizontal="center" vertical="center" wrapText="1"/>
    </xf>
    <xf numFmtId="0" fontId="52" fillId="34" borderId="18" xfId="0" applyNumberFormat="1" applyFont="1" applyFill="1" applyBorder="1" applyAlignment="1" applyProtection="1">
      <alignment horizontal="center" vertical="center" wrapText="1"/>
      <protection locked="0"/>
    </xf>
    <xf numFmtId="0" fontId="56" fillId="32" borderId="18" xfId="0" applyNumberFormat="1" applyFont="1" applyFill="1" applyBorder="1" applyAlignment="1">
      <alignment horizontal="center" vertical="center" wrapText="1"/>
    </xf>
    <xf numFmtId="0" fontId="57" fillId="32" borderId="18" xfId="0" applyNumberFormat="1" applyFont="1" applyFill="1" applyBorder="1" applyAlignment="1">
      <alignment horizontal="center" vertical="center" wrapText="1"/>
    </xf>
    <xf numFmtId="0" fontId="61" fillId="3" borderId="18" xfId="0" applyNumberFormat="1" applyFont="1" applyFill="1" applyBorder="1" applyAlignment="1">
      <alignment horizontal="center" vertical="center" wrapText="1"/>
    </xf>
    <xf numFmtId="0" fontId="47" fillId="3" borderId="18" xfId="0" applyNumberFormat="1" applyFont="1" applyFill="1" applyBorder="1" applyAlignment="1">
      <alignment horizontal="center" vertical="center" wrapText="1"/>
    </xf>
    <xf numFmtId="0" fontId="45" fillId="3" borderId="18" xfId="0" applyNumberFormat="1" applyFont="1" applyFill="1" applyBorder="1" applyAlignment="1">
      <alignment horizontal="center" vertical="center" wrapText="1"/>
    </xf>
    <xf numFmtId="0" fontId="46" fillId="3" borderId="18" xfId="0" applyNumberFormat="1" applyFont="1" applyFill="1" applyBorder="1" applyAlignment="1">
      <alignment horizontal="center" vertical="center" wrapText="1"/>
    </xf>
    <xf numFmtId="0" fontId="54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" xfId="0" applyNumberFormat="1" applyFont="1" applyFill="1" applyBorder="1" applyAlignment="1">
      <alignment vertical="top" wrapText="1"/>
    </xf>
    <xf numFmtId="0" fontId="54" fillId="3" borderId="18" xfId="12" applyNumberFormat="1" applyFont="1" applyFill="1" applyBorder="1" applyAlignment="1">
      <alignment horizontal="center" vertical="center" wrapText="1"/>
    </xf>
    <xf numFmtId="0" fontId="56" fillId="3" borderId="18" xfId="0" applyNumberFormat="1" applyFont="1" applyFill="1" applyBorder="1" applyAlignment="1">
      <alignment horizontal="center" vertical="center" wrapText="1"/>
    </xf>
    <xf numFmtId="0" fontId="57" fillId="3" borderId="18" xfId="0" applyNumberFormat="1" applyFont="1" applyFill="1" applyBorder="1" applyAlignment="1">
      <alignment horizontal="center" vertical="center" wrapText="1"/>
    </xf>
    <xf numFmtId="0" fontId="58" fillId="3" borderId="18" xfId="0" applyNumberFormat="1" applyFont="1" applyFill="1" applyBorder="1" applyAlignment="1">
      <alignment horizontal="center" vertical="center" wrapText="1"/>
    </xf>
    <xf numFmtId="0" fontId="54" fillId="3" borderId="18" xfId="0" applyNumberFormat="1" applyFont="1" applyFill="1" applyBorder="1" applyAlignment="1">
      <alignment horizontal="center" vertical="center" wrapText="1"/>
    </xf>
    <xf numFmtId="0" fontId="49" fillId="3" borderId="18" xfId="0" applyNumberFormat="1" applyFont="1" applyFill="1" applyBorder="1" applyAlignment="1">
      <alignment horizontal="center" vertical="center" wrapText="1"/>
    </xf>
    <xf numFmtId="0" fontId="42" fillId="3" borderId="0" xfId="0" applyNumberFormat="1" applyFont="1" applyFill="1" applyBorder="1" applyAlignment="1">
      <alignment horizontal="center" vertical="center" wrapText="1"/>
    </xf>
    <xf numFmtId="0" fontId="61" fillId="29" borderId="18" xfId="0" applyNumberFormat="1" applyFont="1" applyFill="1" applyBorder="1" applyAlignment="1">
      <alignment horizontal="center" vertical="center" wrapText="1"/>
    </xf>
    <xf numFmtId="164" fontId="61" fillId="2" borderId="18" xfId="0" applyFont="1" applyFill="1" applyBorder="1" applyAlignment="1">
      <alignment horizontal="center" vertical="center" wrapText="1"/>
    </xf>
    <xf numFmtId="164" fontId="61" fillId="2" borderId="20" xfId="0" applyFont="1" applyFill="1" applyBorder="1" applyAlignment="1">
      <alignment horizontal="left" vertical="center" wrapText="1"/>
    </xf>
    <xf numFmtId="0" fontId="61" fillId="2" borderId="18" xfId="0" applyNumberFormat="1" applyFont="1" applyFill="1" applyBorder="1" applyAlignment="1">
      <alignment horizontal="center" vertical="center" wrapText="1"/>
    </xf>
    <xf numFmtId="0" fontId="48" fillId="2" borderId="18" xfId="1" applyNumberFormat="1" applyFont="1" applyFill="1" applyBorder="1" applyAlignment="1">
      <alignment horizontal="center" vertical="center" wrapText="1"/>
    </xf>
    <xf numFmtId="0" fontId="5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4" borderId="18" xfId="0" applyNumberFormat="1" applyFont="1" applyFill="1" applyBorder="1" applyAlignment="1">
      <alignment horizontal="center" vertical="center" wrapText="1"/>
    </xf>
    <xf numFmtId="49" fontId="52" fillId="3" borderId="18" xfId="0" applyNumberFormat="1" applyFont="1" applyFill="1" applyBorder="1" applyAlignment="1">
      <alignment horizontal="center" vertical="center" wrapText="1"/>
    </xf>
    <xf numFmtId="0" fontId="57" fillId="4" borderId="18" xfId="0" applyNumberFormat="1" applyFont="1" applyFill="1" applyBorder="1" applyAlignment="1">
      <alignment horizontal="center" vertical="center" wrapText="1"/>
    </xf>
    <xf numFmtId="0" fontId="55" fillId="4" borderId="18" xfId="0" applyNumberFormat="1" applyFont="1" applyFill="1" applyBorder="1" applyAlignment="1">
      <alignment horizontal="center" vertical="center" wrapText="1"/>
    </xf>
    <xf numFmtId="0" fontId="46" fillId="33" borderId="18" xfId="0" applyNumberFormat="1" applyFont="1" applyFill="1" applyBorder="1" applyAlignment="1">
      <alignment horizontal="center" vertical="center" wrapText="1"/>
    </xf>
    <xf numFmtId="0" fontId="48" fillId="33" borderId="18" xfId="1" applyNumberFormat="1" applyFont="1" applyFill="1" applyBorder="1" applyAlignment="1">
      <alignment horizontal="center" vertical="center" wrapText="1"/>
    </xf>
    <xf numFmtId="0" fontId="48" fillId="34" borderId="18" xfId="1" applyNumberFormat="1" applyFont="1" applyFill="1" applyBorder="1" applyAlignment="1">
      <alignment horizontal="center" vertical="center" wrapText="1"/>
    </xf>
    <xf numFmtId="0" fontId="46" fillId="34" borderId="18" xfId="0" applyNumberFormat="1" applyFont="1" applyFill="1" applyBorder="1" applyAlignment="1">
      <alignment horizontal="center" vertical="center" wrapText="1"/>
    </xf>
    <xf numFmtId="0" fontId="5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48" fillId="30" borderId="18" xfId="0" applyNumberFormat="1" applyFont="1" applyFill="1" applyBorder="1" applyAlignment="1" applyProtection="1">
      <alignment horizontal="center" vertical="center" wrapText="1"/>
      <protection locked="0"/>
    </xf>
    <xf numFmtId="165" fontId="44" fillId="3" borderId="18" xfId="0" applyNumberFormat="1" applyFont="1" applyFill="1" applyBorder="1" applyAlignment="1">
      <alignment horizontal="left" vertical="top" wrapText="1"/>
    </xf>
    <xf numFmtId="164" fontId="52" fillId="3" borderId="1" xfId="0" applyFont="1" applyFill="1" applyBorder="1" applyAlignment="1">
      <alignment horizontal="center" vertical="center" wrapText="1"/>
    </xf>
    <xf numFmtId="0" fontId="44" fillId="3" borderId="18" xfId="385" applyNumberFormat="1" applyFont="1" applyFill="1" applyBorder="1" applyAlignment="1">
      <alignment horizontal="center" vertical="center" wrapText="1"/>
    </xf>
    <xf numFmtId="0" fontId="44" fillId="3" borderId="18" xfId="2" applyNumberFormat="1" applyFont="1" applyFill="1" applyBorder="1" applyAlignment="1">
      <alignment horizontal="center" vertical="center" wrapText="1"/>
    </xf>
    <xf numFmtId="0" fontId="52" fillId="3" borderId="1" xfId="0" applyNumberFormat="1" applyFont="1" applyFill="1" applyBorder="1" applyAlignment="1">
      <alignment horizontal="center" vertical="center" wrapText="1"/>
    </xf>
    <xf numFmtId="4" fontId="52" fillId="3" borderId="1" xfId="0" applyNumberFormat="1" applyFont="1" applyFill="1" applyBorder="1" applyAlignment="1">
      <alignment horizontal="center" vertical="center" wrapText="1"/>
    </xf>
    <xf numFmtId="0" fontId="52" fillId="3" borderId="18" xfId="2" applyNumberFormat="1" applyFont="1" applyFill="1" applyBorder="1" applyAlignment="1" applyProtection="1">
      <alignment horizontal="center" vertical="center" wrapText="1"/>
      <protection locked="0"/>
    </xf>
    <xf numFmtId="164" fontId="52" fillId="3" borderId="23" xfId="0" applyFont="1" applyFill="1" applyBorder="1" applyAlignment="1" applyProtection="1">
      <alignment horizontal="center" vertical="center" wrapText="1"/>
      <protection locked="0"/>
    </xf>
    <xf numFmtId="49" fontId="47" fillId="33" borderId="18" xfId="0" applyNumberFormat="1" applyFont="1" applyFill="1" applyBorder="1" applyAlignment="1">
      <alignment horizontal="center" vertical="center" wrapText="1"/>
    </xf>
    <xf numFmtId="49" fontId="61" fillId="29" borderId="18" xfId="0" applyNumberFormat="1" applyFont="1" applyFill="1" applyBorder="1" applyAlignment="1">
      <alignment horizontal="center" vertical="center" wrapText="1"/>
    </xf>
    <xf numFmtId="49" fontId="61" fillId="3" borderId="20" xfId="0" applyNumberFormat="1" applyFont="1" applyFill="1" applyBorder="1" applyAlignment="1">
      <alignment horizontal="center" vertical="center" wrapText="1"/>
    </xf>
    <xf numFmtId="49" fontId="61" fillId="2" borderId="20" xfId="0" applyNumberFormat="1" applyFont="1" applyFill="1" applyBorder="1" applyAlignment="1">
      <alignment horizontal="center" vertical="center" wrapText="1"/>
    </xf>
    <xf numFmtId="49" fontId="61" fillId="0" borderId="18" xfId="0" applyNumberFormat="1" applyFont="1" applyFill="1" applyBorder="1" applyAlignment="1">
      <alignment horizontal="center" vertical="center" wrapText="1"/>
    </xf>
    <xf numFmtId="49" fontId="47" fillId="2" borderId="18" xfId="0" applyNumberFormat="1" applyFont="1" applyFill="1" applyBorder="1" applyAlignment="1">
      <alignment horizontal="center" vertical="center" wrapText="1"/>
    </xf>
    <xf numFmtId="49" fontId="46" fillId="33" borderId="18" xfId="0" applyNumberFormat="1" applyFont="1" applyFill="1" applyBorder="1" applyAlignment="1">
      <alignment horizontal="center" vertical="center" wrapText="1"/>
    </xf>
    <xf numFmtId="49" fontId="46" fillId="34" borderId="18" xfId="0" applyNumberFormat="1" applyFont="1" applyFill="1" applyBorder="1" applyAlignment="1">
      <alignment horizontal="center" vertical="center" wrapText="1"/>
    </xf>
    <xf numFmtId="49" fontId="45" fillId="4" borderId="18" xfId="0" applyNumberFormat="1" applyFont="1" applyFill="1" applyBorder="1" applyAlignment="1">
      <alignment horizontal="center" vertical="center" wrapText="1"/>
    </xf>
    <xf numFmtId="49" fontId="44" fillId="0" borderId="18" xfId="0" applyNumberFormat="1" applyFont="1" applyFill="1" applyBorder="1" applyAlignment="1">
      <alignment horizontal="center" vertical="center" wrapText="1"/>
    </xf>
    <xf numFmtId="49" fontId="45" fillId="3" borderId="18" xfId="0" applyNumberFormat="1" applyFont="1" applyFill="1" applyBorder="1" applyAlignment="1">
      <alignment horizontal="center" vertical="center" wrapText="1"/>
    </xf>
    <xf numFmtId="49" fontId="46" fillId="3" borderId="18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50" fillId="0" borderId="18" xfId="0" applyNumberFormat="1" applyFont="1" applyFill="1" applyBorder="1" applyAlignment="1">
      <alignment horizontal="center" vertical="center" wrapText="1"/>
    </xf>
    <xf numFmtId="49" fontId="45" fillId="2" borderId="18" xfId="0" applyNumberFormat="1" applyFont="1" applyFill="1" applyBorder="1" applyAlignment="1">
      <alignment horizontal="center" vertical="center" wrapText="1"/>
    </xf>
    <xf numFmtId="49" fontId="52" fillId="0" borderId="18" xfId="0" applyNumberFormat="1" applyFont="1" applyFill="1" applyBorder="1" applyAlignment="1">
      <alignment horizontal="center" vertical="center" wrapText="1"/>
    </xf>
    <xf numFmtId="49" fontId="52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54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8" fillId="30" borderId="18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8" xfId="12" applyNumberFormat="1" applyFont="1" applyFill="1" applyBorder="1" applyAlignment="1">
      <alignment horizontal="center" vertical="center" wrapText="1"/>
    </xf>
    <xf numFmtId="49" fontId="57" fillId="4" borderId="18" xfId="0" applyNumberFormat="1" applyFont="1" applyFill="1" applyBorder="1" applyAlignment="1">
      <alignment horizontal="center" vertical="center" wrapText="1"/>
    </xf>
    <xf numFmtId="49" fontId="50" fillId="3" borderId="18" xfId="0" applyNumberFormat="1" applyFont="1" applyFill="1" applyBorder="1" applyAlignment="1">
      <alignment horizontal="center" vertical="center" wrapText="1"/>
    </xf>
    <xf numFmtId="49" fontId="56" fillId="0" borderId="18" xfId="0" applyNumberFormat="1" applyFont="1" applyFill="1" applyBorder="1" applyAlignment="1">
      <alignment horizontal="center" vertical="center" wrapText="1"/>
    </xf>
    <xf numFmtId="49" fontId="45" fillId="32" borderId="18" xfId="0" applyNumberFormat="1" applyFont="1" applyFill="1" applyBorder="1" applyAlignment="1">
      <alignment horizontal="center" vertical="center" wrapText="1"/>
    </xf>
    <xf numFmtId="49" fontId="45" fillId="0" borderId="18" xfId="0" applyNumberFormat="1" applyFont="1" applyFill="1" applyBorder="1" applyAlignment="1">
      <alignment horizontal="center" vertical="center" wrapText="1"/>
    </xf>
    <xf numFmtId="49" fontId="57" fillId="3" borderId="18" xfId="0" applyNumberFormat="1" applyFont="1" applyFill="1" applyBorder="1" applyAlignment="1">
      <alignment horizontal="center" vertical="center" wrapText="1"/>
    </xf>
    <xf numFmtId="49" fontId="56" fillId="3" borderId="18" xfId="0" applyNumberFormat="1" applyFont="1" applyFill="1" applyBorder="1" applyAlignment="1">
      <alignment horizontal="center" vertical="center" wrapText="1"/>
    </xf>
    <xf numFmtId="49" fontId="57" fillId="0" borderId="18" xfId="0" applyNumberFormat="1" applyFont="1" applyFill="1" applyBorder="1" applyAlignment="1">
      <alignment horizontal="center" vertical="center" wrapText="1"/>
    </xf>
    <xf numFmtId="49" fontId="57" fillId="32" borderId="18" xfId="0" applyNumberFormat="1" applyFont="1" applyFill="1" applyBorder="1" applyAlignment="1">
      <alignment horizontal="center" vertical="center" wrapText="1"/>
    </xf>
    <xf numFmtId="49" fontId="54" fillId="0" borderId="18" xfId="0" applyNumberFormat="1" applyFont="1" applyFill="1" applyBorder="1" applyAlignment="1">
      <alignment horizontal="center" vertical="center" wrapText="1"/>
    </xf>
    <xf numFmtId="49" fontId="48" fillId="2" borderId="18" xfId="1" applyNumberFormat="1" applyFont="1" applyFill="1" applyBorder="1" applyAlignment="1">
      <alignment horizontal="center" vertical="center" wrapText="1"/>
    </xf>
    <xf numFmtId="49" fontId="47" fillId="4" borderId="18" xfId="0" applyNumberFormat="1" applyFont="1" applyFill="1" applyBorder="1" applyAlignment="1">
      <alignment horizontal="center" vertical="center" wrapText="1"/>
    </xf>
    <xf numFmtId="49" fontId="47" fillId="3" borderId="18" xfId="0" applyNumberFormat="1" applyFont="1" applyFill="1" applyBorder="1" applyAlignment="1">
      <alignment horizontal="center" vertical="center" wrapText="1"/>
    </xf>
    <xf numFmtId="49" fontId="49" fillId="0" borderId="18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 wrapText="1"/>
    </xf>
    <xf numFmtId="49" fontId="79" fillId="0" borderId="2" xfId="0" applyNumberFormat="1" applyFont="1" applyFill="1" applyBorder="1" applyAlignment="1">
      <alignment horizontal="center" vertical="center" wrapText="1"/>
    </xf>
    <xf numFmtId="0" fontId="44" fillId="3" borderId="13" xfId="0" applyNumberFormat="1" applyFont="1" applyFill="1" applyBorder="1" applyAlignment="1">
      <alignment horizontal="center" vertical="center" wrapText="1"/>
    </xf>
    <xf numFmtId="166" fontId="57" fillId="4" borderId="18" xfId="0" applyNumberFormat="1" applyFont="1" applyFill="1" applyBorder="1" applyAlignment="1">
      <alignment horizontal="center" vertical="top" wrapText="1"/>
    </xf>
    <xf numFmtId="49" fontId="52" fillId="0" borderId="23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4" fontId="42" fillId="36" borderId="0" xfId="0" applyNumberFormat="1" applyFont="1" applyFill="1" applyBorder="1" applyAlignment="1">
      <alignment horizontal="left" vertical="top" wrapText="1"/>
    </xf>
    <xf numFmtId="164" fontId="61" fillId="37" borderId="18" xfId="0" applyFont="1" applyFill="1" applyBorder="1" applyAlignment="1">
      <alignment horizontal="center" vertical="center" wrapText="1"/>
    </xf>
    <xf numFmtId="49" fontId="61" fillId="37" borderId="18" xfId="0" applyNumberFormat="1" applyFont="1" applyFill="1" applyBorder="1" applyAlignment="1">
      <alignment horizontal="center" vertical="center" wrapText="1"/>
    </xf>
    <xf numFmtId="164" fontId="61" fillId="3" borderId="18" xfId="0" applyFont="1" applyFill="1" applyBorder="1" applyAlignment="1">
      <alignment horizontal="center" vertical="center" wrapText="1"/>
    </xf>
    <xf numFmtId="164" fontId="54" fillId="3" borderId="18" xfId="0" applyFont="1" applyFill="1" applyBorder="1" applyAlignment="1" applyProtection="1">
      <alignment horizontal="left" vertical="top" wrapText="1"/>
      <protection locked="0"/>
    </xf>
    <xf numFmtId="49" fontId="54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52" fillId="3" borderId="18" xfId="0" applyNumberFormat="1" applyFont="1" applyFill="1" applyBorder="1" applyAlignment="1">
      <alignment horizontal="left" vertical="center" wrapText="1"/>
    </xf>
    <xf numFmtId="164" fontId="49" fillId="3" borderId="18" xfId="0" applyNumberFormat="1" applyFont="1" applyFill="1" applyBorder="1" applyAlignment="1">
      <alignment horizontal="left" vertical="top" wrapText="1"/>
    </xf>
    <xf numFmtId="49" fontId="49" fillId="3" borderId="18" xfId="0" applyNumberFormat="1" applyFont="1" applyFill="1" applyBorder="1" applyAlignment="1">
      <alignment horizontal="center" vertical="center" wrapText="1"/>
    </xf>
    <xf numFmtId="166" fontId="56" fillId="3" borderId="18" xfId="0" applyNumberFormat="1" applyFont="1" applyFill="1" applyBorder="1" applyAlignment="1">
      <alignment horizontal="left" vertical="top" wrapText="1"/>
    </xf>
    <xf numFmtId="164" fontId="52" fillId="3" borderId="18" xfId="0" applyFont="1" applyFill="1" applyBorder="1" applyAlignment="1">
      <alignment horizontal="left" vertical="top" wrapText="1"/>
    </xf>
    <xf numFmtId="164" fontId="54" fillId="3" borderId="18" xfId="0" applyFont="1" applyFill="1" applyBorder="1" applyAlignment="1">
      <alignment horizontal="justify" vertical="top" wrapText="1"/>
    </xf>
    <xf numFmtId="166" fontId="52" fillId="3" borderId="18" xfId="0" applyNumberFormat="1" applyFont="1" applyFill="1" applyBorder="1" applyAlignment="1">
      <alignment horizontal="justify" vertical="top" wrapText="1"/>
    </xf>
    <xf numFmtId="166" fontId="58" fillId="3" borderId="18" xfId="0" applyNumberFormat="1" applyFont="1" applyFill="1" applyBorder="1" applyAlignment="1">
      <alignment horizontal="justify"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5" fontId="52" fillId="3" borderId="18" xfId="0" applyNumberFormat="1" applyFont="1" applyFill="1" applyBorder="1" applyAlignment="1">
      <alignment horizontal="left" vertical="top" wrapText="1"/>
    </xf>
    <xf numFmtId="0" fontId="52" fillId="3" borderId="23" xfId="1" applyFont="1" applyFill="1" applyBorder="1" applyAlignment="1">
      <alignment horizontal="center" vertical="top" wrapText="1"/>
    </xf>
    <xf numFmtId="4" fontId="44" fillId="3" borderId="18" xfId="0" applyNumberFormat="1" applyFont="1" applyFill="1" applyBorder="1" applyAlignment="1">
      <alignment horizontal="left" vertical="top" wrapText="1"/>
    </xf>
    <xf numFmtId="4" fontId="50" fillId="3" borderId="18" xfId="0" applyNumberFormat="1" applyFont="1" applyFill="1" applyBorder="1" applyAlignment="1">
      <alignment horizontal="left"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54" fillId="3" borderId="18" xfId="0" applyNumberFormat="1" applyFont="1" applyFill="1" applyBorder="1" applyAlignment="1" applyProtection="1">
      <alignment horizontal="left" vertical="top" wrapText="1"/>
      <protection locked="0"/>
    </xf>
    <xf numFmtId="0" fontId="52" fillId="3" borderId="18" xfId="12" applyNumberFormat="1" applyFont="1" applyFill="1" applyBorder="1" applyAlignment="1">
      <alignment horizontal="left" vertical="top" wrapText="1"/>
    </xf>
    <xf numFmtId="49" fontId="52" fillId="3" borderId="18" xfId="12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49" fillId="3" borderId="18" xfId="0" applyNumberFormat="1" applyFont="1" applyFill="1" applyBorder="1" applyAlignment="1">
      <alignment vertical="top" wrapText="1"/>
    </xf>
    <xf numFmtId="0" fontId="49" fillId="3" borderId="1" xfId="0" applyNumberFormat="1" applyFont="1" applyFill="1" applyBorder="1" applyAlignment="1">
      <alignment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5" fontId="44" fillId="4" borderId="1" xfId="0" applyNumberFormat="1" applyFont="1" applyFill="1" applyBorder="1" applyAlignment="1">
      <alignment horizontal="right" wrapText="1"/>
    </xf>
    <xf numFmtId="164" fontId="49" fillId="0" borderId="0" xfId="0" applyNumberFormat="1" applyFont="1" applyFill="1" applyBorder="1" applyAlignment="1">
      <alignment vertical="top" wrapText="1"/>
    </xf>
    <xf numFmtId="165" fontId="52" fillId="0" borderId="1" xfId="0" applyNumberFormat="1" applyFont="1" applyFill="1" applyBorder="1" applyAlignment="1">
      <alignment horizontal="right" wrapText="1"/>
    </xf>
    <xf numFmtId="164" fontId="54" fillId="3" borderId="0" xfId="0" applyNumberFormat="1" applyFont="1" applyFill="1" applyBorder="1" applyAlignment="1">
      <alignment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4" fontId="52" fillId="30" borderId="18" xfId="0" applyFont="1" applyFill="1" applyBorder="1" applyAlignment="1" applyProtection="1">
      <alignment horizontal="left" vertical="top" wrapText="1"/>
      <protection locked="0"/>
    </xf>
    <xf numFmtId="49" fontId="49" fillId="33" borderId="18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4" fontId="44" fillId="3" borderId="18" xfId="0" applyFont="1" applyFill="1" applyBorder="1" applyAlignment="1">
      <alignment horizontal="left" vertical="center" wrapText="1"/>
    </xf>
    <xf numFmtId="49" fontId="79" fillId="3" borderId="2" xfId="0" applyNumberFormat="1" applyFont="1" applyFill="1" applyBorder="1" applyAlignment="1">
      <alignment horizontal="center" vertical="center" wrapText="1"/>
    </xf>
    <xf numFmtId="164" fontId="44" fillId="3" borderId="0" xfId="0" applyFont="1" applyFill="1" applyBorder="1" applyAlignment="1">
      <alignment horizontal="left" vertical="top" wrapText="1"/>
    </xf>
    <xf numFmtId="165" fontId="67" fillId="3" borderId="23" xfId="0" applyNumberFormat="1" applyFont="1" applyFill="1" applyBorder="1" applyAlignment="1">
      <alignment horizontal="right" wrapText="1"/>
    </xf>
    <xf numFmtId="0" fontId="49" fillId="0" borderId="1" xfId="0" applyNumberFormat="1" applyFont="1" applyFill="1" applyBorder="1" applyAlignment="1">
      <alignment vertical="top" wrapText="1"/>
    </xf>
    <xf numFmtId="0" fontId="49" fillId="0" borderId="18" xfId="0" applyNumberFormat="1" applyFont="1" applyFill="1" applyBorder="1" applyAlignment="1">
      <alignment vertical="top" wrapText="1"/>
    </xf>
    <xf numFmtId="0" fontId="52" fillId="0" borderId="18" xfId="2" applyNumberFormat="1" applyFont="1" applyFill="1" applyBorder="1" applyAlignment="1" applyProtection="1">
      <alignment horizontal="center" vertical="center" wrapText="1"/>
      <protection locked="0"/>
    </xf>
    <xf numFmtId="164" fontId="54" fillId="0" borderId="0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165" fontId="73" fillId="0" borderId="23" xfId="0" applyNumberFormat="1" applyFont="1" applyFill="1" applyBorder="1" applyAlignment="1">
      <alignment horizontal="right" wrapText="1"/>
    </xf>
    <xf numFmtId="165" fontId="67" fillId="0" borderId="23" xfId="0" applyNumberFormat="1" applyFont="1" applyFill="1" applyBorder="1" applyAlignment="1">
      <alignment horizontal="right" wrapText="1"/>
    </xf>
    <xf numFmtId="0" fontId="52" fillId="0" borderId="18" xfId="0" applyNumberFormat="1" applyFont="1" applyFill="1" applyBorder="1" applyAlignment="1">
      <alignment horizontal="center" vertical="center" wrapText="1"/>
    </xf>
    <xf numFmtId="165" fontId="69" fillId="0" borderId="23" xfId="0" applyNumberFormat="1" applyFont="1" applyFill="1" applyBorder="1" applyAlignment="1">
      <alignment horizontal="right" wrapText="1"/>
    </xf>
    <xf numFmtId="4" fontId="81" fillId="0" borderId="23" xfId="0" applyNumberFormat="1" applyFont="1" applyFill="1" applyBorder="1" applyAlignment="1" applyProtection="1">
      <alignment vertical="top" wrapText="1"/>
    </xf>
    <xf numFmtId="4" fontId="82" fillId="0" borderId="23" xfId="0" applyNumberFormat="1" applyFont="1" applyFill="1" applyBorder="1" applyAlignment="1" applyProtection="1">
      <alignment vertical="top" wrapText="1"/>
    </xf>
    <xf numFmtId="164" fontId="83" fillId="0" borderId="23" xfId="0" applyFont="1" applyFill="1" applyBorder="1" applyAlignment="1">
      <alignment vertical="center" wrapText="1"/>
    </xf>
    <xf numFmtId="165" fontId="69" fillId="0" borderId="23" xfId="0" applyNumberFormat="1" applyFont="1" applyFill="1" applyBorder="1" applyAlignment="1">
      <alignment horizontal="right" vertical="top" wrapText="1"/>
    </xf>
    <xf numFmtId="49" fontId="48" fillId="0" borderId="23" xfId="0" applyNumberFormat="1" applyFont="1" applyFill="1" applyBorder="1" applyAlignment="1">
      <alignment horizontal="center" vertical="center" wrapText="1"/>
    </xf>
    <xf numFmtId="0" fontId="48" fillId="0" borderId="18" xfId="0" applyNumberFormat="1" applyFont="1" applyFill="1" applyBorder="1" applyAlignment="1">
      <alignment horizontal="left" vertical="top" wrapText="1"/>
    </xf>
    <xf numFmtId="49" fontId="48" fillId="0" borderId="18" xfId="0" applyNumberFormat="1" applyFont="1" applyFill="1" applyBorder="1" applyAlignment="1">
      <alignment horizontal="center" vertical="center" wrapText="1"/>
    </xf>
    <xf numFmtId="0" fontId="48" fillId="0" borderId="18" xfId="0" applyNumberFormat="1" applyFont="1" applyFill="1" applyBorder="1" applyAlignment="1">
      <alignment horizontal="center" vertical="center" wrapText="1"/>
    </xf>
    <xf numFmtId="165" fontId="66" fillId="0" borderId="23" xfId="0" applyNumberFormat="1" applyFont="1" applyFill="1" applyBorder="1" applyAlignment="1">
      <alignment horizontal="right" wrapText="1"/>
    </xf>
    <xf numFmtId="165" fontId="84" fillId="0" borderId="23" xfId="0" applyNumberFormat="1" applyFont="1" applyFill="1" applyBorder="1" applyAlignment="1">
      <alignment horizontal="right" vertical="top" wrapText="1"/>
    </xf>
    <xf numFmtId="164" fontId="13" fillId="0" borderId="0" xfId="0" applyNumberFormat="1" applyFont="1" applyFill="1" applyBorder="1" applyAlignment="1">
      <alignment vertical="top" wrapText="1"/>
    </xf>
    <xf numFmtId="49" fontId="48" fillId="32" borderId="1" xfId="0" applyNumberFormat="1" applyFont="1" applyFill="1" applyBorder="1" applyAlignment="1">
      <alignment horizontal="center" vertical="center" wrapText="1"/>
    </xf>
    <xf numFmtId="0" fontId="48" fillId="32" borderId="18" xfId="0" applyNumberFormat="1" applyFont="1" applyFill="1" applyBorder="1" applyAlignment="1">
      <alignment horizontal="left" vertical="top" wrapText="1"/>
    </xf>
    <xf numFmtId="49" fontId="48" fillId="32" borderId="18" xfId="0" applyNumberFormat="1" applyFont="1" applyFill="1" applyBorder="1" applyAlignment="1">
      <alignment horizontal="center" vertical="center" wrapText="1"/>
    </xf>
    <xf numFmtId="0" fontId="48" fillId="32" borderId="18" xfId="0" applyNumberFormat="1" applyFont="1" applyFill="1" applyBorder="1" applyAlignment="1">
      <alignment horizontal="center" vertical="center" wrapText="1"/>
    </xf>
    <xf numFmtId="165" fontId="84" fillId="32" borderId="1" xfId="0" applyNumberFormat="1" applyFont="1" applyFill="1" applyBorder="1" applyAlignment="1">
      <alignment horizontal="right" vertical="center" wrapText="1"/>
    </xf>
    <xf numFmtId="164" fontId="13" fillId="32" borderId="0" xfId="0" applyNumberFormat="1" applyFont="1" applyFill="1" applyBorder="1" applyAlignment="1">
      <alignment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5" fontId="69" fillId="3" borderId="23" xfId="0" applyNumberFormat="1" applyFont="1" applyFill="1" applyBorder="1" applyAlignment="1">
      <alignment horizontal="right" wrapText="1"/>
    </xf>
    <xf numFmtId="0" fontId="53" fillId="0" borderId="1" xfId="0" applyNumberFormat="1" applyFont="1" applyFill="1" applyBorder="1" applyAlignment="1">
      <alignment vertical="top" wrapText="1"/>
    </xf>
    <xf numFmtId="0" fontId="44" fillId="0" borderId="18" xfId="0" applyNumberFormat="1" applyFont="1" applyFill="1" applyBorder="1" applyAlignment="1">
      <alignment horizontal="center" vertical="center" wrapText="1"/>
    </xf>
    <xf numFmtId="4" fontId="82" fillId="0" borderId="23" xfId="0" applyNumberFormat="1" applyFont="1" applyFill="1" applyBorder="1" applyAlignment="1" applyProtection="1">
      <alignment horizontal="right" vertical="top" wrapText="1"/>
    </xf>
    <xf numFmtId="0" fontId="49" fillId="0" borderId="23" xfId="0" applyNumberFormat="1" applyFont="1" applyFill="1" applyBorder="1" applyAlignment="1">
      <alignment vertical="top" wrapText="1"/>
    </xf>
    <xf numFmtId="165" fontId="52" fillId="0" borderId="23" xfId="0" applyNumberFormat="1" applyFont="1" applyFill="1" applyBorder="1" applyAlignment="1">
      <alignment horizontal="right" wrapText="1"/>
    </xf>
    <xf numFmtId="0" fontId="53" fillId="0" borderId="18" xfId="0" applyNumberFormat="1" applyFont="1" applyFill="1" applyBorder="1" applyAlignment="1">
      <alignment vertical="top" wrapText="1"/>
    </xf>
    <xf numFmtId="0" fontId="54" fillId="0" borderId="18" xfId="2" applyNumberFormat="1" applyFont="1" applyFill="1" applyBorder="1" applyAlignment="1" applyProtection="1">
      <alignment horizontal="center" vertical="center" wrapText="1"/>
      <protection locked="0"/>
    </xf>
    <xf numFmtId="165" fontId="54" fillId="0" borderId="1" xfId="0" applyNumberFormat="1" applyFont="1" applyFill="1" applyBorder="1" applyAlignment="1">
      <alignment horizontal="right" wrapText="1"/>
    </xf>
    <xf numFmtId="0" fontId="78" fillId="0" borderId="18" xfId="0" applyNumberFormat="1" applyFont="1" applyFill="1" applyBorder="1" applyAlignment="1">
      <alignment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60" fillId="0" borderId="1" xfId="0" applyNumberFormat="1" applyFont="1" applyFill="1" applyBorder="1" applyAlignment="1">
      <alignment horizontal="center" vertical="center" wrapText="1"/>
    </xf>
    <xf numFmtId="165" fontId="61" fillId="0" borderId="23" xfId="0" applyNumberFormat="1" applyFont="1" applyFill="1" applyBorder="1" applyAlignment="1">
      <alignment vertical="center" wrapText="1"/>
    </xf>
    <xf numFmtId="165" fontId="66" fillId="33" borderId="23" xfId="0" applyNumberFormat="1" applyFont="1" applyFill="1" applyBorder="1" applyAlignment="1">
      <alignment horizontal="right" wrapText="1"/>
    </xf>
    <xf numFmtId="165" fontId="66" fillId="34" borderId="23" xfId="0" applyNumberFormat="1" applyFont="1" applyFill="1" applyBorder="1" applyAlignment="1">
      <alignment horizontal="right" wrapText="1"/>
    </xf>
    <xf numFmtId="165" fontId="67" fillId="4" borderId="23" xfId="0" applyNumberFormat="1" applyFont="1" applyFill="1" applyBorder="1" applyAlignment="1">
      <alignment horizontal="right" wrapText="1"/>
    </xf>
    <xf numFmtId="165" fontId="71" fillId="0" borderId="23" xfId="0" applyNumberFormat="1" applyFont="1" applyFill="1" applyBorder="1" applyAlignment="1">
      <alignment horizontal="right" wrapText="1"/>
    </xf>
    <xf numFmtId="165" fontId="70" fillId="3" borderId="23" xfId="0" applyNumberFormat="1" applyFont="1" applyFill="1" applyBorder="1" applyAlignment="1">
      <alignment horizontal="right" wrapText="1"/>
    </xf>
    <xf numFmtId="165" fontId="70" fillId="0" borderId="23" xfId="0" applyNumberFormat="1" applyFont="1" applyFill="1" applyBorder="1" applyAlignment="1">
      <alignment horizontal="right" wrapText="1"/>
    </xf>
    <xf numFmtId="165" fontId="68" fillId="33" borderId="23" xfId="0" applyNumberFormat="1" applyFont="1" applyFill="1" applyBorder="1" applyAlignment="1">
      <alignment horizontal="right" wrapText="1"/>
    </xf>
    <xf numFmtId="165" fontId="68" fillId="34" borderId="23" xfId="0" applyNumberFormat="1" applyFont="1" applyFill="1" applyBorder="1" applyAlignment="1">
      <alignment horizontal="right" wrapText="1"/>
    </xf>
    <xf numFmtId="165" fontId="68" fillId="4" borderId="23" xfId="0" applyNumberFormat="1" applyFont="1" applyFill="1" applyBorder="1" applyAlignment="1">
      <alignment horizontal="right" wrapText="1"/>
    </xf>
    <xf numFmtId="165" fontId="72" fillId="0" borderId="23" xfId="0" applyNumberFormat="1" applyFont="1" applyFill="1" applyBorder="1" applyAlignment="1">
      <alignment horizontal="right" wrapText="1"/>
    </xf>
    <xf numFmtId="165" fontId="71" fillId="3" borderId="23" xfId="0" applyNumberFormat="1" applyFont="1" applyFill="1" applyBorder="1" applyAlignment="1">
      <alignment horizontal="right" wrapText="1"/>
    </xf>
    <xf numFmtId="165" fontId="73" fillId="4" borderId="23" xfId="0" applyNumberFormat="1" applyFont="1" applyFill="1" applyBorder="1" applyAlignment="1">
      <alignment horizontal="right" wrapText="1"/>
    </xf>
    <xf numFmtId="165" fontId="74" fillId="0" borderId="23" xfId="0" applyNumberFormat="1" applyFont="1" applyFill="1" applyBorder="1" applyAlignment="1">
      <alignment horizontal="right" wrapText="1"/>
    </xf>
    <xf numFmtId="165" fontId="73" fillId="3" borderId="23" xfId="2" applyNumberFormat="1" applyFont="1" applyFill="1" applyBorder="1" applyAlignment="1">
      <alignment horizontal="right" wrapText="1"/>
    </xf>
    <xf numFmtId="165" fontId="73" fillId="0" borderId="23" xfId="2" applyNumberFormat="1" applyFont="1" applyFill="1" applyBorder="1" applyAlignment="1">
      <alignment horizontal="right" wrapText="1"/>
    </xf>
    <xf numFmtId="165" fontId="66" fillId="3" borderId="23" xfId="0" applyNumberFormat="1" applyFont="1" applyFill="1" applyBorder="1" applyAlignment="1">
      <alignment horizontal="right" wrapText="1"/>
    </xf>
    <xf numFmtId="165" fontId="66" fillId="32" borderId="23" xfId="0" applyNumberFormat="1" applyFont="1" applyFill="1" applyBorder="1" applyAlignment="1">
      <alignment horizontal="right" wrapText="1"/>
    </xf>
    <xf numFmtId="165" fontId="75" fillId="33" borderId="23" xfId="0" applyNumberFormat="1" applyFont="1" applyFill="1" applyBorder="1" applyAlignment="1">
      <alignment horizontal="right" wrapText="1"/>
    </xf>
    <xf numFmtId="165" fontId="75" fillId="34" borderId="23" xfId="0" applyNumberFormat="1" applyFont="1" applyFill="1" applyBorder="1" applyAlignment="1">
      <alignment horizontal="right" wrapText="1"/>
    </xf>
    <xf numFmtId="165" fontId="69" fillId="34" borderId="23" xfId="0" applyNumberFormat="1" applyFont="1" applyFill="1" applyBorder="1" applyAlignment="1">
      <alignment horizontal="right" wrapText="1"/>
    </xf>
    <xf numFmtId="165" fontId="44" fillId="4" borderId="23" xfId="0" applyNumberFormat="1" applyFont="1" applyFill="1" applyBorder="1" applyAlignment="1">
      <alignment horizontal="right" wrapText="1"/>
    </xf>
    <xf numFmtId="165" fontId="54" fillId="0" borderId="23" xfId="0" applyNumberFormat="1" applyFont="1" applyFill="1" applyBorder="1" applyAlignment="1">
      <alignment horizontal="right" wrapText="1"/>
    </xf>
    <xf numFmtId="165" fontId="76" fillId="4" borderId="23" xfId="0" applyNumberFormat="1" applyFont="1" applyFill="1" applyBorder="1" applyAlignment="1">
      <alignment horizontal="right" wrapText="1"/>
    </xf>
    <xf numFmtId="165" fontId="69" fillId="4" borderId="23" xfId="0" applyNumberFormat="1" applyFont="1" applyFill="1" applyBorder="1" applyAlignment="1">
      <alignment horizontal="right" wrapText="1"/>
    </xf>
    <xf numFmtId="165" fontId="72" fillId="3" borderId="23" xfId="0" applyNumberFormat="1" applyFont="1" applyFill="1" applyBorder="1" applyAlignment="1">
      <alignment horizontal="right" wrapText="1"/>
    </xf>
    <xf numFmtId="165" fontId="68" fillId="3" borderId="23" xfId="0" applyNumberFormat="1" applyFont="1" applyFill="1" applyBorder="1" applyAlignment="1">
      <alignment horizontal="right" wrapText="1"/>
    </xf>
    <xf numFmtId="165" fontId="67" fillId="0" borderId="23" xfId="2" applyNumberFormat="1" applyFont="1" applyFill="1" applyBorder="1" applyAlignment="1">
      <alignment horizontal="right" wrapText="1"/>
    </xf>
    <xf numFmtId="165" fontId="74" fillId="3" borderId="23" xfId="0" applyNumberFormat="1" applyFont="1" applyFill="1" applyBorder="1" applyAlignment="1">
      <alignment horizontal="right" wrapText="1"/>
    </xf>
    <xf numFmtId="165" fontId="72" fillId="4" borderId="23" xfId="0" applyNumberFormat="1" applyFont="1" applyFill="1" applyBorder="1" applyAlignment="1">
      <alignment horizontal="right" wrapText="1"/>
    </xf>
    <xf numFmtId="49" fontId="44" fillId="0" borderId="23" xfId="0" applyNumberFormat="1" applyFont="1" applyFill="1" applyBorder="1" applyAlignment="1">
      <alignment horizontal="center" vertical="center" wrapText="1"/>
    </xf>
    <xf numFmtId="164" fontId="44" fillId="0" borderId="18" xfId="0" applyFont="1" applyFill="1" applyBorder="1" applyAlignment="1">
      <alignment horizontal="left" vertical="center" wrapText="1"/>
    </xf>
    <xf numFmtId="164" fontId="45" fillId="0" borderId="18" xfId="0" applyFont="1" applyFill="1" applyBorder="1" applyAlignment="1">
      <alignment horizontal="center" vertical="center" wrapText="1"/>
    </xf>
    <xf numFmtId="164" fontId="44" fillId="0" borderId="18" xfId="0" applyFont="1" applyFill="1" applyBorder="1" applyAlignment="1">
      <alignment horizontal="left" vertical="top" wrapText="1"/>
    </xf>
    <xf numFmtId="49" fontId="49" fillId="3" borderId="23" xfId="0" applyNumberFormat="1" applyFont="1" applyFill="1" applyBorder="1" applyAlignment="1">
      <alignment horizontal="center" vertical="center" wrapText="1"/>
    </xf>
    <xf numFmtId="165" fontId="73" fillId="3" borderId="23" xfId="0" applyNumberFormat="1" applyFont="1" applyFill="1" applyBorder="1" applyAlignment="1">
      <alignment horizontal="right" wrapText="1"/>
    </xf>
    <xf numFmtId="4" fontId="82" fillId="0" borderId="18" xfId="0" applyNumberFormat="1" applyFont="1" applyFill="1" applyBorder="1" applyAlignment="1" applyProtection="1">
      <alignment vertical="top" wrapText="1"/>
    </xf>
    <xf numFmtId="0" fontId="52" fillId="3" borderId="18" xfId="2" applyNumberFormat="1" applyFont="1" applyFill="1" applyBorder="1" applyAlignment="1">
      <alignment horizontal="center" vertical="center" wrapText="1"/>
    </xf>
    <xf numFmtId="165" fontId="69" fillId="3" borderId="23" xfId="2" applyNumberFormat="1" applyFont="1" applyFill="1" applyBorder="1" applyAlignment="1">
      <alignment horizontal="right" wrapText="1"/>
    </xf>
    <xf numFmtId="165" fontId="69" fillId="0" borderId="23" xfId="2" applyNumberFormat="1" applyFont="1" applyFill="1" applyBorder="1" applyAlignment="1">
      <alignment horizontal="right" wrapText="1"/>
    </xf>
    <xf numFmtId="0" fontId="49" fillId="0" borderId="23" xfId="386" applyNumberFormat="1" applyFont="1" applyFill="1" applyBorder="1" applyProtection="1">
      <alignment horizontal="left"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49" fillId="0" borderId="23" xfId="0" applyNumberFormat="1" applyFont="1" applyFill="1" applyBorder="1" applyAlignment="1">
      <alignment horizontal="center" vertical="center" wrapText="1"/>
    </xf>
    <xf numFmtId="0" fontId="48" fillId="3" borderId="18" xfId="0" applyNumberFormat="1" applyFont="1" applyFill="1" applyBorder="1" applyAlignment="1">
      <alignment horizontal="left" vertical="top" wrapText="1"/>
    </xf>
    <xf numFmtId="49" fontId="53" fillId="3" borderId="23" xfId="0" applyNumberFormat="1" applyFont="1" applyFill="1" applyBorder="1" applyAlignment="1">
      <alignment horizontal="center" vertical="center" wrapText="1"/>
    </xf>
    <xf numFmtId="49" fontId="15" fillId="4" borderId="23" xfId="0" applyNumberFormat="1" applyFont="1" applyFill="1" applyBorder="1" applyAlignment="1">
      <alignment horizontal="center" vertical="center" wrapText="1"/>
    </xf>
    <xf numFmtId="165" fontId="86" fillId="4" borderId="18" xfId="0" applyNumberFormat="1" applyFont="1" applyFill="1" applyBorder="1" applyAlignment="1">
      <alignment horizontal="center" vertical="center" wrapText="1"/>
    </xf>
    <xf numFmtId="49" fontId="86" fillId="4" borderId="18" xfId="0" applyNumberFormat="1" applyFont="1" applyFill="1" applyBorder="1" applyAlignment="1">
      <alignment horizontal="center" vertical="center" wrapText="1"/>
    </xf>
    <xf numFmtId="0" fontId="86" fillId="4" borderId="18" xfId="0" applyNumberFormat="1" applyFont="1" applyFill="1" applyBorder="1" applyAlignment="1">
      <alignment horizontal="center" vertical="center" wrapText="1"/>
    </xf>
    <xf numFmtId="165" fontId="15" fillId="4" borderId="23" xfId="0" applyNumberFormat="1" applyFont="1" applyFill="1" applyBorder="1" applyAlignment="1">
      <alignment horizontal="right" wrapText="1"/>
    </xf>
    <xf numFmtId="4" fontId="45" fillId="3" borderId="18" xfId="0" applyNumberFormat="1" applyFont="1" applyFill="1" applyBorder="1" applyAlignment="1">
      <alignment horizontal="left" vertical="top" wrapText="1"/>
    </xf>
    <xf numFmtId="164" fontId="87" fillId="0" borderId="0" xfId="0" applyNumberFormat="1" applyFont="1" applyFill="1" applyBorder="1" applyAlignment="1">
      <alignment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53" fillId="0" borderId="23" xfId="0" applyNumberFormat="1" applyFont="1" applyFill="1" applyBorder="1" applyAlignment="1">
      <alignment horizontal="center" vertical="center" wrapText="1"/>
    </xf>
    <xf numFmtId="0" fontId="46" fillId="0" borderId="18" xfId="0" applyNumberFormat="1" applyFont="1" applyFill="1" applyBorder="1" applyAlignment="1">
      <alignment horizontal="center" vertical="center" wrapText="1"/>
    </xf>
    <xf numFmtId="49" fontId="46" fillId="0" borderId="18" xfId="0" applyNumberFormat="1" applyFont="1" applyFill="1" applyBorder="1" applyAlignment="1">
      <alignment horizontal="center" vertical="center" wrapText="1"/>
    </xf>
    <xf numFmtId="0" fontId="54" fillId="3" borderId="23" xfId="1" applyFont="1" applyFill="1" applyBorder="1" applyAlignment="1">
      <alignment horizontal="center" vertical="top" wrapText="1"/>
    </xf>
    <xf numFmtId="49" fontId="54" fillId="3" borderId="18" xfId="0" applyNumberFormat="1" applyFont="1" applyFill="1" applyBorder="1" applyAlignment="1">
      <alignment horizontal="center" vertical="center" wrapText="1"/>
    </xf>
    <xf numFmtId="165" fontId="54" fillId="3" borderId="18" xfId="0" applyNumberFormat="1" applyFont="1" applyFill="1" applyBorder="1" applyAlignment="1">
      <alignment horizontal="left" vertical="top" wrapText="1"/>
    </xf>
    <xf numFmtId="0" fontId="44" fillId="0" borderId="18" xfId="0" applyNumberFormat="1" applyFont="1" applyFill="1" applyBorder="1" applyAlignment="1">
      <alignment horizontal="left" vertical="center" wrapText="1"/>
    </xf>
    <xf numFmtId="49" fontId="52" fillId="4" borderId="23" xfId="0" applyNumberFormat="1" applyFont="1" applyFill="1" applyBorder="1" applyAlignment="1">
      <alignment horizontal="center" vertical="center" wrapText="1"/>
    </xf>
    <xf numFmtId="164" fontId="88" fillId="39" borderId="0" xfId="0" applyNumberFormat="1" applyFont="1" applyFill="1" applyBorder="1" applyAlignment="1">
      <alignment vertical="top" wrapText="1"/>
    </xf>
    <xf numFmtId="164" fontId="79" fillId="39" borderId="0" xfId="0" applyNumberFormat="1" applyFont="1" applyFill="1" applyBorder="1" applyAlignment="1">
      <alignment vertical="top" wrapText="1"/>
    </xf>
    <xf numFmtId="164" fontId="50" fillId="0" borderId="0" xfId="0" applyNumberFormat="1" applyFont="1" applyFill="1" applyBorder="1" applyAlignment="1">
      <alignment vertical="top" wrapText="1"/>
    </xf>
    <xf numFmtId="164" fontId="52" fillId="0" borderId="0" xfId="0" applyNumberFormat="1" applyFont="1" applyFill="1" applyBorder="1" applyAlignment="1">
      <alignment vertical="top" wrapText="1"/>
    </xf>
    <xf numFmtId="3" fontId="52" fillId="3" borderId="18" xfId="0" applyNumberFormat="1" applyFont="1" applyFill="1" applyBorder="1" applyAlignment="1" applyProtection="1">
      <alignment horizontal="left" vertical="center" wrapText="1"/>
    </xf>
    <xf numFmtId="164" fontId="17" fillId="3" borderId="0" xfId="0" applyNumberFormat="1" applyFont="1" applyFill="1" applyBorder="1" applyAlignment="1">
      <alignment vertical="top" wrapText="1"/>
    </xf>
    <xf numFmtId="164" fontId="49" fillId="3" borderId="0" xfId="0" applyNumberFormat="1" applyFont="1" applyFill="1" applyBorder="1" applyAlignment="1">
      <alignment vertical="top" wrapText="1"/>
    </xf>
    <xf numFmtId="49" fontId="54" fillId="0" borderId="23" xfId="0" applyNumberFormat="1" applyFont="1" applyFill="1" applyBorder="1" applyAlignment="1">
      <alignment horizontal="center" vertical="center" wrapText="1"/>
    </xf>
    <xf numFmtId="166" fontId="57" fillId="4" borderId="19" xfId="0" applyNumberFormat="1" applyFont="1" applyFill="1" applyBorder="1" applyAlignment="1">
      <alignment horizontal="center" vertical="top" wrapText="1"/>
    </xf>
    <xf numFmtId="49" fontId="12" fillId="4" borderId="23" xfId="0" applyNumberFormat="1" applyFont="1" applyFill="1" applyBorder="1" applyAlignment="1">
      <alignment horizontal="center" vertical="center" wrapText="1"/>
    </xf>
    <xf numFmtId="165" fontId="18" fillId="4" borderId="23" xfId="0" applyNumberFormat="1" applyFont="1" applyFill="1" applyBorder="1" applyAlignment="1">
      <alignment horizontal="right" wrapText="1"/>
    </xf>
    <xf numFmtId="0" fontId="89" fillId="3" borderId="18" xfId="0" applyNumberFormat="1" applyFont="1" applyFill="1" applyBorder="1" applyAlignment="1">
      <alignment horizontal="left" vertical="top" wrapText="1"/>
    </xf>
    <xf numFmtId="0" fontId="52" fillId="3" borderId="0" xfId="12" applyNumberFormat="1" applyFont="1" applyFill="1" applyBorder="1" applyAlignment="1">
      <alignment horizontal="left" vertical="top"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52" fillId="3" borderId="23" xfId="12" applyNumberFormat="1" applyFont="1" applyFill="1" applyBorder="1" applyAlignment="1">
      <alignment horizontal="left" vertical="top" wrapText="1"/>
    </xf>
    <xf numFmtId="166" fontId="57" fillId="4" borderId="23" xfId="0" applyNumberFormat="1" applyFont="1" applyFill="1" applyBorder="1" applyAlignment="1">
      <alignment horizontal="center" vertical="top" wrapText="1"/>
    </xf>
    <xf numFmtId="0" fontId="54" fillId="3" borderId="23" xfId="12" applyNumberFormat="1" applyFont="1" applyFill="1" applyBorder="1" applyAlignment="1">
      <alignment horizontal="left" vertical="top" wrapText="1"/>
    </xf>
    <xf numFmtId="164" fontId="88" fillId="0" borderId="0" xfId="0" applyNumberFormat="1" applyFont="1" applyFill="1" applyBorder="1" applyAlignment="1">
      <alignment vertical="top" wrapText="1"/>
    </xf>
    <xf numFmtId="164" fontId="79" fillId="0" borderId="0" xfId="0" applyNumberFormat="1" applyFont="1" applyFill="1" applyBorder="1" applyAlignment="1">
      <alignment vertical="top" wrapText="1"/>
    </xf>
    <xf numFmtId="164" fontId="90" fillId="0" borderId="0" xfId="0" applyNumberFormat="1" applyFont="1" applyFill="1" applyBorder="1" applyAlignment="1">
      <alignment vertical="top" wrapText="1"/>
    </xf>
    <xf numFmtId="165" fontId="67" fillId="40" borderId="23" xfId="0" applyNumberFormat="1" applyFont="1" applyFill="1" applyBorder="1" applyAlignment="1">
      <alignment horizontal="right" vertical="center" wrapText="1"/>
    </xf>
    <xf numFmtId="165" fontId="71" fillId="0" borderId="23" xfId="0" applyNumberFormat="1" applyFont="1" applyFill="1" applyBorder="1" applyAlignment="1">
      <alignment horizontal="right" vertical="center" wrapText="1"/>
    </xf>
    <xf numFmtId="49" fontId="44" fillId="3" borderId="23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left" vertical="top" wrapText="1"/>
    </xf>
    <xf numFmtId="4" fontId="50" fillId="0" borderId="18" xfId="0" applyNumberFormat="1" applyFont="1" applyFill="1" applyBorder="1" applyAlignment="1">
      <alignment horizontal="left" vertical="top" wrapText="1"/>
    </xf>
    <xf numFmtId="165" fontId="71" fillId="40" borderId="23" xfId="0" applyNumberFormat="1" applyFont="1" applyFill="1" applyBorder="1" applyAlignment="1">
      <alignment horizontal="right" vertical="center" wrapText="1"/>
    </xf>
    <xf numFmtId="0" fontId="54" fillId="3" borderId="18" xfId="1" applyFont="1" applyFill="1" applyBorder="1" applyAlignment="1">
      <alignment horizontal="center" vertical="top" wrapText="1"/>
    </xf>
    <xf numFmtId="165" fontId="44" fillId="0" borderId="18" xfId="0" applyNumberFormat="1" applyFont="1" applyFill="1" applyBorder="1" applyAlignment="1">
      <alignment horizontal="left" vertical="top" wrapText="1"/>
    </xf>
    <xf numFmtId="165" fontId="50" fillId="0" borderId="18" xfId="0" applyNumberFormat="1" applyFont="1" applyFill="1" applyBorder="1" applyAlignment="1">
      <alignment horizontal="left" vertical="top" wrapText="1"/>
    </xf>
    <xf numFmtId="165" fontId="71" fillId="3" borderId="23" xfId="0" applyNumberFormat="1" applyFont="1" applyFill="1" applyBorder="1" applyAlignment="1">
      <alignment horizontal="right" vertical="center" wrapText="1"/>
    </xf>
    <xf numFmtId="165" fontId="69" fillId="40" borderId="23" xfId="0" applyNumberFormat="1" applyFont="1" applyFill="1" applyBorder="1" applyAlignment="1">
      <alignment horizontal="right" vertical="center" wrapText="1"/>
    </xf>
    <xf numFmtId="165" fontId="70" fillId="0" borderId="23" xfId="0" applyNumberFormat="1" applyFont="1" applyFill="1" applyBorder="1" applyAlignment="1">
      <alignment horizontal="right" vertical="center" wrapText="1"/>
    </xf>
    <xf numFmtId="164" fontId="54" fillId="0" borderId="18" xfId="0" applyFont="1" applyFill="1" applyBorder="1" applyAlignment="1" applyProtection="1">
      <alignment horizontal="left" vertical="top" wrapText="1"/>
      <protection locked="0"/>
    </xf>
    <xf numFmtId="165" fontId="73" fillId="40" borderId="23" xfId="0" applyNumberFormat="1" applyFont="1" applyFill="1" applyBorder="1" applyAlignment="1">
      <alignment horizontal="right" vertical="center" wrapText="1"/>
    </xf>
    <xf numFmtId="165" fontId="74" fillId="0" borderId="23" xfId="0" applyNumberFormat="1" applyFont="1" applyFill="1" applyBorder="1" applyAlignment="1">
      <alignment horizontal="right" vertical="center" wrapText="1"/>
    </xf>
    <xf numFmtId="166" fontId="52" fillId="0" borderId="18" xfId="0" applyNumberFormat="1" applyFont="1" applyFill="1" applyBorder="1" applyAlignment="1">
      <alignment horizontal="justify" vertical="top" wrapText="1"/>
    </xf>
    <xf numFmtId="165" fontId="67" fillId="36" borderId="23" xfId="0" applyNumberFormat="1" applyFont="1" applyFill="1" applyBorder="1" applyAlignment="1">
      <alignment horizontal="right" wrapText="1"/>
    </xf>
    <xf numFmtId="165" fontId="69" fillId="36" borderId="23" xfId="0" applyNumberFormat="1" applyFont="1" applyFill="1" applyBorder="1" applyAlignment="1">
      <alignment horizontal="right" wrapText="1"/>
    </xf>
    <xf numFmtId="165" fontId="73" fillId="36" borderId="23" xfId="2" applyNumberFormat="1" applyFont="1" applyFill="1" applyBorder="1" applyAlignment="1">
      <alignment horizontal="right" wrapText="1"/>
    </xf>
    <xf numFmtId="165" fontId="67" fillId="36" borderId="1" xfId="0" applyNumberFormat="1" applyFont="1" applyFill="1" applyBorder="1" applyAlignment="1">
      <alignment horizontal="right" wrapText="1"/>
    </xf>
    <xf numFmtId="165" fontId="66" fillId="36" borderId="1" xfId="0" applyNumberFormat="1" applyFont="1" applyFill="1" applyBorder="1" applyAlignment="1">
      <alignment horizontal="right" wrapText="1"/>
    </xf>
    <xf numFmtId="49" fontId="47" fillId="0" borderId="23" xfId="0" applyNumberFormat="1" applyFont="1" applyFill="1" applyBorder="1" applyAlignment="1">
      <alignment horizontal="center" vertical="center" wrapText="1"/>
    </xf>
    <xf numFmtId="166" fontId="57" fillId="0" borderId="18" xfId="0" applyNumberFormat="1" applyFont="1" applyFill="1" applyBorder="1" applyAlignment="1">
      <alignment horizontal="justify" vertical="top" wrapText="1"/>
    </xf>
    <xf numFmtId="166" fontId="55" fillId="3" borderId="18" xfId="0" applyNumberFormat="1" applyFont="1" applyFill="1" applyBorder="1" applyAlignment="1">
      <alignment horizontal="justify" vertical="top" wrapText="1"/>
    </xf>
    <xf numFmtId="49" fontId="55" fillId="0" borderId="18" xfId="0" applyNumberFormat="1" applyFont="1" applyFill="1" applyBorder="1" applyAlignment="1">
      <alignment horizontal="center" vertical="center" wrapText="1"/>
    </xf>
    <xf numFmtId="0" fontId="55" fillId="3" borderId="18" xfId="0" applyNumberFormat="1" applyFont="1" applyFill="1" applyBorder="1" applyAlignment="1">
      <alignment horizontal="center" vertical="center" wrapText="1"/>
    </xf>
    <xf numFmtId="165" fontId="66" fillId="36" borderId="23" xfId="0" applyNumberFormat="1" applyFont="1" applyFill="1" applyBorder="1" applyAlignment="1">
      <alignment horizontal="right" wrapText="1"/>
    </xf>
    <xf numFmtId="164" fontId="19" fillId="3" borderId="23" xfId="0" applyNumberFormat="1" applyFont="1" applyFill="1" applyBorder="1" applyAlignment="1">
      <alignment vertical="top" wrapText="1"/>
    </xf>
    <xf numFmtId="4" fontId="52" fillId="3" borderId="23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4" fontId="18" fillId="4" borderId="23" xfId="0" applyNumberFormat="1" applyFont="1" applyFill="1" applyBorder="1" applyAlignment="1">
      <alignment vertical="top" wrapText="1"/>
    </xf>
    <xf numFmtId="0" fontId="46" fillId="4" borderId="23" xfId="0" applyNumberFormat="1" applyFont="1" applyFill="1" applyBorder="1" applyAlignment="1">
      <alignment horizontal="center" vertical="center" wrapText="1"/>
    </xf>
    <xf numFmtId="166" fontId="52" fillId="3" borderId="18" xfId="0" applyNumberFormat="1" applyFont="1" applyFill="1" applyBorder="1" applyAlignment="1">
      <alignment horizontal="center" vertical="center" wrapText="1"/>
    </xf>
    <xf numFmtId="0" fontId="52" fillId="3" borderId="23" xfId="12" applyNumberFormat="1" applyFont="1" applyFill="1" applyBorder="1" applyAlignment="1">
      <alignment horizontal="center" vertical="center" wrapText="1"/>
    </xf>
    <xf numFmtId="0" fontId="54" fillId="3" borderId="23" xfId="12" applyNumberFormat="1" applyFont="1" applyFill="1" applyBorder="1" applyAlignment="1">
      <alignment horizontal="center" vertical="center" wrapText="1"/>
    </xf>
    <xf numFmtId="164" fontId="53" fillId="3" borderId="0" xfId="0" applyNumberFormat="1" applyFont="1" applyFill="1" applyBorder="1" applyAlignment="1">
      <alignment vertical="top" wrapText="1"/>
    </xf>
    <xf numFmtId="165" fontId="71" fillId="3" borderId="1" xfId="0" applyNumberFormat="1" applyFont="1" applyFill="1" applyBorder="1" applyAlignment="1">
      <alignment wrapText="1"/>
    </xf>
    <xf numFmtId="165" fontId="73" fillId="40" borderId="23" xfId="0" applyNumberFormat="1" applyFont="1" applyFill="1" applyBorder="1" applyAlignment="1">
      <alignment wrapText="1"/>
    </xf>
    <xf numFmtId="165" fontId="71" fillId="3" borderId="23" xfId="0" applyNumberFormat="1" applyFont="1" applyFill="1" applyBorder="1" applyAlignment="1">
      <alignment wrapText="1"/>
    </xf>
    <xf numFmtId="165" fontId="67" fillId="0" borderId="23" xfId="0" applyNumberFormat="1" applyFont="1" applyBorder="1" applyAlignment="1">
      <alignment horizontal="right" wrapText="1"/>
    </xf>
    <xf numFmtId="165" fontId="67" fillId="32" borderId="23" xfId="0" applyNumberFormat="1" applyFont="1" applyFill="1" applyBorder="1" applyAlignment="1">
      <alignment horizontal="right" wrapText="1"/>
    </xf>
    <xf numFmtId="165" fontId="58" fillId="3" borderId="18" xfId="0" applyNumberFormat="1" applyFont="1" applyFill="1" applyBorder="1" applyAlignment="1">
      <alignment horizontal="center" vertical="center" wrapText="1"/>
    </xf>
    <xf numFmtId="166" fontId="44" fillId="3" borderId="18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3" fontId="43" fillId="3" borderId="24" xfId="0" applyNumberFormat="1" applyFont="1" applyFill="1" applyBorder="1" applyAlignment="1">
      <alignment horizontal="center" vertical="center" wrapText="1"/>
    </xf>
    <xf numFmtId="43" fontId="43" fillId="3" borderId="19" xfId="0" applyNumberFormat="1" applyFont="1" applyFill="1" applyBorder="1" applyAlignment="1">
      <alignment horizontal="center" vertical="center" wrapText="1"/>
    </xf>
    <xf numFmtId="43" fontId="43" fillId="3" borderId="14" xfId="0" applyNumberFormat="1" applyFont="1" applyFill="1" applyBorder="1" applyAlignment="1">
      <alignment horizontal="center" vertical="center" wrapText="1"/>
    </xf>
    <xf numFmtId="43" fontId="44" fillId="3" borderId="20" xfId="0" applyNumberFormat="1" applyFont="1" applyFill="1" applyBorder="1" applyAlignment="1">
      <alignment horizontal="center" vertical="center" wrapText="1"/>
    </xf>
    <xf numFmtId="43" fontId="61" fillId="29" borderId="18" xfId="0" applyNumberFormat="1" applyFont="1" applyFill="1" applyBorder="1" applyAlignment="1">
      <alignment horizontal="center" vertical="center" wrapText="1"/>
    </xf>
    <xf numFmtId="43" fontId="61" fillId="3" borderId="18" xfId="0" applyNumberFormat="1" applyFont="1" applyFill="1" applyBorder="1" applyAlignment="1">
      <alignment horizontal="center" vertical="center" wrapText="1"/>
    </xf>
    <xf numFmtId="43" fontId="61" fillId="2" borderId="18" xfId="0" applyNumberFormat="1" applyFont="1" applyFill="1" applyBorder="1" applyAlignment="1">
      <alignment horizontal="center" vertical="center" wrapText="1"/>
    </xf>
    <xf numFmtId="43" fontId="47" fillId="2" borderId="18" xfId="0" applyNumberFormat="1" applyFont="1" applyFill="1" applyBorder="1" applyAlignment="1">
      <alignment horizontal="center" vertical="center" wrapText="1"/>
    </xf>
    <xf numFmtId="43" fontId="47" fillId="33" borderId="18" xfId="0" applyNumberFormat="1" applyFont="1" applyFill="1" applyBorder="1" applyAlignment="1">
      <alignment horizontal="center" vertical="center" wrapText="1"/>
    </xf>
    <xf numFmtId="43" fontId="47" fillId="34" borderId="18" xfId="0" applyNumberFormat="1" applyFont="1" applyFill="1" applyBorder="1" applyAlignment="1">
      <alignment horizontal="center" vertical="center" wrapText="1"/>
    </xf>
    <xf numFmtId="43" fontId="45" fillId="4" borderId="18" xfId="0" applyNumberFormat="1" applyFont="1" applyFill="1" applyBorder="1" applyAlignment="1">
      <alignment horizontal="center" vertical="center" wrapText="1"/>
    </xf>
    <xf numFmtId="43" fontId="44" fillId="3" borderId="18" xfId="0" applyNumberFormat="1" applyFont="1" applyFill="1" applyBorder="1" applyAlignment="1">
      <alignment horizontal="center" vertical="center" wrapText="1"/>
    </xf>
    <xf numFmtId="43" fontId="45" fillId="3" borderId="18" xfId="0" applyNumberFormat="1" applyFont="1" applyFill="1" applyBorder="1" applyAlignment="1">
      <alignment horizontal="center" vertical="center" wrapText="1"/>
    </xf>
    <xf numFmtId="43" fontId="46" fillId="3" borderId="18" xfId="0" applyNumberFormat="1" applyFont="1" applyFill="1" applyBorder="1" applyAlignment="1">
      <alignment horizontal="center" vertical="center" wrapText="1"/>
    </xf>
    <xf numFmtId="43" fontId="50" fillId="3" borderId="18" xfId="0" applyNumberFormat="1" applyFont="1" applyFill="1" applyBorder="1" applyAlignment="1">
      <alignment horizontal="center" vertical="center" wrapText="1"/>
    </xf>
    <xf numFmtId="43" fontId="45" fillId="2" borderId="18" xfId="0" applyNumberFormat="1" applyFont="1" applyFill="1" applyBorder="1" applyAlignment="1">
      <alignment horizontal="center" vertical="center" wrapText="1"/>
    </xf>
    <xf numFmtId="43" fontId="45" fillId="33" borderId="18" xfId="0" applyNumberFormat="1" applyFont="1" applyFill="1" applyBorder="1" applyAlignment="1">
      <alignment horizontal="center" vertical="center" wrapText="1"/>
    </xf>
    <xf numFmtId="43" fontId="45" fillId="34" borderId="18" xfId="0" applyNumberFormat="1" applyFont="1" applyFill="1" applyBorder="1" applyAlignment="1">
      <alignment horizontal="center" vertical="center" wrapText="1"/>
    </xf>
    <xf numFmtId="43" fontId="46" fillId="4" borderId="18" xfId="0" applyNumberFormat="1" applyFont="1" applyFill="1" applyBorder="1" applyAlignment="1">
      <alignment horizontal="center" vertical="center" wrapText="1"/>
    </xf>
    <xf numFmtId="43" fontId="52" fillId="3" borderId="18" xfId="0" applyNumberFormat="1" applyFont="1" applyFill="1" applyBorder="1" applyAlignment="1">
      <alignment horizontal="center" vertical="center" wrapText="1"/>
    </xf>
    <xf numFmtId="43" fontId="45" fillId="0" borderId="18" xfId="0" applyNumberFormat="1" applyFont="1" applyFill="1" applyBorder="1" applyAlignment="1">
      <alignment horizontal="center" vertical="center" wrapText="1"/>
    </xf>
    <xf numFmtId="43" fontId="46" fillId="0" borderId="18" xfId="0" applyNumberFormat="1" applyFont="1" applyFill="1" applyBorder="1" applyAlignment="1">
      <alignment horizontal="center" vertical="center" wrapText="1"/>
    </xf>
    <xf numFmtId="43" fontId="54" fillId="3" borderId="18" xfId="0" applyNumberFormat="1" applyFont="1" applyFill="1" applyBorder="1" applyAlignment="1">
      <alignment horizontal="center" vertical="center" wrapText="1"/>
    </xf>
    <xf numFmtId="43" fontId="86" fillId="4" borderId="18" xfId="0" applyNumberFormat="1" applyFont="1" applyFill="1" applyBorder="1" applyAlignment="1">
      <alignment horizontal="center" vertical="center" wrapText="1"/>
    </xf>
    <xf numFmtId="43" fontId="54" fillId="4" borderId="18" xfId="0" applyNumberFormat="1" applyFont="1" applyFill="1" applyBorder="1" applyAlignment="1" applyProtection="1">
      <alignment horizontal="center" vertical="center" wrapText="1"/>
      <protection locked="0"/>
    </xf>
    <xf numFmtId="43" fontId="52" fillId="3" borderId="18" xfId="0" applyNumberFormat="1" applyFont="1" applyFill="1" applyBorder="1" applyAlignment="1" applyProtection="1">
      <alignment horizontal="center" vertical="center" wrapText="1"/>
      <protection locked="0"/>
    </xf>
    <xf numFmtId="43" fontId="48" fillId="30" borderId="18" xfId="0" applyNumberFormat="1" applyFont="1" applyFill="1" applyBorder="1" applyAlignment="1" applyProtection="1">
      <alignment horizontal="center" vertical="center" wrapText="1"/>
      <protection locked="0"/>
    </xf>
    <xf numFmtId="43" fontId="52" fillId="0" borderId="18" xfId="2" applyNumberFormat="1" applyFont="1" applyFill="1" applyBorder="1" applyAlignment="1" applyProtection="1">
      <alignment horizontal="center" vertical="center" wrapText="1"/>
      <protection locked="0"/>
    </xf>
    <xf numFmtId="43" fontId="19" fillId="3" borderId="23" xfId="0" applyNumberFormat="1" applyFont="1" applyFill="1" applyBorder="1" applyAlignment="1">
      <alignment vertical="top" wrapText="1"/>
    </xf>
    <xf numFmtId="43" fontId="54" fillId="3" borderId="18" xfId="0" applyNumberFormat="1" applyFont="1" applyFill="1" applyBorder="1" applyAlignment="1" applyProtection="1">
      <alignment horizontal="center" vertical="center" wrapText="1"/>
      <protection locked="0"/>
    </xf>
    <xf numFmtId="43" fontId="52" fillId="3" borderId="18" xfId="12" applyNumberFormat="1" applyFont="1" applyFill="1" applyBorder="1" applyAlignment="1">
      <alignment horizontal="center" vertical="center" wrapText="1"/>
    </xf>
    <xf numFmtId="43" fontId="54" fillId="3" borderId="18" xfId="12" applyNumberFormat="1" applyFont="1" applyFill="1" applyBorder="1" applyAlignment="1">
      <alignment horizontal="center" vertical="center" wrapText="1"/>
    </xf>
    <xf numFmtId="43" fontId="46" fillId="34" borderId="18" xfId="0" applyNumberFormat="1" applyFont="1" applyFill="1" applyBorder="1" applyAlignment="1">
      <alignment horizontal="center" vertical="center" wrapText="1"/>
    </xf>
    <xf numFmtId="43" fontId="18" fillId="4" borderId="0" xfId="0" applyNumberFormat="1" applyFont="1" applyFill="1" applyAlignment="1">
      <alignment vertical="top" wrapText="1"/>
    </xf>
    <xf numFmtId="43" fontId="46" fillId="33" borderId="18" xfId="0" applyNumberFormat="1" applyFont="1" applyFill="1" applyBorder="1" applyAlignment="1">
      <alignment horizontal="center" vertical="center" wrapText="1"/>
    </xf>
    <xf numFmtId="43" fontId="44" fillId="0" borderId="18" xfId="0" applyNumberFormat="1" applyFont="1" applyFill="1" applyBorder="1" applyAlignment="1">
      <alignment horizontal="center" vertical="center" wrapText="1"/>
    </xf>
    <xf numFmtId="43" fontId="55" fillId="4" borderId="18" xfId="0" applyNumberFormat="1" applyFont="1" applyFill="1" applyBorder="1" applyAlignment="1">
      <alignment horizontal="center" vertical="center" wrapText="1"/>
    </xf>
    <xf numFmtId="43" fontId="56" fillId="3" borderId="18" xfId="0" applyNumberFormat="1" applyFont="1" applyFill="1" applyBorder="1" applyAlignment="1">
      <alignment horizontal="center" vertical="center" wrapText="1"/>
    </xf>
    <xf numFmtId="43" fontId="57" fillId="4" borderId="18" xfId="0" applyNumberFormat="1" applyFont="1" applyFill="1" applyBorder="1" applyAlignment="1">
      <alignment horizontal="center" vertical="center" wrapText="1"/>
    </xf>
    <xf numFmtId="43" fontId="45" fillId="32" borderId="18" xfId="0" applyNumberFormat="1" applyFont="1" applyFill="1" applyBorder="1" applyAlignment="1">
      <alignment horizontal="center" vertical="center" wrapText="1"/>
    </xf>
    <xf numFmtId="43" fontId="52" fillId="3" borderId="23" xfId="0" applyNumberFormat="1" applyFont="1" applyFill="1" applyBorder="1" applyAlignment="1">
      <alignment horizontal="center" vertical="center" wrapText="1"/>
    </xf>
    <xf numFmtId="43" fontId="44" fillId="3" borderId="18" xfId="385" applyNumberFormat="1" applyFont="1" applyFill="1" applyBorder="1" applyAlignment="1">
      <alignment horizontal="center" vertical="center" wrapText="1"/>
    </xf>
    <xf numFmtId="43" fontId="44" fillId="3" borderId="18" xfId="2" applyNumberFormat="1" applyFont="1" applyFill="1" applyBorder="1" applyAlignment="1">
      <alignment horizontal="center" vertical="center" wrapText="1"/>
    </xf>
    <xf numFmtId="43" fontId="52" fillId="3" borderId="18" xfId="2" applyNumberFormat="1" applyFont="1" applyFill="1" applyBorder="1" applyAlignment="1">
      <alignment horizontal="center" vertical="center" wrapText="1"/>
    </xf>
    <xf numFmtId="43" fontId="57" fillId="3" borderId="18" xfId="0" applyNumberFormat="1" applyFont="1" applyFill="1" applyBorder="1" applyAlignment="1">
      <alignment horizontal="center" vertical="center" wrapText="1"/>
    </xf>
    <xf numFmtId="43" fontId="56" fillId="32" borderId="18" xfId="0" applyNumberFormat="1" applyFont="1" applyFill="1" applyBorder="1" applyAlignment="1">
      <alignment horizontal="center" vertical="center" wrapText="1"/>
    </xf>
    <xf numFmtId="43" fontId="58" fillId="3" borderId="18" xfId="0" applyNumberFormat="1" applyFont="1" applyFill="1" applyBorder="1" applyAlignment="1">
      <alignment horizontal="center" vertical="center" wrapText="1"/>
    </xf>
    <xf numFmtId="43" fontId="55" fillId="3" borderId="18" xfId="0" applyNumberFormat="1" applyFont="1" applyFill="1" applyBorder="1" applyAlignment="1">
      <alignment horizontal="center" vertical="center" wrapText="1"/>
    </xf>
    <xf numFmtId="43" fontId="57" fillId="32" borderId="18" xfId="0" applyNumberFormat="1" applyFont="1" applyFill="1" applyBorder="1" applyAlignment="1">
      <alignment horizontal="center" vertical="center" wrapText="1"/>
    </xf>
    <xf numFmtId="43" fontId="48" fillId="2" borderId="18" xfId="1" applyNumberFormat="1" applyFont="1" applyFill="1" applyBorder="1" applyAlignment="1">
      <alignment horizontal="center" vertical="center" wrapText="1"/>
    </xf>
    <xf numFmtId="43" fontId="48" fillId="33" borderId="18" xfId="1" applyNumberFormat="1" applyFont="1" applyFill="1" applyBorder="1" applyAlignment="1">
      <alignment horizontal="center" vertical="center" wrapText="1"/>
    </xf>
    <xf numFmtId="43" fontId="48" fillId="34" borderId="18" xfId="1" applyNumberFormat="1" applyFont="1" applyFill="1" applyBorder="1" applyAlignment="1">
      <alignment horizontal="center" vertical="center" wrapText="1"/>
    </xf>
    <xf numFmtId="43" fontId="48" fillId="32" borderId="18" xfId="0" applyNumberFormat="1" applyFont="1" applyFill="1" applyBorder="1" applyAlignment="1">
      <alignment horizontal="center" vertical="center" wrapText="1"/>
    </xf>
    <xf numFmtId="43" fontId="52" fillId="0" borderId="18" xfId="0" applyNumberFormat="1" applyFont="1" applyFill="1" applyBorder="1" applyAlignment="1">
      <alignment horizontal="center" vertical="center" wrapText="1"/>
    </xf>
    <xf numFmtId="43" fontId="48" fillId="0" borderId="18" xfId="0" applyNumberFormat="1" applyFont="1" applyFill="1" applyBorder="1" applyAlignment="1">
      <alignment horizontal="center" vertical="center" wrapText="1"/>
    </xf>
    <xf numFmtId="43" fontId="52" fillId="34" borderId="18" xfId="0" applyNumberFormat="1" applyFont="1" applyFill="1" applyBorder="1" applyAlignment="1">
      <alignment horizontal="center" vertical="center" wrapText="1"/>
    </xf>
    <xf numFmtId="43" fontId="52" fillId="3" borderId="18" xfId="2" applyNumberFormat="1" applyFont="1" applyFill="1" applyBorder="1" applyAlignment="1" applyProtection="1">
      <alignment horizontal="center" vertical="center" wrapText="1"/>
      <protection locked="0"/>
    </xf>
    <xf numFmtId="43" fontId="52" fillId="34" borderId="18" xfId="0" applyNumberFormat="1" applyFont="1" applyFill="1" applyBorder="1" applyAlignment="1" applyProtection="1">
      <alignment horizontal="center" vertical="center" wrapText="1"/>
      <protection locked="0"/>
    </xf>
    <xf numFmtId="43" fontId="47" fillId="3" borderId="18" xfId="0" applyNumberFormat="1" applyFont="1" applyFill="1" applyBorder="1" applyAlignment="1">
      <alignment horizontal="center" vertical="center" wrapText="1"/>
    </xf>
    <xf numFmtId="43" fontId="54" fillId="0" borderId="18" xfId="2" applyNumberFormat="1" applyFont="1" applyFill="1" applyBorder="1" applyAlignment="1" applyProtection="1">
      <alignment horizontal="center" vertical="center" wrapText="1"/>
      <protection locked="0"/>
    </xf>
    <xf numFmtId="43" fontId="47" fillId="4" borderId="18" xfId="0" applyNumberFormat="1" applyFont="1" applyFill="1" applyBorder="1" applyAlignment="1">
      <alignment horizontal="center" vertical="center" wrapText="1"/>
    </xf>
    <xf numFmtId="43" fontId="52" fillId="3" borderId="23" xfId="0" applyNumberFormat="1" applyFont="1" applyFill="1" applyBorder="1" applyAlignment="1" applyProtection="1">
      <alignment horizontal="center" vertical="center" wrapText="1"/>
      <protection locked="0"/>
    </xf>
    <xf numFmtId="43" fontId="51" fillId="4" borderId="18" xfId="0" applyNumberFormat="1" applyFont="1" applyFill="1" applyBorder="1" applyAlignment="1" applyProtection="1">
      <alignment horizontal="center" vertical="center" wrapText="1"/>
      <protection locked="0"/>
    </xf>
    <xf numFmtId="43" fontId="49" fillId="3" borderId="18" xfId="0" applyNumberFormat="1" applyFont="1" applyFill="1" applyBorder="1" applyAlignment="1">
      <alignment horizontal="center" vertical="center" wrapText="1"/>
    </xf>
    <xf numFmtId="43" fontId="42" fillId="3" borderId="0" xfId="0" applyNumberFormat="1" applyFont="1" applyFill="1" applyBorder="1" applyAlignment="1">
      <alignment horizontal="center" vertical="center" wrapText="1"/>
    </xf>
    <xf numFmtId="0" fontId="52" fillId="3" borderId="22" xfId="12" applyNumberFormat="1" applyFont="1" applyFill="1" applyBorder="1" applyAlignment="1">
      <alignment horizontal="center" vertical="center" wrapText="1"/>
    </xf>
    <xf numFmtId="43" fontId="52" fillId="3" borderId="23" xfId="12" applyNumberFormat="1" applyFont="1" applyFill="1" applyBorder="1" applyAlignment="1">
      <alignment horizontal="center" vertical="center" wrapText="1"/>
    </xf>
    <xf numFmtId="43" fontId="54" fillId="3" borderId="23" xfId="12" applyNumberFormat="1" applyFont="1" applyFill="1" applyBorder="1" applyAlignment="1">
      <alignment horizontal="center" vertical="center" wrapText="1"/>
    </xf>
    <xf numFmtId="164" fontId="62" fillId="0" borderId="0" xfId="0" applyFont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3" fontId="56" fillId="3" borderId="23" xfId="0" applyNumberFormat="1" applyFont="1" applyFill="1" applyBorder="1" applyAlignment="1">
      <alignment horizontal="center" vertical="center" wrapText="1"/>
    </xf>
    <xf numFmtId="43" fontId="45" fillId="33" borderId="23" xfId="0" applyNumberFormat="1" applyFont="1" applyFill="1" applyBorder="1" applyAlignment="1">
      <alignment horizontal="center" vertical="center" wrapText="1"/>
    </xf>
    <xf numFmtId="0" fontId="45" fillId="33" borderId="23" xfId="0" applyNumberFormat="1" applyFont="1" applyFill="1" applyBorder="1" applyAlignment="1">
      <alignment horizontal="center" vertical="center" wrapText="1"/>
    </xf>
    <xf numFmtId="43" fontId="45" fillId="34" borderId="23" xfId="0" applyNumberFormat="1" applyFont="1" applyFill="1" applyBorder="1" applyAlignment="1">
      <alignment horizontal="center" vertical="center" wrapText="1"/>
    </xf>
    <xf numFmtId="0" fontId="45" fillId="34" borderId="23" xfId="0" applyNumberFormat="1" applyFont="1" applyFill="1" applyBorder="1" applyAlignment="1">
      <alignment horizontal="center" vertical="center" wrapText="1"/>
    </xf>
    <xf numFmtId="43" fontId="57" fillId="32" borderId="23" xfId="0" applyNumberFormat="1" applyFont="1" applyFill="1" applyBorder="1" applyAlignment="1">
      <alignment horizontal="center" vertical="center" wrapText="1"/>
    </xf>
    <xf numFmtId="43" fontId="57" fillId="3" borderId="23" xfId="0" applyNumberFormat="1" applyFont="1" applyFill="1" applyBorder="1" applyAlignment="1">
      <alignment horizontal="center" vertical="center" wrapText="1"/>
    </xf>
    <xf numFmtId="0" fontId="57" fillId="3" borderId="23" xfId="0" applyNumberFormat="1" applyFont="1" applyFill="1" applyBorder="1" applyAlignment="1">
      <alignment horizontal="center" vertical="center" wrapText="1"/>
    </xf>
    <xf numFmtId="164" fontId="91" fillId="0" borderId="23" xfId="0" applyNumberFormat="1" applyFont="1" applyFill="1" applyBorder="1" applyAlignment="1">
      <alignment vertical="top" wrapText="1"/>
    </xf>
    <xf numFmtId="164" fontId="62" fillId="0" borderId="19" xfId="0" applyFont="1" applyBorder="1" applyAlignment="1">
      <alignment vertical="center" wrapText="1"/>
    </xf>
    <xf numFmtId="164" fontId="62" fillId="0" borderId="0" xfId="0" applyFont="1" applyBorder="1" applyAlignment="1">
      <alignment vertical="center" wrapText="1"/>
    </xf>
    <xf numFmtId="165" fontId="92" fillId="0" borderId="23" xfId="0" applyNumberFormat="1" applyFont="1" applyBorder="1" applyAlignment="1">
      <alignment horizontal="right" wrapText="1"/>
    </xf>
    <xf numFmtId="0" fontId="50" fillId="0" borderId="18" xfId="0" applyNumberFormat="1" applyFont="1" applyFill="1" applyBorder="1" applyAlignment="1">
      <alignment horizontal="left" vertical="top" wrapText="1"/>
    </xf>
    <xf numFmtId="49" fontId="49" fillId="2" borderId="23" xfId="0" applyNumberFormat="1" applyFont="1" applyFill="1" applyBorder="1" applyAlignment="1">
      <alignment horizontal="center" vertical="center" wrapText="1"/>
    </xf>
    <xf numFmtId="165" fontId="44" fillId="2" borderId="18" xfId="0" applyNumberFormat="1" applyFont="1" applyFill="1" applyBorder="1" applyAlignment="1">
      <alignment horizontal="left" vertical="top" wrapText="1"/>
    </xf>
    <xf numFmtId="0" fontId="44" fillId="2" borderId="18" xfId="0" applyNumberFormat="1" applyFont="1" applyFill="1" applyBorder="1" applyAlignment="1">
      <alignment horizontal="left" vertical="top" wrapText="1"/>
    </xf>
    <xf numFmtId="0" fontId="44" fillId="2" borderId="18" xfId="0" applyNumberFormat="1" applyFont="1" applyFill="1" applyBorder="1" applyAlignment="1">
      <alignment horizontal="center" vertical="center" wrapText="1"/>
    </xf>
    <xf numFmtId="165" fontId="73" fillId="36" borderId="23" xfId="0" applyNumberFormat="1" applyFont="1" applyFill="1" applyBorder="1" applyAlignment="1">
      <alignment horizontal="right" wrapText="1"/>
    </xf>
    <xf numFmtId="165" fontId="70" fillId="36" borderId="23" xfId="0" applyNumberFormat="1" applyFont="1" applyFill="1" applyBorder="1" applyAlignment="1">
      <alignment horizontal="right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54" fillId="0" borderId="29" xfId="0" applyNumberFormat="1" applyFont="1" applyFill="1" applyBorder="1" applyAlignment="1">
      <alignment horizontal="center" vertical="center" wrapText="1"/>
    </xf>
    <xf numFmtId="164" fontId="54" fillId="3" borderId="29" xfId="0" applyFont="1" applyFill="1" applyBorder="1" applyAlignment="1" applyProtection="1">
      <alignment horizontal="left" vertical="top" wrapText="1"/>
      <protection locked="0"/>
    </xf>
    <xf numFmtId="49" fontId="54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5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54" fillId="3" borderId="29" xfId="0" applyNumberFormat="1" applyFont="1" applyFill="1" applyBorder="1" applyAlignment="1" applyProtection="1">
      <alignment horizontal="center" vertical="center" wrapText="1"/>
      <protection locked="0"/>
    </xf>
    <xf numFmtId="43" fontId="5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70" fillId="0" borderId="30" xfId="0" applyNumberFormat="1" applyFont="1" applyFill="1" applyBorder="1" applyAlignment="1">
      <alignment horizontal="right" wrapText="1"/>
    </xf>
    <xf numFmtId="164" fontId="52" fillId="2" borderId="18" xfId="0" applyFont="1" applyFill="1" applyBorder="1" applyAlignment="1" applyProtection="1">
      <alignment horizontal="left" vertical="top" wrapText="1"/>
      <protection locked="0"/>
    </xf>
    <xf numFmtId="165" fontId="69" fillId="0" borderId="30" xfId="0" applyNumberFormat="1" applyFont="1" applyFill="1" applyBorder="1" applyAlignment="1">
      <alignment horizontal="right" wrapText="1"/>
    </xf>
    <xf numFmtId="165" fontId="69" fillId="36" borderId="30" xfId="0" applyNumberFormat="1" applyFont="1" applyFill="1" applyBorder="1" applyAlignment="1">
      <alignment horizontal="right" wrapText="1"/>
    </xf>
    <xf numFmtId="166" fontId="56" fillId="2" borderId="18" xfId="0" applyNumberFormat="1" applyFont="1" applyFill="1" applyBorder="1" applyAlignment="1">
      <alignment horizontal="left" vertical="top" wrapText="1"/>
    </xf>
    <xf numFmtId="165" fontId="67" fillId="0" borderId="23" xfId="0" applyNumberFormat="1" applyFont="1" applyFill="1" applyBorder="1" applyAlignment="1">
      <alignment horizontal="right" vertical="center" wrapText="1"/>
    </xf>
    <xf numFmtId="49" fontId="44" fillId="3" borderId="31" xfId="0" applyNumberFormat="1" applyFont="1" applyFill="1" applyBorder="1" applyAlignment="1">
      <alignment horizontal="center" vertical="center" wrapText="1"/>
    </xf>
    <xf numFmtId="0" fontId="44" fillId="3" borderId="32" xfId="0" applyNumberFormat="1" applyFont="1" applyFill="1" applyBorder="1" applyAlignment="1">
      <alignment horizontal="center" vertical="center" wrapText="1"/>
    </xf>
    <xf numFmtId="43" fontId="44" fillId="3" borderId="32" xfId="0" applyNumberFormat="1" applyFont="1" applyFill="1" applyBorder="1" applyAlignment="1">
      <alignment horizontal="center" vertical="center" wrapText="1"/>
    </xf>
    <xf numFmtId="165" fontId="67" fillId="0" borderId="31" xfId="0" applyNumberFormat="1" applyFont="1" applyFill="1" applyBorder="1" applyAlignment="1">
      <alignment horizontal="right" wrapText="1"/>
    </xf>
    <xf numFmtId="165" fontId="71" fillId="0" borderId="31" xfId="0" applyNumberFormat="1" applyFont="1" applyFill="1" applyBorder="1" applyAlignment="1">
      <alignment horizontal="right" vertical="center" wrapText="1"/>
    </xf>
    <xf numFmtId="164" fontId="44" fillId="3" borderId="32" xfId="0" applyFont="1" applyFill="1" applyBorder="1" applyAlignment="1">
      <alignment horizontal="left" vertical="top" wrapText="1"/>
    </xf>
    <xf numFmtId="49" fontId="50" fillId="3" borderId="31" xfId="0" applyNumberFormat="1" applyFont="1" applyFill="1" applyBorder="1" applyAlignment="1">
      <alignment horizontal="center" vertical="center" wrapText="1"/>
    </xf>
    <xf numFmtId="0" fontId="50" fillId="3" borderId="32" xfId="0" applyNumberFormat="1" applyFont="1" applyFill="1" applyBorder="1" applyAlignment="1">
      <alignment horizontal="center" vertical="center" wrapText="1"/>
    </xf>
    <xf numFmtId="43" fontId="50" fillId="3" borderId="32" xfId="0" applyNumberFormat="1" applyFont="1" applyFill="1" applyBorder="1" applyAlignment="1">
      <alignment horizontal="center" vertical="center" wrapText="1"/>
    </xf>
    <xf numFmtId="165" fontId="71" fillId="0" borderId="31" xfId="0" applyNumberFormat="1" applyFont="1" applyFill="1" applyBorder="1" applyAlignment="1">
      <alignment horizontal="right" wrapText="1"/>
    </xf>
    <xf numFmtId="164" fontId="50" fillId="3" borderId="32" xfId="0" applyFont="1" applyFill="1" applyBorder="1" applyAlignment="1">
      <alignment horizontal="left" vertical="top" wrapText="1"/>
    </xf>
    <xf numFmtId="164" fontId="77" fillId="3" borderId="0" xfId="0" applyNumberFormat="1" applyFont="1" applyFill="1" applyBorder="1" applyAlignment="1">
      <alignment vertical="top" wrapText="1"/>
    </xf>
    <xf numFmtId="165" fontId="52" fillId="36" borderId="23" xfId="0" applyNumberFormat="1" applyFont="1" applyFill="1" applyBorder="1" applyAlignment="1">
      <alignment horizontal="right" wrapText="1"/>
    </xf>
    <xf numFmtId="49" fontId="52" fillId="0" borderId="31" xfId="0" applyNumberFormat="1" applyFont="1" applyFill="1" applyBorder="1" applyAlignment="1">
      <alignment horizontal="center" vertical="center" wrapText="1"/>
    </xf>
    <xf numFmtId="0" fontId="49" fillId="0" borderId="33" xfId="0" applyNumberFormat="1" applyFont="1" applyFill="1" applyBorder="1" applyAlignment="1">
      <alignment vertical="top" wrapText="1"/>
    </xf>
    <xf numFmtId="49" fontId="44" fillId="0" borderId="33" xfId="0" applyNumberFormat="1" applyFont="1" applyFill="1" applyBorder="1" applyAlignment="1">
      <alignment horizontal="center" vertical="center" wrapText="1"/>
    </xf>
    <xf numFmtId="0" fontId="52" fillId="0" borderId="33" xfId="2" applyNumberFormat="1" applyFont="1" applyFill="1" applyBorder="1" applyAlignment="1" applyProtection="1">
      <alignment horizontal="center" vertical="center" wrapText="1"/>
      <protection locked="0"/>
    </xf>
    <xf numFmtId="43" fontId="52" fillId="0" borderId="33" xfId="2" applyNumberFormat="1" applyFont="1" applyFill="1" applyBorder="1" applyAlignment="1" applyProtection="1">
      <alignment horizontal="center" vertical="center" wrapText="1"/>
      <protection locked="0"/>
    </xf>
    <xf numFmtId="165" fontId="69" fillId="0" borderId="33" xfId="0" applyNumberFormat="1" applyFont="1" applyFill="1" applyBorder="1" applyAlignment="1">
      <alignment horizontal="right" wrapText="1"/>
    </xf>
    <xf numFmtId="165" fontId="69" fillId="0" borderId="34" xfId="0" applyNumberFormat="1" applyFont="1" applyFill="1" applyBorder="1" applyAlignment="1">
      <alignment horizontal="right" wrapText="1"/>
    </xf>
    <xf numFmtId="165" fontId="69" fillId="36" borderId="34" xfId="0" applyNumberFormat="1" applyFont="1" applyFill="1" applyBorder="1" applyAlignment="1">
      <alignment horizontal="right" wrapText="1"/>
    </xf>
    <xf numFmtId="165" fontId="52" fillId="0" borderId="34" xfId="0" applyNumberFormat="1" applyFont="1" applyFill="1" applyBorder="1" applyAlignment="1">
      <alignment horizontal="right" wrapText="1"/>
    </xf>
    <xf numFmtId="165" fontId="52" fillId="36" borderId="34" xfId="0" applyNumberFormat="1" applyFont="1" applyFill="1" applyBorder="1" applyAlignment="1">
      <alignment horizontal="right" wrapText="1"/>
    </xf>
    <xf numFmtId="49" fontId="15" fillId="0" borderId="0" xfId="0" applyNumberFormat="1" applyFont="1" applyFill="1" applyBorder="1" applyAlignment="1">
      <alignment vertical="center" wrapText="1"/>
    </xf>
    <xf numFmtId="4" fontId="67" fillId="0" borderId="1" xfId="0" applyNumberFormat="1" applyFont="1" applyFill="1" applyBorder="1" applyAlignment="1">
      <alignment horizontal="right" wrapText="1"/>
    </xf>
    <xf numFmtId="4" fontId="67" fillId="0" borderId="23" xfId="0" applyNumberFormat="1" applyFont="1" applyFill="1" applyBorder="1" applyAlignment="1">
      <alignment horizontal="right" wrapText="1"/>
    </xf>
    <xf numFmtId="4" fontId="67" fillId="0" borderId="31" xfId="0" applyNumberFormat="1" applyFont="1" applyFill="1" applyBorder="1" applyAlignment="1">
      <alignment horizontal="right" wrapText="1"/>
    </xf>
    <xf numFmtId="165" fontId="67" fillId="3" borderId="34" xfId="0" applyNumberFormat="1" applyFont="1" applyFill="1" applyBorder="1" applyAlignment="1">
      <alignment horizontal="right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0" fontId="94" fillId="3" borderId="20" xfId="0" applyNumberFormat="1" applyFont="1" applyFill="1" applyBorder="1" applyAlignment="1">
      <alignment horizontal="center" vertical="center" wrapText="1"/>
    </xf>
    <xf numFmtId="164" fontId="95" fillId="29" borderId="18" xfId="0" applyFont="1" applyFill="1" applyBorder="1" applyAlignment="1">
      <alignment horizontal="center" vertical="center" wrapText="1"/>
    </xf>
    <xf numFmtId="164" fontId="95" fillId="37" borderId="18" xfId="0" applyFont="1" applyFill="1" applyBorder="1" applyAlignment="1">
      <alignment horizontal="center" vertical="center" wrapText="1"/>
    </xf>
    <xf numFmtId="49" fontId="95" fillId="37" borderId="18" xfId="0" applyNumberFormat="1" applyFont="1" applyFill="1" applyBorder="1" applyAlignment="1">
      <alignment horizontal="center" vertical="center" wrapText="1"/>
    </xf>
    <xf numFmtId="49" fontId="95" fillId="29" borderId="18" xfId="0" applyNumberFormat="1" applyFont="1" applyFill="1" applyBorder="1" applyAlignment="1">
      <alignment horizontal="center" vertical="center" wrapText="1"/>
    </xf>
    <xf numFmtId="165" fontId="95" fillId="29" borderId="1" xfId="0" applyNumberFormat="1" applyFont="1" applyFill="1" applyBorder="1" applyAlignment="1">
      <alignment vertical="center" wrapText="1"/>
    </xf>
    <xf numFmtId="164" fontId="95" fillId="2" borderId="18" xfId="0" applyFont="1" applyFill="1" applyBorder="1" applyAlignment="1">
      <alignment horizontal="center" vertical="center" wrapText="1"/>
    </xf>
    <xf numFmtId="164" fontId="95" fillId="2" borderId="20" xfId="0" applyFont="1" applyFill="1" applyBorder="1" applyAlignment="1">
      <alignment horizontal="left" vertical="center" wrapText="1"/>
    </xf>
    <xf numFmtId="49" fontId="95" fillId="2" borderId="20" xfId="0" applyNumberFormat="1" applyFont="1" applyFill="1" applyBorder="1" applyAlignment="1">
      <alignment horizontal="center" vertical="center" wrapText="1"/>
    </xf>
    <xf numFmtId="165" fontId="95" fillId="2" borderId="1" xfId="0" applyNumberFormat="1" applyFont="1" applyFill="1" applyBorder="1" applyAlignment="1">
      <alignment vertical="center" wrapText="1"/>
    </xf>
    <xf numFmtId="49" fontId="91" fillId="2" borderId="1" xfId="0" applyNumberFormat="1" applyFont="1" applyFill="1" applyBorder="1" applyAlignment="1">
      <alignment horizontal="center" vertical="center" wrapText="1"/>
    </xf>
    <xf numFmtId="0" fontId="96" fillId="2" borderId="18" xfId="0" applyNumberFormat="1" applyFont="1" applyFill="1" applyBorder="1" applyAlignment="1">
      <alignment horizontal="center" vertical="center" wrapText="1"/>
    </xf>
    <xf numFmtId="49" fontId="96" fillId="2" borderId="18" xfId="0" applyNumberFormat="1" applyFont="1" applyFill="1" applyBorder="1" applyAlignment="1">
      <alignment horizontal="center" vertical="center" wrapText="1"/>
    </xf>
    <xf numFmtId="165" fontId="97" fillId="2" borderId="1" xfId="0" applyNumberFormat="1" applyFont="1" applyFill="1" applyBorder="1" applyAlignment="1">
      <alignment horizontal="right" wrapText="1"/>
    </xf>
    <xf numFmtId="165" fontId="94" fillId="0" borderId="1" xfId="0" applyNumberFormat="1" applyFont="1" applyFill="1" applyBorder="1" applyAlignment="1">
      <alignment horizontal="right" wrapText="1"/>
    </xf>
    <xf numFmtId="165" fontId="94" fillId="0" borderId="23" xfId="0" applyNumberFormat="1" applyFont="1" applyFill="1" applyBorder="1" applyAlignment="1">
      <alignment horizontal="right" wrapText="1"/>
    </xf>
    <xf numFmtId="49" fontId="96" fillId="2" borderId="1" xfId="0" applyNumberFormat="1" applyFont="1" applyFill="1" applyBorder="1" applyAlignment="1">
      <alignment horizontal="center" vertical="center" wrapText="1"/>
    </xf>
    <xf numFmtId="0" fontId="97" fillId="2" borderId="18" xfId="0" applyNumberFormat="1" applyFont="1" applyFill="1" applyBorder="1" applyAlignment="1">
      <alignment horizontal="center" vertical="center" wrapText="1"/>
    </xf>
    <xf numFmtId="49" fontId="97" fillId="2" borderId="18" xfId="0" applyNumberFormat="1" applyFont="1" applyFill="1" applyBorder="1" applyAlignment="1">
      <alignment horizontal="center" vertical="center" wrapText="1"/>
    </xf>
    <xf numFmtId="49" fontId="91" fillId="0" borderId="23" xfId="0" applyNumberFormat="1" applyFont="1" applyFill="1" applyBorder="1" applyAlignment="1">
      <alignment horizontal="center" vertical="center" wrapText="1"/>
    </xf>
    <xf numFmtId="165" fontId="94" fillId="0" borderId="18" xfId="0" applyNumberFormat="1" applyFont="1" applyFill="1" applyBorder="1" applyAlignment="1">
      <alignment horizontal="left" vertical="top" wrapText="1"/>
    </xf>
    <xf numFmtId="164" fontId="96" fillId="2" borderId="18" xfId="0" applyNumberFormat="1" applyFont="1" applyFill="1" applyBorder="1" applyAlignment="1">
      <alignment horizontal="center" vertical="center" wrapText="1"/>
    </xf>
    <xf numFmtId="0" fontId="97" fillId="2" borderId="18" xfId="0" applyNumberFormat="1" applyFont="1" applyFill="1" applyBorder="1" applyAlignment="1">
      <alignment horizontal="center" vertical="top" wrapText="1"/>
    </xf>
    <xf numFmtId="49" fontId="91" fillId="0" borderId="1" xfId="0" applyNumberFormat="1" applyFont="1" applyFill="1" applyBorder="1" applyAlignment="1">
      <alignment horizontal="center" vertical="center" wrapText="1"/>
    </xf>
    <xf numFmtId="49" fontId="98" fillId="0" borderId="18" xfId="0" applyNumberFormat="1" applyFont="1" applyFill="1" applyBorder="1" applyAlignment="1">
      <alignment horizontal="center" vertical="center" wrapText="1"/>
    </xf>
    <xf numFmtId="165" fontId="94" fillId="3" borderId="18" xfId="0" applyNumberFormat="1" applyFont="1" applyFill="1" applyBorder="1" applyAlignment="1">
      <alignment horizontal="left" vertical="top" wrapText="1"/>
    </xf>
    <xf numFmtId="164" fontId="98" fillId="3" borderId="18" xfId="0" applyFont="1" applyFill="1" applyBorder="1" applyAlignment="1">
      <alignment horizontal="left" vertical="top" wrapText="1"/>
    </xf>
    <xf numFmtId="0" fontId="95" fillId="2" borderId="18" xfId="1" applyFont="1" applyFill="1" applyBorder="1" applyAlignment="1">
      <alignment horizontal="center" vertical="center" wrapText="1"/>
    </xf>
    <xf numFmtId="49" fontId="95" fillId="2" borderId="18" xfId="1" applyNumberFormat="1" applyFont="1" applyFill="1" applyBorder="1" applyAlignment="1">
      <alignment horizontal="center" vertical="center" wrapText="1"/>
    </xf>
    <xf numFmtId="165" fontId="96" fillId="2" borderId="1" xfId="0" applyNumberFormat="1" applyFont="1" applyFill="1" applyBorder="1" applyAlignment="1">
      <alignment horizontal="right" wrapText="1"/>
    </xf>
    <xf numFmtId="165" fontId="98" fillId="0" borderId="18" xfId="0" applyNumberFormat="1" applyFont="1" applyFill="1" applyBorder="1" applyAlignment="1">
      <alignment horizontal="left" vertical="top" wrapText="1"/>
    </xf>
    <xf numFmtId="165" fontId="98" fillId="0" borderId="23" xfId="0" applyNumberFormat="1" applyFont="1" applyFill="1" applyBorder="1" applyAlignment="1">
      <alignment horizontal="right" wrapText="1"/>
    </xf>
    <xf numFmtId="0" fontId="91" fillId="0" borderId="23" xfId="0" applyNumberFormat="1" applyFont="1" applyFill="1" applyBorder="1" applyAlignment="1">
      <alignment vertical="top" wrapText="1"/>
    </xf>
    <xf numFmtId="0" fontId="91" fillId="0" borderId="33" xfId="0" applyNumberFormat="1" applyFont="1" applyFill="1" applyBorder="1" applyAlignment="1">
      <alignment vertical="top" wrapText="1"/>
    </xf>
    <xf numFmtId="49" fontId="94" fillId="0" borderId="18" xfId="0" applyNumberFormat="1" applyFont="1" applyFill="1" applyBorder="1" applyAlignment="1">
      <alignment horizontal="center" vertical="center" wrapText="1"/>
    </xf>
    <xf numFmtId="49" fontId="94" fillId="0" borderId="33" xfId="0" applyNumberFormat="1" applyFont="1" applyFill="1" applyBorder="1" applyAlignment="1">
      <alignment horizontal="center" vertical="center" wrapText="1"/>
    </xf>
    <xf numFmtId="165" fontId="98" fillId="0" borderId="34" xfId="0" applyNumberFormat="1" applyFont="1" applyFill="1" applyBorder="1" applyAlignment="1">
      <alignment horizontal="right" wrapText="1"/>
    </xf>
    <xf numFmtId="49" fontId="101" fillId="2" borderId="1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94" fillId="3" borderId="18" xfId="0" applyNumberFormat="1" applyFont="1" applyFill="1" applyBorder="1" applyAlignment="1">
      <alignment horizontal="center" vertical="center" wrapText="1"/>
    </xf>
    <xf numFmtId="49" fontId="94" fillId="3" borderId="18" xfId="0" applyNumberFormat="1" applyFont="1" applyFill="1" applyBorder="1" applyAlignment="1">
      <alignment horizontal="center" vertical="center" wrapText="1"/>
    </xf>
    <xf numFmtId="4" fontId="44" fillId="3" borderId="34" xfId="0" applyNumberFormat="1" applyFont="1" applyFill="1" applyBorder="1" applyAlignment="1">
      <alignment horizontal="left" vertical="center" wrapText="1"/>
    </xf>
    <xf numFmtId="49" fontId="79" fillId="0" borderId="35" xfId="0" applyNumberFormat="1" applyFont="1" applyFill="1" applyBorder="1" applyAlignment="1">
      <alignment horizontal="center" vertical="center" wrapText="1"/>
    </xf>
    <xf numFmtId="49" fontId="50" fillId="0" borderId="33" xfId="0" applyNumberFormat="1" applyFont="1" applyFill="1" applyBorder="1" applyAlignment="1">
      <alignment horizontal="center" vertical="center" wrapText="1"/>
    </xf>
    <xf numFmtId="49" fontId="79" fillId="3" borderId="36" xfId="0" applyNumberFormat="1" applyFont="1" applyFill="1" applyBorder="1" applyAlignment="1">
      <alignment horizontal="center" vertical="center" wrapText="1"/>
    </xf>
    <xf numFmtId="49" fontId="79" fillId="0" borderId="36" xfId="0" applyNumberFormat="1" applyFont="1" applyFill="1" applyBorder="1" applyAlignment="1">
      <alignment horizontal="center" vertical="center" wrapText="1"/>
    </xf>
    <xf numFmtId="49" fontId="79" fillId="3" borderId="34" xfId="0" applyNumberFormat="1" applyFont="1" applyFill="1" applyBorder="1" applyAlignment="1">
      <alignment horizontal="center" vertical="center" wrapText="1"/>
    </xf>
    <xf numFmtId="49" fontId="79" fillId="0" borderId="34" xfId="0" applyNumberFormat="1" applyFont="1" applyFill="1" applyBorder="1" applyAlignment="1">
      <alignment horizontal="center" vertical="center" wrapText="1"/>
    </xf>
    <xf numFmtId="4" fontId="50" fillId="3" borderId="34" xfId="0" applyNumberFormat="1" applyFont="1" applyFill="1" applyBorder="1" applyAlignment="1">
      <alignment horizontal="left" vertical="top" wrapText="1"/>
    </xf>
    <xf numFmtId="49" fontId="50" fillId="3" borderId="34" xfId="0" applyNumberFormat="1" applyFont="1" applyFill="1" applyBorder="1" applyAlignment="1">
      <alignment horizontal="center" vertical="center" wrapText="1"/>
    </xf>
    <xf numFmtId="49" fontId="50" fillId="0" borderId="34" xfId="0" applyNumberFormat="1" applyFont="1" applyFill="1" applyBorder="1" applyAlignment="1">
      <alignment horizontal="center" vertical="center" wrapText="1"/>
    </xf>
    <xf numFmtId="43" fontId="46" fillId="34" borderId="34" xfId="0" applyNumberFormat="1" applyFont="1" applyFill="1" applyBorder="1" applyAlignment="1">
      <alignment horizontal="center" vertical="center" wrapText="1"/>
    </xf>
    <xf numFmtId="43" fontId="18" fillId="4" borderId="34" xfId="0" applyNumberFormat="1" applyFont="1" applyFill="1" applyBorder="1" applyAlignment="1">
      <alignment vertical="top" wrapText="1"/>
    </xf>
    <xf numFmtId="43" fontId="46" fillId="4" borderId="34" xfId="0" applyNumberFormat="1" applyFont="1" applyFill="1" applyBorder="1" applyAlignment="1">
      <alignment horizontal="center" vertical="center" wrapText="1"/>
    </xf>
    <xf numFmtId="49" fontId="48" fillId="3" borderId="18" xfId="0" applyNumberFormat="1" applyFont="1" applyFill="1" applyBorder="1" applyAlignment="1">
      <alignment horizontal="center" vertical="center" wrapText="1"/>
    </xf>
    <xf numFmtId="49" fontId="51" fillId="0" borderId="18" xfId="0" applyNumberFormat="1" applyFont="1" applyFill="1" applyBorder="1" applyAlignment="1">
      <alignment horizontal="center" vertical="center" wrapText="1"/>
    </xf>
    <xf numFmtId="164" fontId="54" fillId="3" borderId="33" xfId="0" applyFont="1" applyFill="1" applyBorder="1" applyAlignment="1" applyProtection="1">
      <alignment horizontal="left" vertical="top" wrapText="1"/>
      <protection locked="0"/>
    </xf>
    <xf numFmtId="49" fontId="54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54" fillId="3" borderId="33" xfId="0" applyNumberFormat="1" applyFont="1" applyFill="1" applyBorder="1" applyAlignment="1" applyProtection="1">
      <alignment horizontal="center" vertical="center" wrapText="1"/>
      <protection locked="0"/>
    </xf>
    <xf numFmtId="43" fontId="54" fillId="3" borderId="33" xfId="0" applyNumberFormat="1" applyFont="1" applyFill="1" applyBorder="1" applyAlignment="1" applyProtection="1">
      <alignment horizontal="center" vertical="center" wrapText="1"/>
      <protection locked="0"/>
    </xf>
    <xf numFmtId="165" fontId="71" fillId="3" borderId="34" xfId="0" applyNumberFormat="1" applyFont="1" applyFill="1" applyBorder="1" applyAlignment="1">
      <alignment horizontal="right" wrapText="1"/>
    </xf>
    <xf numFmtId="4" fontId="50" fillId="3" borderId="33" xfId="0" applyNumberFormat="1" applyFont="1" applyFill="1" applyBorder="1" applyAlignment="1">
      <alignment horizontal="left" vertical="top" wrapText="1"/>
    </xf>
    <xf numFmtId="43" fontId="49" fillId="3" borderId="33" xfId="0" applyNumberFormat="1" applyFont="1" applyFill="1" applyBorder="1" applyAlignment="1">
      <alignment horizontal="center" vertical="center" wrapText="1"/>
    </xf>
    <xf numFmtId="0" fontId="49" fillId="3" borderId="33" xfId="0" applyNumberFormat="1" applyFont="1" applyFill="1" applyBorder="1" applyAlignment="1">
      <alignment horizontal="center" vertical="center" wrapText="1"/>
    </xf>
    <xf numFmtId="49" fontId="49" fillId="3" borderId="33" xfId="0" applyNumberFormat="1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left" vertical="top" wrapText="1"/>
    </xf>
    <xf numFmtId="165" fontId="18" fillId="4" borderId="34" xfId="0" applyNumberFormat="1" applyFont="1" applyFill="1" applyBorder="1" applyAlignment="1">
      <alignment horizontal="right" wrapText="1"/>
    </xf>
    <xf numFmtId="165" fontId="68" fillId="4" borderId="34" xfId="0" applyNumberFormat="1" applyFont="1" applyFill="1" applyBorder="1" applyAlignment="1">
      <alignment horizontal="right" wrapText="1"/>
    </xf>
    <xf numFmtId="0" fontId="52" fillId="3" borderId="33" xfId="0" applyNumberFormat="1" applyFont="1" applyFill="1" applyBorder="1" applyAlignment="1">
      <alignment horizontal="left" vertical="top" wrapText="1"/>
    </xf>
    <xf numFmtId="49" fontId="52" fillId="3" borderId="33" xfId="0" applyNumberFormat="1" applyFont="1" applyFill="1" applyBorder="1" applyAlignment="1">
      <alignment horizontal="center" vertical="center" wrapText="1"/>
    </xf>
    <xf numFmtId="165" fontId="72" fillId="3" borderId="34" xfId="0" applyNumberFormat="1" applyFont="1" applyFill="1" applyBorder="1" applyAlignment="1">
      <alignment horizontal="right" wrapText="1"/>
    </xf>
    <xf numFmtId="165" fontId="44" fillId="2" borderId="33" xfId="0" applyNumberFormat="1" applyFont="1" applyFill="1" applyBorder="1" applyAlignment="1">
      <alignment horizontal="center" vertical="top" wrapText="1"/>
    </xf>
    <xf numFmtId="165" fontId="44" fillId="2" borderId="33" xfId="0" applyNumberFormat="1" applyFont="1" applyFill="1" applyBorder="1" applyAlignment="1">
      <alignment horizontal="left" vertical="top" wrapText="1"/>
    </xf>
    <xf numFmtId="0" fontId="44" fillId="3" borderId="33" xfId="0" applyNumberFormat="1" applyFont="1" applyFill="1" applyBorder="1" applyAlignment="1">
      <alignment horizontal="left" vertical="top" wrapText="1"/>
    </xf>
    <xf numFmtId="49" fontId="94" fillId="3" borderId="33" xfId="0" applyNumberFormat="1" applyFont="1" applyFill="1" applyBorder="1" applyAlignment="1">
      <alignment horizontal="center" vertical="center" wrapText="1"/>
    </xf>
    <xf numFmtId="0" fontId="44" fillId="3" borderId="33" xfId="0" applyNumberFormat="1" applyFont="1" applyFill="1" applyBorder="1" applyAlignment="1">
      <alignment horizontal="center" vertical="center" wrapText="1"/>
    </xf>
    <xf numFmtId="43" fontId="44" fillId="3" borderId="33" xfId="0" applyNumberFormat="1" applyFont="1" applyFill="1" applyBorder="1" applyAlignment="1">
      <alignment horizontal="center" vertical="center" wrapText="1"/>
    </xf>
    <xf numFmtId="165" fontId="67" fillId="36" borderId="34" xfId="0" applyNumberFormat="1" applyFont="1" applyFill="1" applyBorder="1" applyAlignment="1">
      <alignment horizontal="right" wrapText="1"/>
    </xf>
    <xf numFmtId="166" fontId="56" fillId="3" borderId="33" xfId="0" applyNumberFormat="1" applyFont="1" applyFill="1" applyBorder="1" applyAlignment="1">
      <alignment horizontal="justify" vertical="top" wrapText="1"/>
    </xf>
    <xf numFmtId="4" fontId="61" fillId="0" borderId="1" xfId="0" applyNumberFormat="1" applyFont="1" applyFill="1" applyBorder="1" applyAlignment="1">
      <alignment vertical="center" wrapText="1"/>
    </xf>
    <xf numFmtId="4" fontId="61" fillId="0" borderId="23" xfId="0" applyNumberFormat="1" applyFont="1" applyFill="1" applyBorder="1" applyAlignment="1">
      <alignment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164" fontId="93" fillId="3" borderId="15" xfId="0" applyFont="1" applyFill="1" applyBorder="1" applyAlignment="1">
      <alignment horizontal="center" vertical="center" wrapText="1"/>
    </xf>
    <xf numFmtId="164" fontId="93" fillId="3" borderId="16" xfId="0" applyFont="1" applyFill="1" applyBorder="1" applyAlignment="1">
      <alignment horizontal="center" vertical="center" wrapText="1"/>
    </xf>
    <xf numFmtId="164" fontId="93" fillId="3" borderId="14" xfId="0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49" fillId="0" borderId="34" xfId="0" applyNumberFormat="1" applyFont="1" applyFill="1" applyBorder="1" applyAlignment="1">
      <alignment horizontal="center" vertical="center" wrapText="1"/>
    </xf>
    <xf numFmtId="165" fontId="71" fillId="36" borderId="23" xfId="0" applyNumberFormat="1" applyFont="1" applyFill="1" applyBorder="1" applyAlignment="1">
      <alignment horizontal="right" wrapText="1"/>
    </xf>
    <xf numFmtId="49" fontId="47" fillId="34" borderId="34" xfId="0" applyNumberFormat="1" applyFont="1" applyFill="1" applyBorder="1" applyAlignment="1">
      <alignment horizontal="center" vertical="center" wrapText="1"/>
    </xf>
    <xf numFmtId="165" fontId="75" fillId="34" borderId="34" xfId="0" applyNumberFormat="1" applyFont="1" applyFill="1" applyBorder="1" applyAlignment="1">
      <alignment horizontal="right" wrapText="1"/>
    </xf>
    <xf numFmtId="49" fontId="47" fillId="33" borderId="34" xfId="0" applyNumberFormat="1" applyFont="1" applyFill="1" applyBorder="1" applyAlignment="1">
      <alignment horizontal="center" vertical="center" wrapText="1"/>
    </xf>
    <xf numFmtId="0" fontId="46" fillId="33" borderId="33" xfId="0" applyNumberFormat="1" applyFont="1" applyFill="1" applyBorder="1" applyAlignment="1" applyProtection="1">
      <alignment horizontal="center" vertical="top" wrapText="1"/>
    </xf>
    <xf numFmtId="49" fontId="46" fillId="33" borderId="33" xfId="0" applyNumberFormat="1" applyFont="1" applyFill="1" applyBorder="1" applyAlignment="1" applyProtection="1">
      <alignment horizontal="center" vertical="center" wrapText="1"/>
    </xf>
    <xf numFmtId="165" fontId="75" fillId="33" borderId="34" xfId="0" applyNumberFormat="1" applyFont="1" applyFill="1" applyBorder="1" applyAlignment="1">
      <alignment horizontal="right" wrapText="1"/>
    </xf>
    <xf numFmtId="0" fontId="46" fillId="34" borderId="33" xfId="0" applyNumberFormat="1" applyFont="1" applyFill="1" applyBorder="1" applyAlignment="1" applyProtection="1">
      <alignment horizontal="center" vertical="top" wrapText="1"/>
    </xf>
    <xf numFmtId="49" fontId="46" fillId="34" borderId="33" xfId="0" applyNumberFormat="1" applyFont="1" applyFill="1" applyBorder="1" applyAlignment="1" applyProtection="1">
      <alignment horizontal="center" vertical="center" wrapText="1"/>
    </xf>
    <xf numFmtId="4" fontId="45" fillId="3" borderId="18" xfId="0" applyNumberFormat="1" applyFont="1" applyFill="1" applyBorder="1" applyAlignment="1">
      <alignment horizontal="center" vertical="top" wrapText="1"/>
    </xf>
    <xf numFmtId="49" fontId="52" fillId="4" borderId="34" xfId="0" applyNumberFormat="1" applyFont="1" applyFill="1" applyBorder="1" applyAlignment="1">
      <alignment horizontal="center" vertical="center" wrapText="1"/>
    </xf>
    <xf numFmtId="0" fontId="45" fillId="4" borderId="34" xfId="0" applyNumberFormat="1" applyFont="1" applyFill="1" applyBorder="1" applyAlignment="1">
      <alignment horizontal="center" vertical="top" wrapText="1"/>
    </xf>
    <xf numFmtId="49" fontId="45" fillId="4" borderId="34" xfId="0" applyNumberFormat="1" applyFont="1" applyFill="1" applyBorder="1" applyAlignment="1">
      <alignment horizontal="center" vertical="center" wrapText="1"/>
    </xf>
    <xf numFmtId="165" fontId="69" fillId="4" borderId="34" xfId="0" applyNumberFormat="1" applyFont="1" applyFill="1" applyBorder="1" applyAlignment="1">
      <alignment horizontal="right" wrapText="1"/>
    </xf>
    <xf numFmtId="165" fontId="72" fillId="4" borderId="34" xfId="0" applyNumberFormat="1" applyFont="1" applyFill="1" applyBorder="1" applyAlignment="1">
      <alignment horizontal="right" wrapText="1"/>
    </xf>
    <xf numFmtId="164" fontId="0" fillId="0" borderId="0" xfId="0" applyAlignment="1"/>
    <xf numFmtId="165" fontId="67" fillId="0" borderId="34" xfId="0" applyNumberFormat="1" applyFont="1" applyFill="1" applyBorder="1" applyAlignment="1">
      <alignment horizontal="right" wrapText="1"/>
    </xf>
    <xf numFmtId="165" fontId="66" fillId="0" borderId="34" xfId="0" applyNumberFormat="1" applyFont="1" applyFill="1" applyBorder="1" applyAlignment="1">
      <alignment horizontal="right" wrapText="1"/>
    </xf>
    <xf numFmtId="165" fontId="66" fillId="3" borderId="34" xfId="0" applyNumberFormat="1" applyFont="1" applyFill="1" applyBorder="1" applyAlignment="1">
      <alignment horizontal="right" wrapText="1"/>
    </xf>
    <xf numFmtId="165" fontId="69" fillId="3" borderId="34" xfId="0" applyNumberFormat="1" applyFont="1" applyFill="1" applyBorder="1" applyAlignment="1">
      <alignment horizontal="right" wrapText="1"/>
    </xf>
    <xf numFmtId="165" fontId="73" fillId="3" borderId="34" xfId="2" applyNumberFormat="1" applyFont="1" applyFill="1" applyBorder="1" applyAlignment="1">
      <alignment horizontal="right" wrapText="1"/>
    </xf>
    <xf numFmtId="165" fontId="71" fillId="0" borderId="34" xfId="0" applyNumberFormat="1" applyFont="1" applyFill="1" applyBorder="1" applyAlignment="1">
      <alignment horizontal="right" wrapText="1"/>
    </xf>
    <xf numFmtId="165" fontId="70" fillId="0" borderId="34" xfId="0" applyNumberFormat="1" applyFont="1" applyFill="1" applyBorder="1" applyAlignment="1">
      <alignment horizontal="right" wrapText="1"/>
    </xf>
    <xf numFmtId="49" fontId="94" fillId="0" borderId="34" xfId="0" applyNumberFormat="1" applyFont="1" applyFill="1" applyBorder="1" applyAlignment="1">
      <alignment horizontal="center" vertical="center" wrapText="1"/>
    </xf>
    <xf numFmtId="165" fontId="95" fillId="29" borderId="34" xfId="0" applyNumberFormat="1" applyFont="1" applyFill="1" applyBorder="1" applyAlignment="1">
      <alignment vertical="center" wrapText="1"/>
    </xf>
    <xf numFmtId="49" fontId="61" fillId="0" borderId="34" xfId="0" applyNumberFormat="1" applyFont="1" applyFill="1" applyBorder="1" applyAlignment="1">
      <alignment horizontal="center" vertical="center" wrapText="1"/>
    </xf>
    <xf numFmtId="49" fontId="95" fillId="2" borderId="34" xfId="0" applyNumberFormat="1" applyFont="1" applyFill="1" applyBorder="1" applyAlignment="1">
      <alignment horizontal="center"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96" fillId="2" borderId="34" xfId="0" applyNumberFormat="1" applyFont="1" applyFill="1" applyBorder="1" applyAlignment="1">
      <alignment horizontal="center" vertical="center" wrapText="1"/>
    </xf>
    <xf numFmtId="49" fontId="46" fillId="33" borderId="34" xfId="0" applyNumberFormat="1" applyFont="1" applyFill="1" applyBorder="1" applyAlignment="1">
      <alignment horizontal="center" vertical="center" wrapText="1"/>
    </xf>
    <xf numFmtId="49" fontId="46" fillId="34" borderId="34" xfId="0" applyNumberFormat="1" applyFont="1" applyFill="1" applyBorder="1" applyAlignment="1">
      <alignment horizontal="center" vertical="center" wrapText="1"/>
    </xf>
    <xf numFmtId="49" fontId="44" fillId="3" borderId="34" xfId="0" applyNumberFormat="1" applyFont="1" applyFill="1" applyBorder="1" applyAlignment="1">
      <alignment horizontal="center" vertical="center" wrapText="1"/>
    </xf>
    <xf numFmtId="49" fontId="44" fillId="0" borderId="34" xfId="0" applyNumberFormat="1" applyFont="1" applyFill="1" applyBorder="1" applyAlignment="1">
      <alignment horizontal="center" vertical="center" wrapText="1"/>
    </xf>
    <xf numFmtId="4" fontId="44" fillId="0" borderId="34" xfId="0" applyNumberFormat="1" applyFont="1" applyFill="1" applyBorder="1" applyAlignment="1">
      <alignment horizontal="center" vertical="center" wrapText="1"/>
    </xf>
    <xf numFmtId="49" fontId="97" fillId="2" borderId="34" xfId="0" applyNumberFormat="1" applyFont="1" applyFill="1" applyBorder="1" applyAlignment="1">
      <alignment horizontal="center" vertical="center" wrapText="1"/>
    </xf>
    <xf numFmtId="49" fontId="52" fillId="0" borderId="34" xfId="0" applyNumberFormat="1" applyFont="1" applyFill="1" applyBorder="1" applyAlignment="1">
      <alignment horizontal="center" vertical="center" wrapText="1"/>
    </xf>
    <xf numFmtId="49" fontId="86" fillId="4" borderId="34" xfId="0" applyNumberFormat="1" applyFont="1" applyFill="1" applyBorder="1" applyAlignment="1">
      <alignment horizontal="center" vertical="center" wrapText="1"/>
    </xf>
    <xf numFmtId="49" fontId="48" fillId="30" borderId="34" xfId="0" applyNumberFormat="1" applyFont="1" applyFill="1" applyBorder="1" applyAlignment="1" applyProtection="1">
      <alignment horizontal="center" vertical="center" wrapText="1"/>
      <protection locked="0"/>
    </xf>
    <xf numFmtId="49" fontId="52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34" xfId="12" applyNumberFormat="1" applyFont="1" applyFill="1" applyBorder="1" applyAlignment="1">
      <alignment horizontal="center" vertical="center" wrapText="1"/>
    </xf>
    <xf numFmtId="49" fontId="52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52" fillId="3" borderId="34" xfId="0" applyNumberFormat="1" applyFont="1" applyFill="1" applyBorder="1" applyAlignment="1">
      <alignment horizontal="center" vertical="center" wrapText="1"/>
    </xf>
    <xf numFmtId="49" fontId="57" fillId="4" borderId="34" xfId="0" applyNumberFormat="1" applyFont="1" applyFill="1" applyBorder="1" applyAlignment="1">
      <alignment horizontal="center" vertical="center" wrapText="1"/>
    </xf>
    <xf numFmtId="49" fontId="45" fillId="32" borderId="34" xfId="0" applyNumberFormat="1" applyFont="1" applyFill="1" applyBorder="1" applyAlignment="1">
      <alignment horizontal="center" vertical="center" wrapText="1"/>
    </xf>
    <xf numFmtId="49" fontId="45" fillId="0" borderId="34" xfId="0" applyNumberFormat="1" applyFont="1" applyFill="1" applyBorder="1" applyAlignment="1">
      <alignment horizontal="center" vertical="center" wrapText="1"/>
    </xf>
    <xf numFmtId="49" fontId="57" fillId="3" borderId="34" xfId="0" applyNumberFormat="1" applyFont="1" applyFill="1" applyBorder="1" applyAlignment="1">
      <alignment horizontal="center" vertical="center" wrapText="1"/>
    </xf>
    <xf numFmtId="49" fontId="56" fillId="0" borderId="34" xfId="0" applyNumberFormat="1" applyFont="1" applyFill="1" applyBorder="1" applyAlignment="1">
      <alignment horizontal="center" vertical="center" wrapText="1"/>
    </xf>
    <xf numFmtId="49" fontId="95" fillId="2" borderId="34" xfId="1" applyNumberFormat="1" applyFont="1" applyFill="1" applyBorder="1" applyAlignment="1">
      <alignment horizontal="center" vertical="center" wrapText="1"/>
    </xf>
    <xf numFmtId="49" fontId="48" fillId="32" borderId="34" xfId="0" applyNumberFormat="1" applyFont="1" applyFill="1" applyBorder="1" applyAlignment="1">
      <alignment horizontal="center" vertical="center" wrapText="1"/>
    </xf>
    <xf numFmtId="49" fontId="47" fillId="3" borderId="34" xfId="0" applyNumberFormat="1" applyFont="1" applyFill="1" applyBorder="1" applyAlignment="1">
      <alignment horizontal="center" vertical="center" wrapText="1"/>
    </xf>
    <xf numFmtId="49" fontId="47" fillId="2" borderId="34" xfId="0" applyNumberFormat="1" applyFont="1" applyFill="1" applyBorder="1" applyAlignment="1">
      <alignment horizontal="center" vertical="center" wrapText="1"/>
    </xf>
    <xf numFmtId="49" fontId="47" fillId="4" borderId="34" xfId="0" applyNumberFormat="1" applyFont="1" applyFill="1" applyBorder="1" applyAlignment="1">
      <alignment horizontal="center" vertical="center" wrapText="1"/>
    </xf>
    <xf numFmtId="165" fontId="94" fillId="0" borderId="34" xfId="0" applyNumberFormat="1" applyFont="1" applyFill="1" applyBorder="1" applyAlignment="1">
      <alignment horizontal="right" wrapText="1"/>
    </xf>
    <xf numFmtId="165" fontId="61" fillId="0" borderId="34" xfId="0" applyNumberFormat="1" applyFont="1" applyFill="1" applyBorder="1" applyAlignment="1">
      <alignment vertical="center" wrapText="1"/>
    </xf>
    <xf numFmtId="165" fontId="95" fillId="2" borderId="34" xfId="0" applyNumberFormat="1" applyFont="1" applyFill="1" applyBorder="1" applyAlignment="1">
      <alignment vertical="center" wrapText="1"/>
    </xf>
    <xf numFmtId="165" fontId="61" fillId="2" borderId="34" xfId="0" applyNumberFormat="1" applyFont="1" applyFill="1" applyBorder="1" applyAlignment="1">
      <alignment vertical="center" wrapText="1"/>
    </xf>
    <xf numFmtId="4" fontId="61" fillId="0" borderId="34" xfId="0" applyNumberFormat="1" applyFont="1" applyFill="1" applyBorder="1" applyAlignment="1">
      <alignment vertical="center" wrapText="1"/>
    </xf>
    <xf numFmtId="165" fontId="97" fillId="2" borderId="34" xfId="0" applyNumberFormat="1" applyFont="1" applyFill="1" applyBorder="1" applyAlignment="1">
      <alignment horizontal="right" wrapText="1"/>
    </xf>
    <xf numFmtId="165" fontId="66" fillId="33" borderId="34" xfId="0" applyNumberFormat="1" applyFont="1" applyFill="1" applyBorder="1" applyAlignment="1">
      <alignment horizontal="right" wrapText="1"/>
    </xf>
    <xf numFmtId="165" fontId="66" fillId="34" borderId="34" xfId="0" applyNumberFormat="1" applyFont="1" applyFill="1" applyBorder="1" applyAlignment="1">
      <alignment horizontal="right" wrapText="1"/>
    </xf>
    <xf numFmtId="165" fontId="67" fillId="4" borderId="34" xfId="0" applyNumberFormat="1" applyFont="1" applyFill="1" applyBorder="1" applyAlignment="1">
      <alignment horizontal="right" wrapText="1"/>
    </xf>
    <xf numFmtId="165" fontId="15" fillId="4" borderId="34" xfId="0" applyNumberFormat="1" applyFont="1" applyFill="1" applyBorder="1" applyAlignment="1">
      <alignment horizontal="right" wrapText="1"/>
    </xf>
    <xf numFmtId="165" fontId="66" fillId="30" borderId="34" xfId="0" applyNumberFormat="1" applyFont="1" applyFill="1" applyBorder="1" applyAlignment="1">
      <alignment horizontal="right" wrapText="1"/>
    </xf>
    <xf numFmtId="165" fontId="68" fillId="34" borderId="34" xfId="0" applyNumberFormat="1" applyFont="1" applyFill="1" applyBorder="1" applyAlignment="1">
      <alignment horizontal="right" wrapText="1"/>
    </xf>
    <xf numFmtId="165" fontId="68" fillId="33" borderId="34" xfId="0" applyNumberFormat="1" applyFont="1" applyFill="1" applyBorder="1" applyAlignment="1">
      <alignment horizontal="right" wrapText="1"/>
    </xf>
    <xf numFmtId="165" fontId="73" fillId="4" borderId="34" xfId="0" applyNumberFormat="1" applyFont="1" applyFill="1" applyBorder="1" applyAlignment="1">
      <alignment horizontal="right" wrapText="1"/>
    </xf>
    <xf numFmtId="165" fontId="73" fillId="0" borderId="34" xfId="0" applyNumberFormat="1" applyFont="1" applyFill="1" applyBorder="1" applyAlignment="1">
      <alignment horizontal="right" wrapText="1"/>
    </xf>
    <xf numFmtId="165" fontId="66" fillId="32" borderId="34" xfId="2" applyNumberFormat="1" applyFont="1" applyFill="1" applyBorder="1" applyAlignment="1">
      <alignment horizontal="right" wrapText="1"/>
    </xf>
    <xf numFmtId="165" fontId="73" fillId="0" borderId="34" xfId="2" applyNumberFormat="1" applyFont="1" applyFill="1" applyBorder="1" applyAlignment="1">
      <alignment horizontal="right" wrapText="1"/>
    </xf>
    <xf numFmtId="165" fontId="94" fillId="32" borderId="34" xfId="0" applyNumberFormat="1" applyFont="1" applyFill="1" applyBorder="1" applyAlignment="1">
      <alignment horizontal="right" wrapText="1"/>
    </xf>
    <xf numFmtId="165" fontId="97" fillId="0" borderId="34" xfId="0" applyNumberFormat="1" applyFont="1" applyFill="1" applyBorder="1" applyAlignment="1">
      <alignment horizontal="right" wrapText="1"/>
    </xf>
    <xf numFmtId="165" fontId="96" fillId="2" borderId="34" xfId="0" applyNumberFormat="1" applyFont="1" applyFill="1" applyBorder="1" applyAlignment="1">
      <alignment horizontal="right" wrapText="1"/>
    </xf>
    <xf numFmtId="165" fontId="84" fillId="32" borderId="34" xfId="0" applyNumberFormat="1" applyFont="1" applyFill="1" applyBorder="1" applyAlignment="1">
      <alignment horizontal="right" vertical="center" wrapText="1"/>
    </xf>
    <xf numFmtId="165" fontId="69" fillId="0" borderId="34" xfId="0" applyNumberFormat="1" applyFont="1" applyFill="1" applyBorder="1" applyAlignment="1">
      <alignment horizontal="right" vertical="top" wrapText="1"/>
    </xf>
    <xf numFmtId="165" fontId="69" fillId="34" borderId="34" xfId="0" applyNumberFormat="1" applyFont="1" applyFill="1" applyBorder="1" applyAlignment="1">
      <alignment horizontal="right" wrapText="1"/>
    </xf>
    <xf numFmtId="165" fontId="75" fillId="2" borderId="34" xfId="0" applyNumberFormat="1" applyFont="1" applyFill="1" applyBorder="1" applyAlignment="1">
      <alignment horizontal="right" wrapText="1"/>
    </xf>
    <xf numFmtId="165" fontId="76" fillId="4" borderId="34" xfId="0" applyNumberFormat="1" applyFont="1" applyFill="1" applyBorder="1" applyAlignment="1">
      <alignment horizontal="right" wrapText="1"/>
    </xf>
    <xf numFmtId="49" fontId="46" fillId="33" borderId="33" xfId="0" applyNumberFormat="1" applyFont="1" applyFill="1" applyBorder="1" applyAlignment="1">
      <alignment horizontal="center" vertical="center" wrapText="1"/>
    </xf>
    <xf numFmtId="49" fontId="46" fillId="34" borderId="33" xfId="0" applyNumberFormat="1" applyFont="1" applyFill="1" applyBorder="1" applyAlignment="1">
      <alignment horizontal="center" vertical="center" wrapText="1"/>
    </xf>
    <xf numFmtId="49" fontId="45" fillId="4" borderId="33" xfId="0" applyNumberFormat="1" applyFont="1" applyFill="1" applyBorder="1" applyAlignment="1">
      <alignment horizontal="center" vertical="center" wrapText="1"/>
    </xf>
    <xf numFmtId="164" fontId="93" fillId="0" borderId="34" xfId="0" applyFont="1" applyFill="1" applyBorder="1" applyAlignment="1">
      <alignment horizontal="center" vertical="center" wrapText="1"/>
    </xf>
    <xf numFmtId="165" fontId="67" fillId="32" borderId="34" xfId="0" applyNumberFormat="1" applyFont="1" applyFill="1" applyBorder="1" applyAlignment="1">
      <alignment horizontal="right" wrapText="1"/>
    </xf>
    <xf numFmtId="168" fontId="95" fillId="2" borderId="34" xfId="0" applyNumberFormat="1" applyFont="1" applyFill="1" applyBorder="1" applyAlignment="1">
      <alignment vertical="center" wrapText="1"/>
    </xf>
    <xf numFmtId="168" fontId="66" fillId="33" borderId="34" xfId="0" applyNumberFormat="1" applyFont="1" applyFill="1" applyBorder="1" applyAlignment="1">
      <alignment horizontal="right" wrapText="1"/>
    </xf>
    <xf numFmtId="168" fontId="66" fillId="34" borderId="34" xfId="0" applyNumberFormat="1" applyFont="1" applyFill="1" applyBorder="1" applyAlignment="1">
      <alignment horizontal="right" wrapText="1"/>
    </xf>
    <xf numFmtId="168" fontId="67" fillId="4" borderId="34" xfId="0" applyNumberFormat="1" applyFont="1" applyFill="1" applyBorder="1" applyAlignment="1">
      <alignment horizontal="right" wrapText="1"/>
    </xf>
    <xf numFmtId="168" fontId="67" fillId="0" borderId="34" xfId="0" applyNumberFormat="1" applyFont="1" applyFill="1" applyBorder="1" applyAlignment="1">
      <alignment horizontal="right" wrapText="1"/>
    </xf>
    <xf numFmtId="168" fontId="94" fillId="0" borderId="34" xfId="0" applyNumberFormat="1" applyFont="1" applyFill="1" applyBorder="1" applyAlignment="1">
      <alignment horizontal="right" wrapText="1"/>
    </xf>
    <xf numFmtId="168" fontId="71" fillId="0" borderId="34" xfId="0" applyNumberFormat="1" applyFont="1" applyFill="1" applyBorder="1" applyAlignment="1">
      <alignment horizontal="right" wrapText="1"/>
    </xf>
    <xf numFmtId="168" fontId="67" fillId="3" borderId="34" xfId="0" applyNumberFormat="1" applyFont="1" applyFill="1" applyBorder="1" applyAlignment="1">
      <alignment horizontal="right" wrapText="1"/>
    </xf>
    <xf numFmtId="168" fontId="15" fillId="4" borderId="34" xfId="0" applyNumberFormat="1" applyFont="1" applyFill="1" applyBorder="1" applyAlignment="1">
      <alignment horizontal="right" wrapText="1"/>
    </xf>
    <xf numFmtId="168" fontId="94" fillId="3" borderId="34" xfId="0" applyNumberFormat="1" applyFont="1" applyFill="1" applyBorder="1" applyAlignment="1">
      <alignment horizontal="right" wrapText="1"/>
    </xf>
    <xf numFmtId="168" fontId="66" fillId="30" borderId="34" xfId="0" applyNumberFormat="1" applyFont="1" applyFill="1" applyBorder="1" applyAlignment="1">
      <alignment horizontal="right" wrapText="1"/>
    </xf>
    <xf numFmtId="168" fontId="69" fillId="3" borderId="34" xfId="0" applyNumberFormat="1" applyFont="1" applyFill="1" applyBorder="1" applyAlignment="1">
      <alignment horizontal="right" wrapText="1"/>
    </xf>
    <xf numFmtId="168" fontId="69" fillId="0" borderId="34" xfId="0" applyNumberFormat="1" applyFont="1" applyFill="1" applyBorder="1" applyAlignment="1">
      <alignment horizontal="right" wrapText="1"/>
    </xf>
    <xf numFmtId="168" fontId="70" fillId="0" borderId="34" xfId="0" applyNumberFormat="1" applyFont="1" applyFill="1" applyBorder="1" applyAlignment="1">
      <alignment horizontal="right" wrapText="1"/>
    </xf>
    <xf numFmtId="168" fontId="68" fillId="34" borderId="34" xfId="0" applyNumberFormat="1" applyFont="1" applyFill="1" applyBorder="1" applyAlignment="1">
      <alignment horizontal="right" wrapText="1"/>
    </xf>
    <xf numFmtId="168" fontId="18" fillId="4" borderId="34" xfId="0" applyNumberFormat="1" applyFont="1" applyFill="1" applyBorder="1" applyAlignment="1">
      <alignment horizontal="right" wrapText="1"/>
    </xf>
    <xf numFmtId="168" fontId="68" fillId="4" borderId="34" xfId="0" applyNumberFormat="1" applyFont="1" applyFill="1" applyBorder="1" applyAlignment="1">
      <alignment horizontal="right" wrapText="1"/>
    </xf>
    <xf numFmtId="168" fontId="68" fillId="33" borderId="34" xfId="0" applyNumberFormat="1" applyFont="1" applyFill="1" applyBorder="1" applyAlignment="1">
      <alignment horizontal="right" wrapText="1"/>
    </xf>
    <xf numFmtId="168" fontId="73" fillId="4" borderId="34" xfId="0" applyNumberFormat="1" applyFont="1" applyFill="1" applyBorder="1" applyAlignment="1">
      <alignment horizontal="right" wrapText="1"/>
    </xf>
    <xf numFmtId="168" fontId="73" fillId="0" borderId="34" xfId="0" applyNumberFormat="1" applyFont="1" applyFill="1" applyBorder="1" applyAlignment="1">
      <alignment horizontal="right" wrapText="1"/>
    </xf>
    <xf numFmtId="168" fontId="66" fillId="32" borderId="34" xfId="2" applyNumberFormat="1" applyFont="1" applyFill="1" applyBorder="1" applyAlignment="1">
      <alignment horizontal="right" wrapText="1"/>
    </xf>
    <xf numFmtId="168" fontId="66" fillId="3" borderId="34" xfId="0" applyNumberFormat="1" applyFont="1" applyFill="1" applyBorder="1" applyAlignment="1">
      <alignment horizontal="right" wrapText="1"/>
    </xf>
    <xf numFmtId="168" fontId="75" fillId="33" borderId="34" xfId="0" applyNumberFormat="1" applyFont="1" applyFill="1" applyBorder="1" applyAlignment="1">
      <alignment horizontal="right" wrapText="1"/>
    </xf>
    <xf numFmtId="168" fontId="75" fillId="34" borderId="34" xfId="0" applyNumberFormat="1" applyFont="1" applyFill="1" applyBorder="1" applyAlignment="1">
      <alignment horizontal="right" wrapText="1"/>
    </xf>
    <xf numFmtId="168" fontId="84" fillId="32" borderId="34" xfId="0" applyNumberFormat="1" applyFont="1" applyFill="1" applyBorder="1" applyAlignment="1">
      <alignment horizontal="right" vertical="center" wrapText="1"/>
    </xf>
    <xf numFmtId="168" fontId="69" fillId="0" borderId="34" xfId="0" applyNumberFormat="1" applyFont="1" applyFill="1" applyBorder="1" applyAlignment="1">
      <alignment horizontal="right" vertical="top" wrapText="1"/>
    </xf>
    <xf numFmtId="168" fontId="69" fillId="34" borderId="34" xfId="0" applyNumberFormat="1" applyFont="1" applyFill="1" applyBorder="1" applyAlignment="1">
      <alignment horizontal="right" wrapText="1"/>
    </xf>
    <xf numFmtId="168" fontId="76" fillId="4" borderId="34" xfId="0" applyNumberFormat="1" applyFont="1" applyFill="1" applyBorder="1" applyAlignment="1">
      <alignment horizontal="right" wrapText="1"/>
    </xf>
    <xf numFmtId="168" fontId="69" fillId="4" borderId="34" xfId="0" applyNumberFormat="1" applyFont="1" applyFill="1" applyBorder="1" applyAlignment="1">
      <alignment horizontal="right" wrapText="1"/>
    </xf>
    <xf numFmtId="168" fontId="91" fillId="0" borderId="34" xfId="0" applyNumberFormat="1" applyFont="1" applyFill="1" applyBorder="1" applyAlignment="1">
      <alignment wrapText="1"/>
    </xf>
    <xf numFmtId="165" fontId="67" fillId="0" borderId="1" xfId="0" applyNumberFormat="1" applyFont="1" applyFill="1" applyBorder="1" applyAlignment="1">
      <alignment horizontal="center" vertical="center" wrapText="1"/>
    </xf>
    <xf numFmtId="168" fontId="95" fillId="29" borderId="34" xfId="0" applyNumberFormat="1" applyFont="1" applyFill="1" applyBorder="1" applyAlignment="1">
      <alignment vertical="center" wrapText="1"/>
    </xf>
    <xf numFmtId="164" fontId="44" fillId="3" borderId="40" xfId="0" applyFont="1" applyFill="1" applyBorder="1" applyAlignment="1">
      <alignment horizontal="left" vertical="center" wrapText="1"/>
    </xf>
    <xf numFmtId="49" fontId="44" fillId="3" borderId="40" xfId="0" applyNumberFormat="1" applyFont="1" applyFill="1" applyBorder="1" applyAlignment="1">
      <alignment horizontal="center" vertical="center" wrapText="1"/>
    </xf>
    <xf numFmtId="49" fontId="44" fillId="3" borderId="41" xfId="0" applyNumberFormat="1" applyFont="1" applyFill="1" applyBorder="1" applyAlignment="1">
      <alignment horizontal="center" vertical="center" wrapText="1"/>
    </xf>
    <xf numFmtId="49" fontId="44" fillId="0" borderId="41" xfId="0" applyNumberFormat="1" applyFont="1" applyFill="1" applyBorder="1" applyAlignment="1">
      <alignment horizontal="center" vertical="center" wrapText="1"/>
    </xf>
    <xf numFmtId="165" fontId="67" fillId="0" borderId="41" xfId="0" applyNumberFormat="1" applyFont="1" applyFill="1" applyBorder="1" applyAlignment="1">
      <alignment horizontal="center" vertical="center" wrapText="1"/>
    </xf>
    <xf numFmtId="165" fontId="67" fillId="0" borderId="41" xfId="0" applyNumberFormat="1" applyFont="1" applyFill="1" applyBorder="1" applyAlignment="1">
      <alignment horizontal="right" wrapText="1"/>
    </xf>
    <xf numFmtId="49" fontId="45" fillId="3" borderId="34" xfId="0" applyNumberFormat="1" applyFont="1" applyFill="1" applyBorder="1" applyAlignment="1">
      <alignment horizontal="center" vertical="center" wrapText="1"/>
    </xf>
    <xf numFmtId="49" fontId="49" fillId="0" borderId="40" xfId="0" applyNumberFormat="1" applyFont="1" applyFill="1" applyBorder="1" applyAlignment="1">
      <alignment horizontal="center" vertical="center" wrapText="1"/>
    </xf>
    <xf numFmtId="0" fontId="49" fillId="0" borderId="41" xfId="386" applyNumberFormat="1" applyFont="1" applyFill="1" applyBorder="1" applyProtection="1">
      <alignment horizontal="left" vertical="top" wrapText="1"/>
    </xf>
    <xf numFmtId="165" fontId="73" fillId="0" borderId="41" xfId="2" applyNumberFormat="1" applyFont="1" applyFill="1" applyBorder="1" applyAlignment="1">
      <alignment horizontal="right" wrapText="1"/>
    </xf>
    <xf numFmtId="165" fontId="68" fillId="0" borderId="1" xfId="0" applyNumberFormat="1" applyFont="1" applyFill="1" applyBorder="1" applyAlignment="1">
      <alignment horizontal="right" wrapText="1"/>
    </xf>
    <xf numFmtId="165" fontId="68" fillId="0" borderId="34" xfId="0" applyNumberFormat="1" applyFont="1" applyFill="1" applyBorder="1" applyAlignment="1">
      <alignment horizontal="right" wrapText="1"/>
    </xf>
    <xf numFmtId="165" fontId="68" fillId="0" borderId="23" xfId="0" applyNumberFormat="1" applyFont="1" applyFill="1" applyBorder="1" applyAlignment="1">
      <alignment horizontal="right" wrapText="1"/>
    </xf>
    <xf numFmtId="168" fontId="68" fillId="0" borderId="34" xfId="0" applyNumberFormat="1" applyFont="1" applyFill="1" applyBorder="1" applyAlignment="1">
      <alignment horizontal="right" wrapText="1"/>
    </xf>
    <xf numFmtId="166" fontId="99" fillId="0" borderId="18" xfId="0" applyNumberFormat="1" applyFont="1" applyFill="1" applyBorder="1" applyAlignment="1">
      <alignment horizontal="justify" vertical="top" wrapText="1"/>
    </xf>
    <xf numFmtId="49" fontId="57" fillId="0" borderId="34" xfId="0" applyNumberFormat="1" applyFont="1" applyFill="1" applyBorder="1" applyAlignment="1">
      <alignment horizontal="center" vertical="center" wrapText="1"/>
    </xf>
    <xf numFmtId="49" fontId="55" fillId="0" borderId="34" xfId="0" applyNumberFormat="1" applyFont="1" applyFill="1" applyBorder="1" applyAlignment="1">
      <alignment horizontal="center" vertical="center" wrapText="1"/>
    </xf>
    <xf numFmtId="49" fontId="96" fillId="0" borderId="23" xfId="0" applyNumberFormat="1" applyFont="1" applyFill="1" applyBorder="1" applyAlignment="1">
      <alignment horizontal="center" vertical="center" wrapText="1"/>
    </xf>
    <xf numFmtId="166" fontId="100" fillId="0" borderId="18" xfId="0" applyNumberFormat="1" applyFont="1" applyFill="1" applyBorder="1" applyAlignment="1">
      <alignment horizontal="justify" vertical="top" wrapText="1"/>
    </xf>
    <xf numFmtId="165" fontId="97" fillId="0" borderId="23" xfId="0" applyNumberFormat="1" applyFont="1" applyFill="1" applyBorder="1" applyAlignment="1">
      <alignment horizontal="right" wrapText="1"/>
    </xf>
    <xf numFmtId="168" fontId="97" fillId="0" borderId="34" xfId="0" applyNumberFormat="1" applyFont="1" applyFill="1" applyBorder="1" applyAlignment="1">
      <alignment horizontal="right" wrapText="1"/>
    </xf>
    <xf numFmtId="166" fontId="56" fillId="0" borderId="33" xfId="0" applyNumberFormat="1" applyFont="1" applyFill="1" applyBorder="1" applyAlignment="1">
      <alignment horizontal="center" vertical="center" wrapText="1"/>
    </xf>
    <xf numFmtId="168" fontId="66" fillId="0" borderId="34" xfId="0" applyNumberFormat="1" applyFont="1" applyFill="1" applyBorder="1" applyAlignment="1">
      <alignment horizontal="right" wrapText="1"/>
    </xf>
    <xf numFmtId="164" fontId="91" fillId="0" borderId="0" xfId="0" applyNumberFormat="1" applyFont="1" applyFill="1" applyAlignment="1">
      <alignment vertical="top" wrapText="1"/>
    </xf>
    <xf numFmtId="0" fontId="46" fillId="0" borderId="18" xfId="0" applyNumberFormat="1" applyFont="1" applyFill="1" applyBorder="1" applyAlignment="1">
      <alignment horizontal="center" vertical="top" wrapText="1"/>
    </xf>
    <xf numFmtId="49" fontId="46" fillId="0" borderId="34" xfId="0" applyNumberFormat="1" applyFont="1" applyFill="1" applyBorder="1" applyAlignment="1">
      <alignment horizontal="center" vertical="center" wrapText="1"/>
    </xf>
    <xf numFmtId="49" fontId="51" fillId="0" borderId="34" xfId="0" applyNumberFormat="1" applyFont="1" applyFill="1" applyBorder="1" applyAlignment="1">
      <alignment horizontal="center" vertical="center" wrapText="1"/>
    </xf>
    <xf numFmtId="49" fontId="44" fillId="0" borderId="14" xfId="0" applyNumberFormat="1" applyFont="1" applyFill="1" applyBorder="1" applyAlignment="1">
      <alignment horizontal="center" vertical="center" wrapText="1"/>
    </xf>
    <xf numFmtId="49" fontId="99" fillId="0" borderId="18" xfId="0" applyNumberFormat="1" applyFont="1" applyFill="1" applyBorder="1" applyAlignment="1">
      <alignment horizontal="center" vertical="center" wrapText="1"/>
    </xf>
    <xf numFmtId="49" fontId="99" fillId="0" borderId="34" xfId="0" applyNumberFormat="1" applyFont="1" applyFill="1" applyBorder="1" applyAlignment="1">
      <alignment horizontal="center" vertical="center" wrapText="1"/>
    </xf>
    <xf numFmtId="165" fontId="91" fillId="0" borderId="1" xfId="0" applyNumberFormat="1" applyFont="1" applyFill="1" applyBorder="1" applyAlignment="1">
      <alignment horizontal="right" wrapText="1"/>
    </xf>
    <xf numFmtId="165" fontId="91" fillId="0" borderId="34" xfId="0" applyNumberFormat="1" applyFont="1" applyFill="1" applyBorder="1" applyAlignment="1">
      <alignment horizontal="right" wrapText="1"/>
    </xf>
    <xf numFmtId="165" fontId="91" fillId="0" borderId="23" xfId="0" applyNumberFormat="1" applyFont="1" applyFill="1" applyBorder="1" applyAlignment="1">
      <alignment horizontal="right" wrapText="1"/>
    </xf>
    <xf numFmtId="166" fontId="56" fillId="0" borderId="18" xfId="0" applyNumberFormat="1" applyFont="1" applyFill="1" applyBorder="1" applyAlignment="1">
      <alignment horizontal="left" vertical="top" wrapText="1"/>
    </xf>
    <xf numFmtId="165" fontId="73" fillId="0" borderId="34" xfId="0" applyNumberFormat="1" applyFont="1" applyFill="1" applyBorder="1" applyAlignment="1">
      <alignment horizontal="center" vertical="center" wrapText="1"/>
    </xf>
    <xf numFmtId="165" fontId="67" fillId="0" borderId="34" xfId="0" applyNumberFormat="1" applyFont="1" applyFill="1" applyBorder="1" applyAlignment="1">
      <alignment horizontal="right" vertical="center" wrapText="1"/>
    </xf>
    <xf numFmtId="165" fontId="94" fillId="0" borderId="33" xfId="0" applyNumberFormat="1" applyFont="1" applyFill="1" applyBorder="1" applyAlignment="1">
      <alignment horizontal="left" vertical="top" wrapText="1"/>
    </xf>
    <xf numFmtId="49" fontId="52" fillId="0" borderId="33" xfId="0" applyNumberFormat="1" applyFont="1" applyFill="1" applyBorder="1" applyAlignment="1">
      <alignment horizontal="center" vertical="center" wrapText="1"/>
    </xf>
    <xf numFmtId="0" fontId="52" fillId="0" borderId="23" xfId="12" applyNumberFormat="1" applyFont="1" applyFill="1" applyBorder="1" applyAlignment="1">
      <alignment horizontal="left" vertical="top" wrapText="1"/>
    </xf>
    <xf numFmtId="0" fontId="52" fillId="0" borderId="18" xfId="12" applyNumberFormat="1" applyFont="1" applyFill="1" applyBorder="1" applyAlignment="1">
      <alignment horizontal="left" vertical="top" wrapText="1"/>
    </xf>
    <xf numFmtId="0" fontId="52" fillId="0" borderId="18" xfId="0" applyNumberFormat="1" applyFont="1" applyFill="1" applyBorder="1" applyAlignment="1" applyProtection="1">
      <alignment horizontal="left" vertical="top" wrapText="1"/>
      <protection locked="0"/>
    </xf>
    <xf numFmtId="164" fontId="52" fillId="0" borderId="18" xfId="0" applyFont="1" applyFill="1" applyBorder="1" applyAlignment="1" applyProtection="1">
      <alignment horizontal="left" vertical="top" wrapText="1"/>
      <protection locked="0"/>
    </xf>
    <xf numFmtId="165" fontId="69" fillId="0" borderId="34" xfId="0" applyNumberFormat="1" applyFont="1" applyFill="1" applyBorder="1" applyAlignment="1">
      <alignment horizontal="center" vertical="center" wrapText="1"/>
    </xf>
    <xf numFmtId="4" fontId="44" fillId="0" borderId="18" xfId="0" applyNumberFormat="1" applyFont="1" applyFill="1" applyBorder="1" applyAlignment="1">
      <alignment horizontal="left" vertical="top" wrapText="1"/>
    </xf>
    <xf numFmtId="4" fontId="94" fillId="0" borderId="18" xfId="0" applyNumberFormat="1" applyFont="1" applyFill="1" applyBorder="1" applyAlignment="1">
      <alignment horizontal="left" vertical="top" wrapText="1"/>
    </xf>
    <xf numFmtId="165" fontId="52" fillId="0" borderId="18" xfId="0" applyNumberFormat="1" applyFont="1" applyFill="1" applyBorder="1" applyAlignment="1">
      <alignment horizontal="left" vertical="top" wrapText="1"/>
    </xf>
    <xf numFmtId="49" fontId="44" fillId="0" borderId="18" xfId="0" applyNumberFormat="1" applyFont="1" applyFill="1" applyBorder="1" applyAlignment="1">
      <alignment horizontal="left" vertical="top" wrapText="1"/>
    </xf>
    <xf numFmtId="49" fontId="91" fillId="0" borderId="35" xfId="0" applyNumberFormat="1" applyFont="1" applyFill="1" applyBorder="1" applyAlignment="1">
      <alignment horizontal="center" vertical="center" wrapText="1"/>
    </xf>
    <xf numFmtId="49" fontId="91" fillId="0" borderId="2" xfId="0" applyNumberFormat="1" applyFont="1" applyFill="1" applyBorder="1" applyAlignment="1">
      <alignment horizontal="center" vertical="center" wrapText="1"/>
    </xf>
    <xf numFmtId="49" fontId="91" fillId="0" borderId="34" xfId="0" applyNumberFormat="1" applyFont="1" applyFill="1" applyBorder="1" applyAlignment="1">
      <alignment horizontal="center" vertical="center" wrapText="1"/>
    </xf>
    <xf numFmtId="165" fontId="71" fillId="0" borderId="34" xfId="0" applyNumberFormat="1" applyFont="1" applyFill="1" applyBorder="1" applyAlignment="1">
      <alignment horizontal="right" vertical="center" wrapText="1"/>
    </xf>
    <xf numFmtId="49" fontId="91" fillId="0" borderId="38" xfId="0" applyNumberFormat="1" applyFont="1" applyFill="1" applyBorder="1" applyAlignment="1">
      <alignment horizontal="center" vertical="center" wrapText="1"/>
    </xf>
    <xf numFmtId="49" fontId="91" fillId="0" borderId="39" xfId="0" applyNumberFormat="1" applyFont="1" applyFill="1" applyBorder="1" applyAlignment="1">
      <alignment horizontal="center" vertical="center" wrapText="1"/>
    </xf>
    <xf numFmtId="49" fontId="94" fillId="0" borderId="1" xfId="0" applyNumberFormat="1" applyFont="1" applyFill="1" applyBorder="1" applyAlignment="1">
      <alignment horizontal="center" vertical="center" wrapText="1"/>
    </xf>
    <xf numFmtId="4" fontId="94" fillId="0" borderId="18" xfId="0" applyNumberFormat="1" applyFont="1" applyFill="1" applyBorder="1" applyAlignment="1">
      <alignment horizontal="left" vertical="center" wrapText="1"/>
    </xf>
    <xf numFmtId="4" fontId="44" fillId="0" borderId="18" xfId="0" applyNumberFormat="1" applyFont="1" applyFill="1" applyBorder="1" applyAlignment="1">
      <alignment horizontal="left" vertical="center" wrapText="1"/>
    </xf>
    <xf numFmtId="164" fontId="44" fillId="0" borderId="34" xfId="0" applyFont="1" applyFill="1" applyBorder="1" applyAlignment="1">
      <alignment horizontal="center" vertical="center" wrapText="1"/>
    </xf>
    <xf numFmtId="165" fontId="69" fillId="0" borderId="34" xfId="2" applyNumberFormat="1" applyFont="1" applyFill="1" applyBorder="1" applyAlignment="1">
      <alignment horizontal="right" wrapText="1"/>
    </xf>
    <xf numFmtId="14" fontId="44" fillId="0" borderId="34" xfId="0" applyNumberFormat="1" applyFont="1" applyFill="1" applyBorder="1" applyAlignment="1">
      <alignment horizontal="center" vertical="center" wrapText="1"/>
    </xf>
    <xf numFmtId="164" fontId="83" fillId="0" borderId="34" xfId="0" applyFont="1" applyFill="1" applyBorder="1" applyAlignment="1">
      <alignment horizontal="center" wrapText="1"/>
    </xf>
    <xf numFmtId="49" fontId="44" fillId="0" borderId="40" xfId="0" applyNumberFormat="1" applyFont="1" applyFill="1" applyBorder="1" applyAlignment="1">
      <alignment horizontal="center" vertical="center" wrapText="1"/>
    </xf>
    <xf numFmtId="49" fontId="98" fillId="0" borderId="1" xfId="0" applyNumberFormat="1" applyFont="1" applyFill="1" applyBorder="1" applyAlignment="1">
      <alignment horizontal="center" vertical="center" wrapText="1"/>
    </xf>
    <xf numFmtId="0" fontId="98" fillId="0" borderId="18" xfId="0" applyNumberFormat="1" applyFont="1" applyFill="1" applyBorder="1" applyAlignment="1">
      <alignment horizontal="left" vertical="top" wrapText="1"/>
    </xf>
    <xf numFmtId="165" fontId="73" fillId="0" borderId="1" xfId="0" applyNumberFormat="1" applyFont="1" applyFill="1" applyBorder="1" applyAlignment="1">
      <alignment horizontal="center" vertical="center" wrapText="1"/>
    </xf>
    <xf numFmtId="49" fontId="52" fillId="0" borderId="41" xfId="0" applyNumberFormat="1" applyFont="1" applyFill="1" applyBorder="1" applyAlignment="1">
      <alignment horizontal="center" vertical="center" wrapText="1"/>
    </xf>
    <xf numFmtId="165" fontId="69" fillId="0" borderId="41" xfId="0" applyNumberFormat="1" applyFont="1" applyFill="1" applyBorder="1" applyAlignment="1">
      <alignment horizontal="right" wrapText="1"/>
    </xf>
    <xf numFmtId="165" fontId="69" fillId="0" borderId="34" xfId="0" applyNumberFormat="1" applyFont="1" applyFill="1" applyBorder="1" applyAlignment="1">
      <alignment horizontal="right" vertical="center" wrapText="1"/>
    </xf>
    <xf numFmtId="0" fontId="98" fillId="0" borderId="34" xfId="0" applyNumberFormat="1" applyFont="1" applyFill="1" applyBorder="1" applyAlignment="1">
      <alignment vertical="top" wrapText="1"/>
    </xf>
    <xf numFmtId="0" fontId="98" fillId="0" borderId="23" xfId="0" applyNumberFormat="1" applyFont="1" applyFill="1" applyBorder="1" applyAlignment="1">
      <alignment vertical="top" wrapText="1"/>
    </xf>
    <xf numFmtId="49" fontId="94" fillId="0" borderId="41" xfId="0" applyNumberFormat="1" applyFont="1" applyFill="1" applyBorder="1" applyAlignment="1">
      <alignment horizontal="center" vertical="center" wrapText="1"/>
    </xf>
    <xf numFmtId="3" fontId="52" fillId="0" borderId="18" xfId="0" applyNumberFormat="1" applyFont="1" applyFill="1" applyBorder="1" applyAlignment="1">
      <alignment horizontal="left" vertical="center" wrapText="1"/>
    </xf>
    <xf numFmtId="3" fontId="52" fillId="0" borderId="18" xfId="0" applyNumberFormat="1" applyFont="1" applyFill="1" applyBorder="1" applyAlignment="1" applyProtection="1">
      <alignment horizontal="left" vertical="center" wrapText="1"/>
    </xf>
    <xf numFmtId="165" fontId="73" fillId="0" borderId="34" xfId="0" applyNumberFormat="1" applyFont="1" applyFill="1" applyBorder="1" applyAlignment="1">
      <alignment horizontal="right" vertical="center" wrapText="1"/>
    </xf>
    <xf numFmtId="49" fontId="52" fillId="3" borderId="40" xfId="0" applyNumberFormat="1" applyFont="1" applyFill="1" applyBorder="1" applyAlignment="1">
      <alignment horizontal="center" vertical="center" wrapText="1"/>
    </xf>
    <xf numFmtId="0" fontId="52" fillId="3" borderId="40" xfId="12" applyNumberFormat="1" applyFont="1" applyFill="1" applyBorder="1" applyAlignment="1">
      <alignment horizontal="left" vertical="top" wrapText="1"/>
    </xf>
    <xf numFmtId="49" fontId="52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52" fillId="3" borderId="41" xfId="0" applyNumberFormat="1" applyFont="1" applyFill="1" applyBorder="1" applyAlignment="1" applyProtection="1">
      <alignment horizontal="center" vertical="center" wrapText="1"/>
      <protection locked="0"/>
    </xf>
    <xf numFmtId="165" fontId="69" fillId="3" borderId="41" xfId="0" applyNumberFormat="1" applyFont="1" applyFill="1" applyBorder="1" applyAlignment="1">
      <alignment horizontal="right" wrapText="1"/>
    </xf>
    <xf numFmtId="49" fontId="52" fillId="0" borderId="40" xfId="0" applyNumberFormat="1" applyFont="1" applyFill="1" applyBorder="1" applyAlignment="1">
      <alignment horizontal="center" vertical="center" wrapText="1"/>
    </xf>
    <xf numFmtId="0" fontId="49" fillId="0" borderId="40" xfId="0" applyNumberFormat="1" applyFont="1" applyFill="1" applyBorder="1" applyAlignment="1">
      <alignment vertical="top" wrapText="1"/>
    </xf>
    <xf numFmtId="49" fontId="52" fillId="0" borderId="40" xfId="12" applyNumberFormat="1" applyFont="1" applyFill="1" applyBorder="1" applyAlignment="1">
      <alignment horizontal="center" vertical="center" wrapText="1"/>
    </xf>
    <xf numFmtId="49" fontId="52" fillId="0" borderId="41" xfId="12" applyNumberFormat="1" applyFont="1" applyFill="1" applyBorder="1" applyAlignment="1">
      <alignment horizontal="center" vertical="center" wrapText="1"/>
    </xf>
    <xf numFmtId="49" fontId="49" fillId="0" borderId="45" xfId="0" applyNumberFormat="1" applyFont="1" applyFill="1" applyBorder="1" applyAlignment="1">
      <alignment horizontal="center" vertical="center" wrapText="1"/>
    </xf>
    <xf numFmtId="0" fontId="44" fillId="0" borderId="46" xfId="0" applyNumberFormat="1" applyFont="1" applyFill="1" applyBorder="1" applyAlignment="1">
      <alignment horizontal="left" vertical="top" wrapText="1"/>
    </xf>
    <xf numFmtId="49" fontId="94" fillId="0" borderId="46" xfId="0" applyNumberFormat="1" applyFont="1" applyFill="1" applyBorder="1" applyAlignment="1">
      <alignment horizontal="center" vertical="center" wrapText="1"/>
    </xf>
    <xf numFmtId="49" fontId="52" fillId="0" borderId="46" xfId="0" applyNumberFormat="1" applyFont="1" applyFill="1" applyBorder="1" applyAlignment="1">
      <alignment horizontal="center" vertical="center" wrapText="1"/>
    </xf>
    <xf numFmtId="49" fontId="94" fillId="0" borderId="45" xfId="0" applyNumberFormat="1" applyFont="1" applyFill="1" applyBorder="1" applyAlignment="1">
      <alignment horizontal="center" vertical="center" wrapText="1"/>
    </xf>
    <xf numFmtId="165" fontId="69" fillId="0" borderId="45" xfId="0" applyNumberFormat="1" applyFont="1" applyFill="1" applyBorder="1" applyAlignment="1">
      <alignment horizontal="right" wrapText="1"/>
    </xf>
    <xf numFmtId="165" fontId="67" fillId="0" borderId="45" xfId="0" applyNumberFormat="1" applyFont="1" applyFill="1" applyBorder="1" applyAlignment="1">
      <alignment horizontal="right" wrapText="1"/>
    </xf>
    <xf numFmtId="165" fontId="67" fillId="0" borderId="45" xfId="0" applyNumberFormat="1" applyFont="1" applyFill="1" applyBorder="1" applyAlignment="1">
      <alignment horizontal="center" vertical="center" wrapText="1"/>
    </xf>
    <xf numFmtId="168" fontId="67" fillId="28" borderId="34" xfId="0" applyNumberFormat="1" applyFont="1" applyFill="1" applyBorder="1" applyAlignment="1">
      <alignment horizontal="right" wrapText="1"/>
    </xf>
    <xf numFmtId="168" fontId="67" fillId="0" borderId="45" xfId="0" applyNumberFormat="1" applyFont="1" applyFill="1" applyBorder="1" applyAlignment="1">
      <alignment horizontal="right" wrapText="1"/>
    </xf>
    <xf numFmtId="49" fontId="44" fillId="0" borderId="46" xfId="0" applyNumberFormat="1" applyFont="1" applyFill="1" applyBorder="1" applyAlignment="1">
      <alignment horizontal="center" vertical="center" wrapText="1"/>
    </xf>
    <xf numFmtId="49" fontId="44" fillId="0" borderId="45" xfId="0" applyNumberFormat="1" applyFont="1" applyFill="1" applyBorder="1" applyAlignment="1">
      <alignment horizontal="center" vertical="center" wrapText="1"/>
    </xf>
    <xf numFmtId="165" fontId="44" fillId="0" borderId="46" xfId="0" applyNumberFormat="1" applyFont="1" applyFill="1" applyBorder="1" applyAlignment="1">
      <alignment horizontal="left" vertical="center" wrapText="1"/>
    </xf>
    <xf numFmtId="165" fontId="67" fillId="0" borderId="45" xfId="0" applyNumberFormat="1" applyFont="1" applyFill="1" applyBorder="1" applyAlignment="1">
      <alignment horizontal="center" wrapText="1"/>
    </xf>
    <xf numFmtId="164" fontId="14" fillId="0" borderId="0" xfId="0" applyNumberFormat="1" applyFont="1" applyFill="1" applyBorder="1" applyAlignment="1">
      <alignment horizontal="center" vertical="top" wrapText="1"/>
    </xf>
    <xf numFmtId="168" fontId="91" fillId="28" borderId="34" xfId="0" applyNumberFormat="1" applyFont="1" applyFill="1" applyBorder="1" applyAlignment="1">
      <alignment wrapText="1"/>
    </xf>
    <xf numFmtId="49" fontId="52" fillId="0" borderId="45" xfId="0" applyNumberFormat="1" applyFont="1" applyFill="1" applyBorder="1" applyAlignment="1">
      <alignment horizontal="center" vertical="center" wrapText="1"/>
    </xf>
    <xf numFmtId="165" fontId="69" fillId="0" borderId="45" xfId="0" applyNumberFormat="1" applyFont="1" applyFill="1" applyBorder="1" applyAlignment="1">
      <alignment horizontal="right" vertical="top" wrapText="1"/>
    </xf>
    <xf numFmtId="4" fontId="82" fillId="0" borderId="45" xfId="0" applyNumberFormat="1" applyFont="1" applyFill="1" applyBorder="1" applyAlignment="1" applyProtection="1">
      <alignment vertical="top" wrapText="1"/>
    </xf>
    <xf numFmtId="168" fontId="69" fillId="0" borderId="45" xfId="0" applyNumberFormat="1" applyFont="1" applyFill="1" applyBorder="1" applyAlignment="1">
      <alignment horizontal="right" wrapText="1"/>
    </xf>
    <xf numFmtId="168" fontId="69" fillId="28" borderId="34" xfId="0" applyNumberFormat="1" applyFont="1" applyFill="1" applyBorder="1" applyAlignment="1">
      <alignment horizontal="right" wrapText="1"/>
    </xf>
    <xf numFmtId="4" fontId="82" fillId="0" borderId="23" xfId="0" applyNumberFormat="1" applyFont="1" applyFill="1" applyBorder="1" applyAlignment="1" applyProtection="1">
      <alignment horizontal="left" vertical="center" wrapText="1"/>
    </xf>
    <xf numFmtId="168" fontId="84" fillId="32" borderId="34" xfId="0" applyNumberFormat="1" applyFont="1" applyFill="1" applyBorder="1" applyAlignment="1">
      <alignment horizontal="right" wrapText="1"/>
    </xf>
    <xf numFmtId="168" fontId="96" fillId="2" borderId="34" xfId="0" applyNumberFormat="1" applyFont="1" applyFill="1" applyBorder="1" applyAlignment="1">
      <alignment wrapText="1"/>
    </xf>
    <xf numFmtId="165" fontId="44" fillId="0" borderId="46" xfId="0" applyNumberFormat="1" applyFont="1" applyFill="1" applyBorder="1" applyAlignment="1">
      <alignment horizontal="left" vertical="top" wrapText="1"/>
    </xf>
    <xf numFmtId="0" fontId="44" fillId="0" borderId="46" xfId="0" applyNumberFormat="1" applyFont="1" applyFill="1" applyBorder="1" applyAlignment="1">
      <alignment horizontal="left" vertical="center" wrapText="1"/>
    </xf>
    <xf numFmtId="168" fontId="95" fillId="2" borderId="34" xfId="0" applyNumberFormat="1" applyFont="1" applyFill="1" applyBorder="1" applyAlignment="1">
      <alignment horizontal="right" wrapText="1"/>
    </xf>
    <xf numFmtId="165" fontId="84" fillId="32" borderId="1" xfId="0" applyNumberFormat="1" applyFont="1" applyFill="1" applyBorder="1" applyAlignment="1">
      <alignment horizontal="right" wrapText="1"/>
    </xf>
    <xf numFmtId="165" fontId="95" fillId="29" borderId="34" xfId="0" applyNumberFormat="1" applyFont="1" applyFill="1" applyBorder="1" applyAlignment="1">
      <alignment horizontal="center" vertical="center" wrapText="1"/>
    </xf>
    <xf numFmtId="43" fontId="18" fillId="4" borderId="34" xfId="0" applyNumberFormat="1" applyFont="1" applyFill="1" applyBorder="1" applyAlignment="1">
      <alignment horizontal="center" vertical="center" wrapText="1"/>
    </xf>
    <xf numFmtId="164" fontId="83" fillId="0" borderId="34" xfId="0" applyFont="1" applyFill="1" applyBorder="1" applyAlignment="1">
      <alignment horizontal="center" vertical="center" wrapText="1"/>
    </xf>
    <xf numFmtId="164" fontId="0" fillId="0" borderId="0" xfId="0" applyAlignment="1">
      <alignment horizontal="center" vertical="center"/>
    </xf>
    <xf numFmtId="0" fontId="52" fillId="0" borderId="46" xfId="0" applyNumberFormat="1" applyFont="1" applyFill="1" applyBorder="1" applyAlignment="1">
      <alignment horizontal="left" vertical="top" wrapText="1"/>
    </xf>
    <xf numFmtId="3" fontId="90" fillId="0" borderId="45" xfId="0" applyNumberFormat="1" applyFont="1" applyBorder="1" applyAlignment="1">
      <alignment horizontal="center" vertical="center" wrapText="1"/>
    </xf>
    <xf numFmtId="49" fontId="56" fillId="0" borderId="46" xfId="0" applyNumberFormat="1" applyFont="1" applyFill="1" applyBorder="1" applyAlignment="1">
      <alignment horizontal="center" vertical="center" wrapText="1"/>
    </xf>
    <xf numFmtId="165" fontId="73" fillId="0" borderId="45" xfId="0" applyNumberFormat="1" applyFont="1" applyFill="1" applyBorder="1" applyAlignment="1">
      <alignment horizontal="right" wrapText="1"/>
    </xf>
    <xf numFmtId="165" fontId="73" fillId="0" borderId="45" xfId="0" applyNumberFormat="1" applyFont="1" applyFill="1" applyBorder="1" applyAlignment="1">
      <alignment horizontal="center" vertical="center" wrapText="1"/>
    </xf>
    <xf numFmtId="49" fontId="91" fillId="0" borderId="45" xfId="0" applyNumberFormat="1" applyFont="1" applyFill="1" applyBorder="1" applyAlignment="1">
      <alignment horizontal="center" vertical="center" wrapText="1"/>
    </xf>
    <xf numFmtId="165" fontId="94" fillId="0" borderId="45" xfId="0" applyNumberFormat="1" applyFont="1" applyFill="1" applyBorder="1" applyAlignment="1">
      <alignment horizontal="right" wrapText="1"/>
    </xf>
    <xf numFmtId="0" fontId="94" fillId="3" borderId="13" xfId="0" applyNumberFormat="1" applyFont="1" applyFill="1" applyBorder="1" applyAlignment="1">
      <alignment horizontal="center" vertical="center" wrapText="1"/>
    </xf>
    <xf numFmtId="164" fontId="95" fillId="37" borderId="46" xfId="0" applyFont="1" applyFill="1" applyBorder="1" applyAlignment="1">
      <alignment horizontal="center" vertical="center" wrapText="1"/>
    </xf>
    <xf numFmtId="164" fontId="61" fillId="0" borderId="46" xfId="0" applyFont="1" applyFill="1" applyBorder="1" applyAlignment="1">
      <alignment horizontal="center" vertical="center" wrapText="1"/>
    </xf>
    <xf numFmtId="0" fontId="96" fillId="2" borderId="46" xfId="0" applyNumberFormat="1" applyFont="1" applyFill="1" applyBorder="1" applyAlignment="1">
      <alignment horizontal="center" vertical="center" wrapText="1"/>
    </xf>
    <xf numFmtId="165" fontId="46" fillId="33" borderId="46" xfId="0" applyNumberFormat="1" applyFont="1" applyFill="1" applyBorder="1" applyAlignment="1">
      <alignment horizontal="center" vertical="center" wrapText="1"/>
    </xf>
    <xf numFmtId="165" fontId="46" fillId="34" borderId="46" xfId="0" applyNumberFormat="1" applyFont="1" applyFill="1" applyBorder="1" applyAlignment="1">
      <alignment horizontal="center" vertical="center" wrapText="1"/>
    </xf>
    <xf numFmtId="4" fontId="45" fillId="4" borderId="46" xfId="0" applyNumberFormat="1" applyFont="1" applyFill="1" applyBorder="1" applyAlignment="1">
      <alignment horizontal="center" vertical="center" wrapText="1"/>
    </xf>
    <xf numFmtId="164" fontId="44" fillId="3" borderId="46" xfId="0" applyFont="1" applyFill="1" applyBorder="1" applyAlignment="1">
      <alignment horizontal="left" vertical="center" wrapText="1"/>
    </xf>
    <xf numFmtId="4" fontId="46" fillId="3" borderId="46" xfId="0" applyNumberFormat="1" applyFont="1" applyFill="1" applyBorder="1" applyAlignment="1">
      <alignment horizontal="center" vertical="center" wrapText="1"/>
    </xf>
    <xf numFmtId="4" fontId="45" fillId="3" borderId="46" xfId="0" applyNumberFormat="1" applyFont="1" applyFill="1" applyBorder="1" applyAlignment="1">
      <alignment horizontal="center" vertical="center" wrapText="1"/>
    </xf>
    <xf numFmtId="164" fontId="44" fillId="0" borderId="46" xfId="0" applyFont="1" applyFill="1" applyBorder="1" applyAlignment="1">
      <alignment horizontal="left" vertical="center" wrapText="1"/>
    </xf>
    <xf numFmtId="164" fontId="45" fillId="0" borderId="46" xfId="0" applyFont="1" applyFill="1" applyBorder="1" applyAlignment="1">
      <alignment horizontal="center" vertical="center" wrapText="1"/>
    </xf>
    <xf numFmtId="164" fontId="44" fillId="0" borderId="46" xfId="0" applyFont="1" applyFill="1" applyBorder="1" applyAlignment="1">
      <alignment horizontal="left" vertical="top" wrapText="1"/>
    </xf>
    <xf numFmtId="0" fontId="97" fillId="2" borderId="46" xfId="0" applyNumberFormat="1" applyFont="1" applyFill="1" applyBorder="1" applyAlignment="1">
      <alignment horizontal="center" vertical="center" wrapText="1"/>
    </xf>
    <xf numFmtId="165" fontId="45" fillId="4" borderId="46" xfId="0" applyNumberFormat="1" applyFont="1" applyFill="1" applyBorder="1" applyAlignment="1">
      <alignment horizontal="center" vertical="center" wrapText="1"/>
    </xf>
    <xf numFmtId="0" fontId="46" fillId="0" borderId="46" xfId="0" applyNumberFormat="1" applyFont="1" applyFill="1" applyBorder="1" applyAlignment="1">
      <alignment horizontal="center" vertical="center" wrapText="1"/>
    </xf>
    <xf numFmtId="165" fontId="52" fillId="0" borderId="46" xfId="0" applyNumberFormat="1" applyFont="1" applyFill="1" applyBorder="1" applyAlignment="1">
      <alignment horizontal="left" vertical="top" wrapText="1"/>
    </xf>
    <xf numFmtId="4" fontId="44" fillId="0" borderId="46" xfId="0" applyNumberFormat="1" applyFont="1" applyFill="1" applyBorder="1" applyAlignment="1">
      <alignment horizontal="left" vertical="top" wrapText="1"/>
    </xf>
    <xf numFmtId="165" fontId="94" fillId="0" borderId="46" xfId="0" applyNumberFormat="1" applyFont="1" applyFill="1" applyBorder="1" applyAlignment="1">
      <alignment horizontal="left" vertical="top" wrapText="1"/>
    </xf>
    <xf numFmtId="4" fontId="45" fillId="3" borderId="46" xfId="0" applyNumberFormat="1" applyFont="1" applyFill="1" applyBorder="1" applyAlignment="1">
      <alignment horizontal="center" vertical="top" wrapText="1"/>
    </xf>
    <xf numFmtId="4" fontId="94" fillId="0" borderId="46" xfId="0" applyNumberFormat="1" applyFont="1" applyFill="1" applyBorder="1" applyAlignment="1">
      <alignment horizontal="left" vertical="top" wrapText="1"/>
    </xf>
    <xf numFmtId="164" fontId="96" fillId="2" borderId="46" xfId="0" applyNumberFormat="1" applyFont="1" applyFill="1" applyBorder="1" applyAlignment="1">
      <alignment horizontal="center" vertical="center" wrapText="1"/>
    </xf>
    <xf numFmtId="164" fontId="48" fillId="30" borderId="46" xfId="0" applyFont="1" applyFill="1" applyBorder="1" applyAlignment="1" applyProtection="1">
      <alignment horizontal="left" vertical="top" wrapText="1"/>
      <protection locked="0"/>
    </xf>
    <xf numFmtId="0" fontId="52" fillId="3" borderId="46" xfId="12" applyNumberFormat="1" applyFont="1" applyFill="1" applyBorder="1" applyAlignment="1">
      <alignment horizontal="left" vertical="top" wrapText="1"/>
    </xf>
    <xf numFmtId="0" fontId="49" fillId="0" borderId="46" xfId="0" applyNumberFormat="1" applyFont="1" applyFill="1" applyBorder="1" applyAlignment="1">
      <alignment vertical="top" wrapText="1"/>
    </xf>
    <xf numFmtId="0" fontId="52" fillId="0" borderId="46" xfId="0" applyNumberFormat="1" applyFont="1" applyFill="1" applyBorder="1" applyAlignment="1" applyProtection="1">
      <alignment horizontal="left" vertical="top" wrapText="1"/>
      <protection locked="0"/>
    </xf>
    <xf numFmtId="164" fontId="52" fillId="0" borderId="46" xfId="0" applyFont="1" applyFill="1" applyBorder="1" applyAlignment="1" applyProtection="1">
      <alignment horizontal="left" vertical="top" wrapText="1"/>
      <protection locked="0"/>
    </xf>
    <xf numFmtId="0" fontId="52" fillId="0" borderId="46" xfId="12" applyNumberFormat="1" applyFont="1" applyFill="1" applyBorder="1" applyAlignment="1">
      <alignment horizontal="left" vertical="top" wrapText="1"/>
    </xf>
    <xf numFmtId="166" fontId="57" fillId="4" borderId="0" xfId="0" applyNumberFormat="1" applyFont="1" applyFill="1" applyBorder="1" applyAlignment="1">
      <alignment horizontal="center" vertical="top" wrapText="1"/>
    </xf>
    <xf numFmtId="0" fontId="54" fillId="3" borderId="46" xfId="12" applyNumberFormat="1" applyFont="1" applyFill="1" applyBorder="1" applyAlignment="1">
      <alignment horizontal="left" vertical="top" wrapText="1"/>
    </xf>
    <xf numFmtId="166" fontId="57" fillId="4" borderId="46" xfId="0" applyNumberFormat="1" applyFont="1" applyFill="1" applyBorder="1" applyAlignment="1">
      <alignment horizontal="center" vertical="top" wrapText="1"/>
    </xf>
    <xf numFmtId="0" fontId="48" fillId="3" borderId="46" xfId="0" applyNumberFormat="1" applyFont="1" applyFill="1" applyBorder="1" applyAlignment="1">
      <alignment horizontal="left" vertical="top" wrapText="1"/>
    </xf>
    <xf numFmtId="0" fontId="97" fillId="2" borderId="46" xfId="0" applyNumberFormat="1" applyFont="1" applyFill="1" applyBorder="1" applyAlignment="1">
      <alignment horizontal="center" vertical="top" wrapText="1"/>
    </xf>
    <xf numFmtId="0" fontId="46" fillId="33" borderId="46" xfId="0" applyNumberFormat="1" applyFont="1" applyFill="1" applyBorder="1" applyAlignment="1">
      <alignment horizontal="center" vertical="top" wrapText="1"/>
    </xf>
    <xf numFmtId="166" fontId="57" fillId="4" borderId="46" xfId="0" applyNumberFormat="1" applyFont="1" applyFill="1" applyBorder="1" applyAlignment="1">
      <alignment horizontal="center" vertical="center" wrapText="1"/>
    </xf>
    <xf numFmtId="0" fontId="46" fillId="34" borderId="46" xfId="0" applyNumberFormat="1" applyFont="1" applyFill="1" applyBorder="1" applyAlignment="1">
      <alignment horizontal="center" vertical="top" wrapText="1"/>
    </xf>
    <xf numFmtId="166" fontId="56" fillId="0" borderId="46" xfId="0" applyNumberFormat="1" applyFont="1" applyFill="1" applyBorder="1" applyAlignment="1">
      <alignment horizontal="left" vertical="top" wrapText="1"/>
    </xf>
    <xf numFmtId="0" fontId="45" fillId="32" borderId="46" xfId="0" applyNumberFormat="1" applyFont="1" applyFill="1" applyBorder="1" applyAlignment="1">
      <alignment horizontal="left" vertical="top" wrapText="1"/>
    </xf>
    <xf numFmtId="0" fontId="44" fillId="3" borderId="46" xfId="0" applyNumberFormat="1" applyFont="1" applyFill="1" applyBorder="1" applyAlignment="1">
      <alignment horizontal="left" vertical="top" wrapText="1"/>
    </xf>
    <xf numFmtId="0" fontId="49" fillId="0" borderId="46" xfId="386" applyNumberFormat="1" applyFont="1" applyFill="1" applyBorder="1" applyProtection="1">
      <alignment horizontal="left" vertical="top" wrapText="1"/>
    </xf>
    <xf numFmtId="49" fontId="47" fillId="33" borderId="46" xfId="0" applyNumberFormat="1" applyFont="1" applyFill="1" applyBorder="1" applyAlignment="1">
      <alignment horizontal="center" vertical="center" wrapText="1"/>
    </xf>
    <xf numFmtId="0" fontId="45" fillId="0" borderId="46" xfId="0" applyNumberFormat="1" applyFont="1" applyFill="1" applyBorder="1" applyAlignment="1">
      <alignment horizontal="center" vertical="center" wrapText="1"/>
    </xf>
    <xf numFmtId="0" fontId="98" fillId="0" borderId="46" xfId="0" applyNumberFormat="1" applyFont="1" applyFill="1" applyBorder="1" applyAlignment="1">
      <alignment horizontal="left" vertical="top" wrapText="1"/>
    </xf>
    <xf numFmtId="166" fontId="57" fillId="3" borderId="46" xfId="0" applyNumberFormat="1" applyFont="1" applyFill="1" applyBorder="1" applyAlignment="1">
      <alignment horizontal="center" vertical="center" wrapText="1"/>
    </xf>
    <xf numFmtId="166" fontId="99" fillId="0" borderId="46" xfId="0" applyNumberFormat="1" applyFont="1" applyFill="1" applyBorder="1" applyAlignment="1">
      <alignment horizontal="justify" vertical="top" wrapText="1"/>
    </xf>
    <xf numFmtId="166" fontId="58" fillId="0" borderId="46" xfId="0" applyNumberFormat="1" applyFont="1" applyFill="1" applyBorder="1" applyAlignment="1">
      <alignment horizontal="justify" vertical="top" wrapText="1"/>
    </xf>
    <xf numFmtId="166" fontId="100" fillId="0" borderId="46" xfId="0" applyNumberFormat="1" applyFont="1" applyFill="1" applyBorder="1" applyAlignment="1">
      <alignment horizontal="justify" vertical="top" wrapText="1"/>
    </xf>
    <xf numFmtId="166" fontId="57" fillId="0" borderId="46" xfId="0" applyNumberFormat="1" applyFont="1" applyFill="1" applyBorder="1" applyAlignment="1">
      <alignment horizontal="center" vertical="top" wrapText="1"/>
    </xf>
    <xf numFmtId="0" fontId="46" fillId="0" borderId="46" xfId="0" applyNumberFormat="1" applyFont="1" applyFill="1" applyBorder="1" applyAlignment="1">
      <alignment horizontal="center" vertical="top" wrapText="1"/>
    </xf>
    <xf numFmtId="166" fontId="56" fillId="0" borderId="46" xfId="0" applyNumberFormat="1" applyFont="1" applyFill="1" applyBorder="1" applyAlignment="1">
      <alignment horizontal="justify" vertical="top" wrapText="1"/>
    </xf>
    <xf numFmtId="164" fontId="54" fillId="0" borderId="46" xfId="0" applyFont="1" applyFill="1" applyBorder="1" applyAlignment="1">
      <alignment horizontal="justify" vertical="top" wrapText="1"/>
    </xf>
    <xf numFmtId="164" fontId="52" fillId="3" borderId="46" xfId="0" applyFont="1" applyFill="1" applyBorder="1" applyAlignment="1">
      <alignment horizontal="left" vertical="top" wrapText="1"/>
    </xf>
    <xf numFmtId="164" fontId="98" fillId="3" borderId="46" xfId="0" applyFont="1" applyFill="1" applyBorder="1" applyAlignment="1">
      <alignment horizontal="left" vertical="top" wrapText="1"/>
    </xf>
    <xf numFmtId="165" fontId="94" fillId="3" borderId="46" xfId="0" applyNumberFormat="1" applyFont="1" applyFill="1" applyBorder="1" applyAlignment="1">
      <alignment horizontal="left" vertical="top" wrapText="1"/>
    </xf>
    <xf numFmtId="0" fontId="95" fillId="2" borderId="46" xfId="1" applyFont="1" applyFill="1" applyBorder="1" applyAlignment="1">
      <alignment horizontal="center" vertical="center" wrapText="1"/>
    </xf>
    <xf numFmtId="0" fontId="45" fillId="4" borderId="46" xfId="0" applyNumberFormat="1" applyFont="1" applyFill="1" applyBorder="1" applyAlignment="1">
      <alignment horizontal="center" vertical="center" wrapText="1"/>
    </xf>
    <xf numFmtId="0" fontId="48" fillId="32" borderId="46" xfId="0" applyNumberFormat="1" applyFont="1" applyFill="1" applyBorder="1" applyAlignment="1">
      <alignment horizontal="left" vertical="top" wrapText="1"/>
    </xf>
    <xf numFmtId="4" fontId="82" fillId="0" borderId="46" xfId="0" applyNumberFormat="1" applyFont="1" applyFill="1" applyBorder="1" applyAlignment="1" applyProtection="1">
      <alignment horizontal="right" vertical="top" wrapText="1"/>
    </xf>
    <xf numFmtId="4" fontId="82" fillId="0" borderId="46" xfId="0" applyNumberFormat="1" applyFont="1" applyFill="1" applyBorder="1" applyAlignment="1" applyProtection="1">
      <alignment vertical="top" wrapText="1"/>
    </xf>
    <xf numFmtId="164" fontId="83" fillId="0" borderId="46" xfId="0" applyFont="1" applyFill="1" applyBorder="1" applyAlignment="1">
      <alignment vertical="center" wrapText="1"/>
    </xf>
    <xf numFmtId="4" fontId="82" fillId="0" borderId="46" xfId="0" applyNumberFormat="1" applyFont="1" applyFill="1" applyBorder="1" applyAlignment="1" applyProtection="1">
      <alignment horizontal="left" vertical="center" wrapText="1"/>
    </xf>
    <xf numFmtId="165" fontId="98" fillId="0" borderId="46" xfId="0" applyNumberFormat="1" applyFont="1" applyFill="1" applyBorder="1" applyAlignment="1">
      <alignment horizontal="left" vertical="top" wrapText="1"/>
    </xf>
    <xf numFmtId="0" fontId="91" fillId="0" borderId="46" xfId="0" applyNumberFormat="1" applyFont="1" applyFill="1" applyBorder="1" applyAlignment="1">
      <alignment vertical="top" wrapText="1"/>
    </xf>
    <xf numFmtId="0" fontId="98" fillId="0" borderId="46" xfId="0" applyNumberFormat="1" applyFont="1" applyFill="1" applyBorder="1" applyAlignment="1">
      <alignment vertical="top" wrapText="1"/>
    </xf>
    <xf numFmtId="164" fontId="47" fillId="3" borderId="46" xfId="0" applyNumberFormat="1" applyFont="1" applyFill="1" applyBorder="1" applyAlignment="1">
      <alignment horizontal="center" vertical="center" wrapText="1"/>
    </xf>
    <xf numFmtId="164" fontId="91" fillId="0" borderId="46" xfId="0" applyNumberFormat="1" applyFont="1" applyFill="1" applyBorder="1" applyAlignment="1">
      <alignment vertical="top" wrapText="1"/>
    </xf>
    <xf numFmtId="164" fontId="47" fillId="2" borderId="46" xfId="0" applyNumberFormat="1" applyFont="1" applyFill="1" applyBorder="1" applyAlignment="1">
      <alignment horizontal="center" vertical="center" wrapText="1"/>
    </xf>
    <xf numFmtId="164" fontId="47" fillId="4" borderId="46" xfId="0" applyNumberFormat="1" applyFont="1" applyFill="1" applyBorder="1" applyAlignment="1">
      <alignment horizontal="center" vertical="center" wrapText="1"/>
    </xf>
    <xf numFmtId="3" fontId="52" fillId="0" borderId="46" xfId="0" applyNumberFormat="1" applyFont="1" applyFill="1" applyBorder="1" applyAlignment="1">
      <alignment horizontal="left" vertical="center" wrapText="1"/>
    </xf>
    <xf numFmtId="3" fontId="52" fillId="0" borderId="46" xfId="0" applyNumberFormat="1" applyFont="1" applyFill="1" applyBorder="1" applyAlignment="1" applyProtection="1">
      <alignment horizontal="left" vertical="center" wrapText="1"/>
    </xf>
    <xf numFmtId="0" fontId="45" fillId="4" borderId="45" xfId="0" applyNumberFormat="1" applyFont="1" applyFill="1" applyBorder="1" applyAlignment="1">
      <alignment horizontal="center" vertical="top" wrapText="1"/>
    </xf>
    <xf numFmtId="0" fontId="46" fillId="33" borderId="46" xfId="0" applyNumberFormat="1" applyFont="1" applyFill="1" applyBorder="1" applyAlignment="1" applyProtection="1">
      <alignment horizontal="center" vertical="top" wrapText="1"/>
    </xf>
    <xf numFmtId="0" fontId="46" fillId="34" borderId="46" xfId="0" applyNumberFormat="1" applyFont="1" applyFill="1" applyBorder="1" applyAlignment="1" applyProtection="1">
      <alignment horizontal="center" vertical="top" wrapText="1"/>
    </xf>
    <xf numFmtId="164" fontId="49" fillId="3" borderId="46" xfId="0" applyNumberFormat="1" applyFont="1" applyFill="1" applyBorder="1" applyAlignment="1">
      <alignment horizontal="left" vertical="top" wrapText="1"/>
    </xf>
    <xf numFmtId="4" fontId="44" fillId="0" borderId="45" xfId="0" applyNumberFormat="1" applyFont="1" applyFill="1" applyBorder="1" applyAlignment="1">
      <alignment horizontal="left" vertical="center" wrapText="1"/>
    </xf>
    <xf numFmtId="164" fontId="44" fillId="0" borderId="45" xfId="0" applyFont="1" applyFill="1" applyBorder="1" applyAlignment="1">
      <alignment horizontal="left" vertical="top" wrapText="1"/>
    </xf>
    <xf numFmtId="49" fontId="44" fillId="0" borderId="45" xfId="0" applyNumberFormat="1" applyFont="1" applyFill="1" applyBorder="1" applyAlignment="1">
      <alignment horizontal="left" vertical="top" wrapText="1"/>
    </xf>
    <xf numFmtId="49" fontId="44" fillId="0" borderId="47" xfId="0" applyNumberFormat="1" applyFont="1" applyFill="1" applyBorder="1" applyAlignment="1">
      <alignment horizontal="center" vertical="center" wrapText="1"/>
    </xf>
    <xf numFmtId="168" fontId="90" fillId="0" borderId="47" xfId="388" applyNumberFormat="1" applyFont="1" applyFill="1" applyBorder="1" applyAlignment="1">
      <alignment horizontal="center" vertical="center" wrapText="1"/>
    </xf>
    <xf numFmtId="43" fontId="98" fillId="0" borderId="40" xfId="387" applyFont="1" applyFill="1" applyBorder="1" applyAlignment="1">
      <alignment horizontal="center" vertical="center" wrapText="1"/>
    </xf>
    <xf numFmtId="3" fontId="52" fillId="0" borderId="45" xfId="0" applyNumberFormat="1" applyFont="1" applyBorder="1" applyAlignment="1">
      <alignment horizontal="center" vertical="center" wrapText="1"/>
    </xf>
    <xf numFmtId="0" fontId="90" fillId="0" borderId="47" xfId="12" applyNumberFormat="1" applyFont="1" applyFill="1" applyBorder="1" applyAlignment="1">
      <alignment horizontal="center" vertical="center" wrapText="1"/>
    </xf>
    <xf numFmtId="3" fontId="52" fillId="3" borderId="49" xfId="0" applyNumberFormat="1" applyFont="1" applyFill="1" applyBorder="1" applyAlignment="1">
      <alignment horizontal="center" vertical="center" wrapText="1"/>
    </xf>
    <xf numFmtId="0" fontId="52" fillId="0" borderId="48" xfId="12" applyNumberFormat="1" applyFont="1" applyFill="1" applyBorder="1" applyAlignment="1">
      <alignment horizontal="center" vertical="center" wrapText="1"/>
    </xf>
    <xf numFmtId="49" fontId="49" fillId="3" borderId="47" xfId="0" applyNumberFormat="1" applyFont="1" applyFill="1" applyBorder="1" applyAlignment="1">
      <alignment horizontal="center" vertical="center" wrapText="1"/>
    </xf>
    <xf numFmtId="165" fontId="67" fillId="3" borderId="47" xfId="0" applyNumberFormat="1" applyFont="1" applyFill="1" applyBorder="1" applyAlignment="1">
      <alignment horizontal="right" wrapText="1"/>
    </xf>
    <xf numFmtId="4" fontId="44" fillId="3" borderId="46" xfId="0" applyNumberFormat="1" applyFont="1" applyFill="1" applyBorder="1" applyAlignment="1">
      <alignment horizontal="center" vertical="center" wrapText="1"/>
    </xf>
    <xf numFmtId="49" fontId="44" fillId="3" borderId="0" xfId="0" applyNumberFormat="1" applyFont="1" applyFill="1" applyBorder="1" applyAlignment="1">
      <alignment horizontal="center" vertical="center" wrapText="1"/>
    </xf>
    <xf numFmtId="49" fontId="44" fillId="3" borderId="47" xfId="0" applyNumberFormat="1" applyFont="1" applyFill="1" applyBorder="1" applyAlignment="1">
      <alignment horizontal="center" vertical="center" wrapText="1"/>
    </xf>
    <xf numFmtId="4" fontId="44" fillId="3" borderId="46" xfId="0" applyNumberFormat="1" applyFont="1" applyFill="1" applyBorder="1" applyAlignment="1">
      <alignment horizontal="left" vertical="center" wrapText="1"/>
    </xf>
    <xf numFmtId="49" fontId="52" fillId="0" borderId="47" xfId="0" applyNumberFormat="1" applyFont="1" applyFill="1" applyBorder="1" applyAlignment="1">
      <alignment horizontal="center" vertical="center" wrapText="1"/>
    </xf>
    <xf numFmtId="165" fontId="67" fillId="0" borderId="47" xfId="0" applyNumberFormat="1" applyFont="1" applyFill="1" applyBorder="1" applyAlignment="1">
      <alignment horizontal="right" wrapText="1"/>
    </xf>
    <xf numFmtId="168" fontId="67" fillId="0" borderId="47" xfId="0" applyNumberFormat="1" applyFont="1" applyFill="1" applyBorder="1" applyAlignment="1">
      <alignment horizontal="right" wrapText="1"/>
    </xf>
    <xf numFmtId="0" fontId="44" fillId="0" borderId="46" xfId="0" applyNumberFormat="1" applyFont="1" applyFill="1" applyBorder="1" applyAlignment="1">
      <alignment horizontal="center" vertical="center" wrapText="1"/>
    </xf>
    <xf numFmtId="165" fontId="69" fillId="0" borderId="47" xfId="0" applyNumberFormat="1" applyFont="1" applyFill="1" applyBorder="1" applyAlignment="1">
      <alignment horizontal="right" wrapText="1"/>
    </xf>
    <xf numFmtId="49" fontId="49" fillId="0" borderId="47" xfId="0" applyNumberFormat="1" applyFont="1" applyFill="1" applyBorder="1" applyAlignment="1">
      <alignment horizontal="center" vertical="center" wrapText="1"/>
    </xf>
    <xf numFmtId="49" fontId="94" fillId="0" borderId="47" xfId="0" applyNumberFormat="1" applyFont="1" applyFill="1" applyBorder="1" applyAlignment="1">
      <alignment horizontal="center" vertical="center" wrapText="1"/>
    </xf>
    <xf numFmtId="165" fontId="67" fillId="0" borderId="47" xfId="0" applyNumberFormat="1" applyFont="1" applyFill="1" applyBorder="1" applyAlignment="1">
      <alignment horizontal="center" vertical="center" wrapText="1"/>
    </xf>
    <xf numFmtId="49" fontId="91" fillId="0" borderId="47" xfId="0" applyNumberFormat="1" applyFont="1" applyFill="1" applyBorder="1" applyAlignment="1">
      <alignment horizontal="center" vertical="center" wrapText="1"/>
    </xf>
    <xf numFmtId="49" fontId="99" fillId="0" borderId="46" xfId="0" applyNumberFormat="1" applyFont="1" applyFill="1" applyBorder="1" applyAlignment="1">
      <alignment horizontal="center" vertical="center" wrapText="1"/>
    </xf>
    <xf numFmtId="49" fontId="99" fillId="0" borderId="47" xfId="0" applyNumberFormat="1" applyFont="1" applyFill="1" applyBorder="1" applyAlignment="1">
      <alignment horizontal="center" vertical="center" wrapText="1"/>
    </xf>
    <xf numFmtId="165" fontId="94" fillId="0" borderId="47" xfId="0" applyNumberFormat="1" applyFont="1" applyFill="1" applyBorder="1" applyAlignment="1">
      <alignment horizontal="right" wrapText="1"/>
    </xf>
    <xf numFmtId="165" fontId="91" fillId="0" borderId="47" xfId="0" applyNumberFormat="1" applyFont="1" applyFill="1" applyBorder="1" applyAlignment="1">
      <alignment horizontal="right" wrapText="1"/>
    </xf>
    <xf numFmtId="0" fontId="67" fillId="0" borderId="46" xfId="0" applyNumberFormat="1" applyFont="1" applyFill="1" applyBorder="1" applyAlignment="1">
      <alignment horizontal="left" vertical="top" wrapText="1"/>
    </xf>
    <xf numFmtId="49" fontId="49" fillId="0" borderId="46" xfId="0" applyNumberFormat="1" applyFont="1" applyFill="1" applyBorder="1" applyAlignment="1">
      <alignment horizontal="center" vertical="center" wrapText="1"/>
    </xf>
    <xf numFmtId="165" fontId="73" fillId="0" borderId="47" xfId="2" applyNumberFormat="1" applyFont="1" applyFill="1" applyBorder="1" applyAlignment="1">
      <alignment horizontal="right" wrapText="1"/>
    </xf>
    <xf numFmtId="165" fontId="98" fillId="0" borderId="47" xfId="0" applyNumberFormat="1" applyFont="1" applyFill="1" applyBorder="1" applyAlignment="1">
      <alignment horizontal="right" wrapText="1"/>
    </xf>
    <xf numFmtId="0" fontId="73" fillId="0" borderId="46" xfId="0" applyNumberFormat="1" applyFont="1" applyFill="1" applyBorder="1" applyAlignment="1">
      <alignment vertical="top" wrapText="1"/>
    </xf>
    <xf numFmtId="168" fontId="67" fillId="28" borderId="45" xfId="0" applyNumberFormat="1" applyFont="1" applyFill="1" applyBorder="1" applyAlignment="1">
      <alignment horizontal="right" wrapText="1"/>
    </xf>
    <xf numFmtId="168" fontId="94" fillId="28" borderId="34" xfId="0" applyNumberFormat="1" applyFont="1" applyFill="1" applyBorder="1" applyAlignment="1">
      <alignment horizontal="right" wrapText="1"/>
    </xf>
    <xf numFmtId="168" fontId="69" fillId="28" borderId="47" xfId="0" applyNumberFormat="1" applyFont="1" applyFill="1" applyBorder="1" applyAlignment="1">
      <alignment horizontal="right" wrapText="1"/>
    </xf>
    <xf numFmtId="49" fontId="44" fillId="2" borderId="34" xfId="0" applyNumberFormat="1" applyFont="1" applyFill="1" applyBorder="1" applyAlignment="1">
      <alignment horizontal="center" vertical="center" wrapText="1"/>
    </xf>
    <xf numFmtId="165" fontId="67" fillId="2" borderId="1" xfId="0" applyNumberFormat="1" applyFont="1" applyFill="1" applyBorder="1" applyAlignment="1">
      <alignment horizontal="center" vertical="center" wrapText="1"/>
    </xf>
    <xf numFmtId="49" fontId="44" fillId="2" borderId="45" xfId="0" applyNumberFormat="1" applyFont="1" applyFill="1" applyBorder="1" applyAlignment="1">
      <alignment horizontal="center" vertical="center" wrapText="1"/>
    </xf>
    <xf numFmtId="49" fontId="52" fillId="2" borderId="34" xfId="0" applyNumberFormat="1" applyFont="1" applyFill="1" applyBorder="1" applyAlignment="1">
      <alignment horizontal="center" vertical="center" wrapText="1"/>
    </xf>
    <xf numFmtId="49" fontId="94" fillId="3" borderId="34" xfId="0" applyNumberFormat="1" applyFont="1" applyFill="1" applyBorder="1" applyAlignment="1">
      <alignment horizontal="center" vertical="center" wrapText="1"/>
    </xf>
    <xf numFmtId="0" fontId="90" fillId="0" borderId="50" xfId="0" applyNumberFormat="1" applyFont="1" applyFill="1" applyBorder="1" applyAlignment="1">
      <alignment horizontal="center" vertical="center" wrapText="1"/>
    </xf>
    <xf numFmtId="0" fontId="90" fillId="0" borderId="50" xfId="12" applyNumberFormat="1" applyFont="1" applyFill="1" applyBorder="1" applyAlignment="1">
      <alignment horizontal="center" vertical="center" wrapText="1"/>
    </xf>
    <xf numFmtId="49" fontId="44" fillId="3" borderId="21" xfId="0" applyNumberFormat="1" applyFont="1" applyFill="1" applyBorder="1" applyAlignment="1">
      <alignment horizontal="center" vertical="center" wrapText="1"/>
    </xf>
    <xf numFmtId="49" fontId="44" fillId="3" borderId="22" xfId="0" applyNumberFormat="1" applyFont="1" applyFill="1" applyBorder="1" applyAlignment="1">
      <alignment horizontal="center" vertical="center" wrapText="1"/>
    </xf>
    <xf numFmtId="49" fontId="44" fillId="3" borderId="18" xfId="0" applyNumberFormat="1" applyFont="1" applyFill="1" applyBorder="1" applyAlignment="1">
      <alignment horizontal="center" vertical="center" wrapText="1"/>
    </xf>
    <xf numFmtId="49" fontId="43" fillId="3" borderId="23" xfId="0" applyNumberFormat="1" applyFont="1" applyFill="1" applyBorder="1" applyAlignment="1">
      <alignment horizontal="center" vertical="center" wrapText="1"/>
    </xf>
    <xf numFmtId="49" fontId="43" fillId="3" borderId="15" xfId="0" applyNumberFormat="1" applyFont="1" applyFill="1" applyBorder="1" applyAlignment="1">
      <alignment horizontal="center" vertical="center" wrapText="1"/>
    </xf>
    <xf numFmtId="49" fontId="43" fillId="3" borderId="14" xfId="0" applyNumberFormat="1" applyFont="1" applyFill="1" applyBorder="1" applyAlignment="1">
      <alignment horizontal="center" vertical="center" wrapText="1"/>
    </xf>
    <xf numFmtId="164" fontId="43" fillId="0" borderId="1" xfId="0" applyFont="1" applyBorder="1" applyAlignment="1">
      <alignment horizontal="center" vertical="center" wrapText="1"/>
    </xf>
    <xf numFmtId="164" fontId="43" fillId="35" borderId="24" xfId="0" applyFont="1" applyFill="1" applyBorder="1" applyAlignment="1">
      <alignment horizontal="center" vertical="center" wrapText="1"/>
    </xf>
    <xf numFmtId="164" fontId="43" fillId="35" borderId="25" xfId="0" applyFont="1" applyFill="1" applyBorder="1" applyAlignment="1">
      <alignment horizontal="center" vertical="center" wrapText="1"/>
    </xf>
    <xf numFmtId="164" fontId="43" fillId="35" borderId="26" xfId="0" applyFont="1" applyFill="1" applyBorder="1" applyAlignment="1">
      <alignment horizontal="center" vertical="center" wrapText="1"/>
    </xf>
    <xf numFmtId="164" fontId="43" fillId="35" borderId="27" xfId="0" applyFont="1" applyFill="1" applyBorder="1" applyAlignment="1">
      <alignment horizontal="center" vertical="center" wrapText="1"/>
    </xf>
    <xf numFmtId="164" fontId="43" fillId="35" borderId="13" xfId="0" applyFont="1" applyFill="1" applyBorder="1" applyAlignment="1">
      <alignment horizontal="center" vertical="center" wrapText="1"/>
    </xf>
    <xf numFmtId="164" fontId="43" fillId="35" borderId="20" xfId="0" applyFont="1" applyFill="1" applyBorder="1" applyAlignment="1">
      <alignment horizontal="center" vertical="center" wrapText="1"/>
    </xf>
    <xf numFmtId="0" fontId="60" fillId="0" borderId="21" xfId="0" applyNumberFormat="1" applyFont="1" applyFill="1" applyBorder="1" applyAlignment="1">
      <alignment horizontal="center" vertical="center" wrapText="1"/>
    </xf>
    <xf numFmtId="0" fontId="60" fillId="0" borderId="22" xfId="0" applyNumberFormat="1" applyFont="1" applyFill="1" applyBorder="1" applyAlignment="1">
      <alignment horizontal="center" vertical="center" wrapText="1"/>
    </xf>
    <xf numFmtId="0" fontId="60" fillId="0" borderId="18" xfId="0" applyNumberFormat="1" applyFont="1" applyFill="1" applyBorder="1" applyAlignment="1">
      <alignment horizontal="center" vertical="center" wrapText="1"/>
    </xf>
    <xf numFmtId="0" fontId="43" fillId="3" borderId="24" xfId="0" applyNumberFormat="1" applyFont="1" applyFill="1" applyBorder="1" applyAlignment="1">
      <alignment horizontal="center" vertical="center" wrapText="1"/>
    </xf>
    <xf numFmtId="0" fontId="43" fillId="3" borderId="25" xfId="0" applyNumberFormat="1" applyFont="1" applyFill="1" applyBorder="1" applyAlignment="1">
      <alignment horizontal="center" vertical="center" wrapText="1"/>
    </xf>
    <xf numFmtId="0" fontId="43" fillId="3" borderId="26" xfId="0" applyNumberFormat="1" applyFont="1" applyFill="1" applyBorder="1" applyAlignment="1">
      <alignment horizontal="center" vertical="center" wrapText="1"/>
    </xf>
    <xf numFmtId="0" fontId="43" fillId="3" borderId="19" xfId="0" applyNumberFormat="1" applyFont="1" applyFill="1" applyBorder="1" applyAlignment="1">
      <alignment horizontal="center" vertical="center" wrapText="1"/>
    </xf>
    <xf numFmtId="0" fontId="43" fillId="3" borderId="0" xfId="0" applyNumberFormat="1" applyFont="1" applyFill="1" applyBorder="1" applyAlignment="1">
      <alignment horizontal="center" vertical="center" wrapText="1"/>
    </xf>
    <xf numFmtId="0" fontId="43" fillId="3" borderId="28" xfId="0" applyNumberFormat="1" applyFont="1" applyFill="1" applyBorder="1" applyAlignment="1">
      <alignment horizontal="center" vertical="center" wrapText="1"/>
    </xf>
    <xf numFmtId="164" fontId="43" fillId="3" borderId="15" xfId="0" applyFont="1" applyFill="1" applyBorder="1" applyAlignment="1">
      <alignment horizontal="center" vertical="center" wrapText="1"/>
    </xf>
    <xf numFmtId="164" fontId="43" fillId="3" borderId="16" xfId="0" applyFont="1" applyFill="1" applyBorder="1" applyAlignment="1">
      <alignment horizontal="center" vertical="center" wrapText="1"/>
    </xf>
    <xf numFmtId="164" fontId="43" fillId="3" borderId="14" xfId="0" applyFont="1" applyFill="1" applyBorder="1" applyAlignment="1">
      <alignment horizontal="center" vertical="center" wrapText="1"/>
    </xf>
    <xf numFmtId="164" fontId="63" fillId="0" borderId="13" xfId="0" applyFont="1" applyBorder="1" applyAlignment="1">
      <alignment horizontal="right" vertical="center" wrapText="1"/>
    </xf>
    <xf numFmtId="164" fontId="43" fillId="36" borderId="24" xfId="0" applyFont="1" applyFill="1" applyBorder="1" applyAlignment="1">
      <alignment horizontal="center" vertical="center" wrapText="1"/>
    </xf>
    <xf numFmtId="164" fontId="43" fillId="36" borderId="25" xfId="0" applyFont="1" applyFill="1" applyBorder="1" applyAlignment="1">
      <alignment horizontal="center" vertical="center" wrapText="1"/>
    </xf>
    <xf numFmtId="164" fontId="43" fillId="36" borderId="26" xfId="0" applyFont="1" applyFill="1" applyBorder="1" applyAlignment="1">
      <alignment horizontal="center" vertical="center" wrapText="1"/>
    </xf>
    <xf numFmtId="164" fontId="43" fillId="36" borderId="27" xfId="0" applyFont="1" applyFill="1" applyBorder="1" applyAlignment="1">
      <alignment horizontal="center" vertical="center" wrapText="1"/>
    </xf>
    <xf numFmtId="164" fontId="43" fillId="36" borderId="13" xfId="0" applyFont="1" applyFill="1" applyBorder="1" applyAlignment="1">
      <alignment horizontal="center" vertical="center" wrapText="1"/>
    </xf>
    <xf numFmtId="164" fontId="43" fillId="36" borderId="20" xfId="0" applyFont="1" applyFill="1" applyBorder="1" applyAlignment="1">
      <alignment horizontal="center" vertical="center" wrapText="1"/>
    </xf>
    <xf numFmtId="164" fontId="43" fillId="38" borderId="24" xfId="0" applyFont="1" applyFill="1" applyBorder="1" applyAlignment="1">
      <alignment horizontal="center" vertical="center" wrapText="1"/>
    </xf>
    <xf numFmtId="164" fontId="43" fillId="38" borderId="25" xfId="0" applyFont="1" applyFill="1" applyBorder="1" applyAlignment="1">
      <alignment horizontal="center" vertical="center" wrapText="1"/>
    </xf>
    <xf numFmtId="164" fontId="43" fillId="38" borderId="26" xfId="0" applyFont="1" applyFill="1" applyBorder="1" applyAlignment="1">
      <alignment horizontal="center" vertical="center" wrapText="1"/>
    </xf>
    <xf numFmtId="164" fontId="43" fillId="38" borderId="27" xfId="0" applyFont="1" applyFill="1" applyBorder="1" applyAlignment="1">
      <alignment horizontal="center" vertical="center" wrapText="1"/>
    </xf>
    <xf numFmtId="164" fontId="43" fillId="38" borderId="13" xfId="0" applyFont="1" applyFill="1" applyBorder="1" applyAlignment="1">
      <alignment horizontal="center" vertical="center" wrapText="1"/>
    </xf>
    <xf numFmtId="164" fontId="43" fillId="38" borderId="20" xfId="0" applyFont="1" applyFill="1" applyBorder="1" applyAlignment="1">
      <alignment horizontal="center" vertical="center" wrapText="1"/>
    </xf>
    <xf numFmtId="0" fontId="43" fillId="3" borderId="15" xfId="0" applyNumberFormat="1" applyFont="1" applyFill="1" applyBorder="1" applyAlignment="1">
      <alignment horizontal="center" vertical="center" wrapText="1"/>
    </xf>
    <xf numFmtId="0" fontId="43" fillId="3" borderId="16" xfId="0" applyNumberFormat="1" applyFont="1" applyFill="1" applyBorder="1" applyAlignment="1">
      <alignment horizontal="center" vertical="center" wrapText="1"/>
    </xf>
    <xf numFmtId="0" fontId="43" fillId="3" borderId="14" xfId="0" applyNumberFormat="1" applyFont="1" applyFill="1" applyBorder="1" applyAlignment="1">
      <alignment horizontal="center" vertical="center" wrapText="1"/>
    </xf>
    <xf numFmtId="49" fontId="52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52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5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3" fillId="0" borderId="37" xfId="0" applyNumberFormat="1" applyFont="1" applyFill="1" applyBorder="1" applyAlignment="1">
      <alignment horizontal="center" vertical="center" wrapText="1"/>
    </xf>
    <xf numFmtId="49" fontId="93" fillId="0" borderId="16" xfId="0" applyNumberFormat="1" applyFont="1" applyFill="1" applyBorder="1" applyAlignment="1">
      <alignment horizontal="center" vertical="center" wrapText="1"/>
    </xf>
    <xf numFmtId="49" fontId="93" fillId="0" borderId="14" xfId="0" applyNumberFormat="1" applyFont="1" applyFill="1" applyBorder="1" applyAlignment="1">
      <alignment horizontal="center" vertical="center" wrapText="1"/>
    </xf>
    <xf numFmtId="164" fontId="93" fillId="0" borderId="44" xfId="0" applyFont="1" applyFill="1" applyBorder="1" applyAlignment="1">
      <alignment horizontal="center" vertical="center" wrapText="1"/>
    </xf>
    <xf numFmtId="164" fontId="93" fillId="0" borderId="42" xfId="0" applyFont="1" applyFill="1" applyBorder="1" applyAlignment="1">
      <alignment horizontal="center" vertical="center" wrapText="1"/>
    </xf>
    <xf numFmtId="164" fontId="93" fillId="0" borderId="43" xfId="0" applyFont="1" applyFill="1" applyBorder="1" applyAlignment="1">
      <alignment horizontal="center" vertical="center" wrapText="1"/>
    </xf>
    <xf numFmtId="164" fontId="93" fillId="0" borderId="19" xfId="0" applyFont="1" applyFill="1" applyBorder="1" applyAlignment="1">
      <alignment horizontal="center" vertical="center" wrapText="1"/>
    </xf>
    <xf numFmtId="164" fontId="93" fillId="0" borderId="0" xfId="0" applyFont="1" applyFill="1" applyBorder="1" applyAlignment="1">
      <alignment horizontal="center" vertical="center" wrapText="1"/>
    </xf>
    <xf numFmtId="164" fontId="93" fillId="0" borderId="28" xfId="0" applyFont="1" applyFill="1" applyBorder="1" applyAlignment="1">
      <alignment horizontal="center" vertical="center" wrapText="1"/>
    </xf>
    <xf numFmtId="164" fontId="93" fillId="0" borderId="27" xfId="0" applyFont="1" applyFill="1" applyBorder="1" applyAlignment="1">
      <alignment horizontal="center" vertical="center" wrapText="1"/>
    </xf>
    <xf numFmtId="164" fontId="93" fillId="0" borderId="13" xfId="0" applyFont="1" applyFill="1" applyBorder="1" applyAlignment="1">
      <alignment horizontal="center" vertical="center" wrapText="1"/>
    </xf>
    <xf numFmtId="164" fontId="93" fillId="0" borderId="20" xfId="0" applyFont="1" applyFill="1" applyBorder="1" applyAlignment="1">
      <alignment horizontal="center" vertical="center" wrapText="1"/>
    </xf>
    <xf numFmtId="168" fontId="90" fillId="0" borderId="48" xfId="388" applyNumberFormat="1" applyFont="1" applyFill="1" applyBorder="1" applyAlignment="1">
      <alignment horizontal="center" vertical="center" wrapText="1"/>
    </xf>
    <xf numFmtId="168" fontId="90" fillId="0" borderId="16" xfId="388" applyNumberFormat="1" applyFont="1" applyFill="1" applyBorder="1" applyAlignment="1">
      <alignment horizontal="center" vertical="center" wrapText="1"/>
    </xf>
    <xf numFmtId="168" fontId="90" fillId="0" borderId="14" xfId="388" applyNumberFormat="1" applyFont="1" applyFill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0" xfId="0" applyNumberFormat="1" applyFont="1" applyBorder="1" applyAlignment="1">
      <alignment horizontal="center" vertical="center" wrapText="1"/>
    </xf>
    <xf numFmtId="164" fontId="93" fillId="3" borderId="15" xfId="0" applyFont="1" applyFill="1" applyBorder="1" applyAlignment="1">
      <alignment horizontal="center" vertical="center" wrapText="1"/>
    </xf>
    <xf numFmtId="164" fontId="93" fillId="3" borderId="16" xfId="0" applyFont="1" applyFill="1" applyBorder="1" applyAlignment="1">
      <alignment horizontal="center" vertical="center" wrapText="1"/>
    </xf>
    <xf numFmtId="164" fontId="93" fillId="3" borderId="14" xfId="0" applyFont="1" applyFill="1" applyBorder="1" applyAlignment="1">
      <alignment horizontal="center" vertical="center" wrapText="1"/>
    </xf>
    <xf numFmtId="164" fontId="93" fillId="0" borderId="24" xfId="0" applyFont="1" applyFill="1" applyBorder="1" applyAlignment="1">
      <alignment horizontal="center" vertical="center" wrapText="1"/>
    </xf>
    <xf numFmtId="164" fontId="93" fillId="0" borderId="37" xfId="0" applyFont="1" applyFill="1" applyBorder="1" applyAlignment="1">
      <alignment horizontal="center" vertical="center" wrapText="1"/>
    </xf>
    <xf numFmtId="164" fontId="93" fillId="0" borderId="16" xfId="0" applyFont="1" applyFill="1" applyBorder="1" applyAlignment="1">
      <alignment horizontal="center" vertical="center" wrapText="1"/>
    </xf>
    <xf numFmtId="164" fontId="93" fillId="0" borderId="14" xfId="0" applyFont="1" applyFill="1" applyBorder="1" applyAlignment="1">
      <alignment horizontal="center" vertical="center" wrapText="1"/>
    </xf>
    <xf numFmtId="164" fontId="93" fillId="3" borderId="37" xfId="0" applyFont="1" applyFill="1" applyBorder="1" applyAlignment="1">
      <alignment horizontal="center" vertical="center" wrapText="1"/>
    </xf>
    <xf numFmtId="49" fontId="94" fillId="3" borderId="21" xfId="0" applyNumberFormat="1" applyFont="1" applyFill="1" applyBorder="1" applyAlignment="1">
      <alignment horizontal="center" vertical="center" wrapText="1"/>
    </xf>
    <xf numFmtId="49" fontId="94" fillId="3" borderId="22" xfId="0" applyNumberFormat="1" applyFont="1" applyFill="1" applyBorder="1" applyAlignment="1">
      <alignment horizontal="center" vertical="center" wrapText="1"/>
    </xf>
    <xf numFmtId="49" fontId="94" fillId="3" borderId="40" xfId="0" applyNumberFormat="1" applyFont="1" applyFill="1" applyBorder="1" applyAlignment="1">
      <alignment horizontal="center" vertical="center" wrapText="1"/>
    </xf>
    <xf numFmtId="49" fontId="93" fillId="3" borderId="37" xfId="0" applyNumberFormat="1" applyFont="1" applyFill="1" applyBorder="1" applyAlignment="1">
      <alignment horizontal="center" vertical="center" wrapText="1"/>
    </xf>
    <xf numFmtId="49" fontId="93" fillId="3" borderId="14" xfId="0" applyNumberFormat="1" applyFont="1" applyFill="1" applyBorder="1" applyAlignment="1">
      <alignment horizontal="center" vertical="center" wrapText="1"/>
    </xf>
    <xf numFmtId="49" fontId="93" fillId="3" borderId="44" xfId="0" applyNumberFormat="1" applyFont="1" applyFill="1" applyBorder="1" applyAlignment="1">
      <alignment horizontal="center" vertical="center" wrapText="1"/>
    </xf>
    <xf numFmtId="49" fontId="93" fillId="3" borderId="42" xfId="0" applyNumberFormat="1" applyFont="1" applyFill="1" applyBorder="1" applyAlignment="1">
      <alignment horizontal="center" vertical="center" wrapText="1"/>
    </xf>
    <xf numFmtId="49" fontId="93" fillId="3" borderId="43" xfId="0" applyNumberFormat="1" applyFont="1" applyFill="1" applyBorder="1" applyAlignment="1">
      <alignment horizontal="center" vertical="center" wrapText="1"/>
    </xf>
    <xf numFmtId="49" fontId="93" fillId="3" borderId="27" xfId="0" applyNumberFormat="1" applyFont="1" applyFill="1" applyBorder="1" applyAlignment="1">
      <alignment horizontal="center" vertical="center" wrapText="1"/>
    </xf>
    <xf numFmtId="49" fontId="93" fillId="3" borderId="13" xfId="0" applyNumberFormat="1" applyFont="1" applyFill="1" applyBorder="1" applyAlignment="1">
      <alignment horizontal="center" vertical="center" wrapText="1"/>
    </xf>
    <xf numFmtId="49" fontId="93" fillId="3" borderId="20" xfId="0" applyNumberFormat="1" applyFont="1" applyFill="1" applyBorder="1" applyAlignment="1">
      <alignment horizontal="center" vertical="center" wrapText="1"/>
    </xf>
    <xf numFmtId="168" fontId="90" fillId="0" borderId="51" xfId="388" applyNumberFormat="1" applyFont="1" applyFill="1" applyBorder="1" applyAlignment="1">
      <alignment horizontal="center" vertical="center" wrapText="1"/>
    </xf>
  </cellXfs>
  <cellStyles count="389">
    <cellStyle name="20% - Акцент1 2" xfId="21"/>
    <cellStyle name="20% - Акцент1 3" xfId="25"/>
    <cellStyle name="20% - Акцент1 4" xfId="24"/>
    <cellStyle name="20% - Акцент2 2" xfId="19"/>
    <cellStyle name="20% - Акцент2 3" xfId="23"/>
    <cellStyle name="20% - Акцент2 4" xfId="20"/>
    <cellStyle name="20% - Акцент3 2" xfId="31"/>
    <cellStyle name="20% - Акцент3 3" xfId="32"/>
    <cellStyle name="20% - Акцент3 4" xfId="30"/>
    <cellStyle name="20% - Акцент4 2" xfId="34"/>
    <cellStyle name="20% - Акцент4 3" xfId="35"/>
    <cellStyle name="20% - Акцент4 4" xfId="33"/>
    <cellStyle name="20% - Акцент5 2" xfId="37"/>
    <cellStyle name="20% - Акцент5 3" xfId="38"/>
    <cellStyle name="20% - Акцент5 4" xfId="36"/>
    <cellStyle name="20% - Акцент6 2" xfId="40"/>
    <cellStyle name="20% - Акцент6 3" xfId="41"/>
    <cellStyle name="20% - Акцент6 4" xfId="39"/>
    <cellStyle name="40% - Акцент1 2" xfId="43"/>
    <cellStyle name="40% - Акцент1 3" xfId="44"/>
    <cellStyle name="40% - Акцент1 4" xfId="42"/>
    <cellStyle name="40% - Акцент2 2" xfId="46"/>
    <cellStyle name="40% - Акцент2 3" xfId="47"/>
    <cellStyle name="40% - Акцент2 4" xfId="45"/>
    <cellStyle name="40% - Акцент3 2" xfId="49"/>
    <cellStyle name="40% - Акцент3 3" xfId="50"/>
    <cellStyle name="40% - Акцент3 4" xfId="48"/>
    <cellStyle name="40% - Акцент4 2" xfId="52"/>
    <cellStyle name="40% - Акцент4 3" xfId="53"/>
    <cellStyle name="40% - Акцент4 4" xfId="51"/>
    <cellStyle name="40% - Акцент5 2" xfId="55"/>
    <cellStyle name="40% - Акцент5 3" xfId="56"/>
    <cellStyle name="40% - Акцент5 4" xfId="54"/>
    <cellStyle name="40% - Акцент6 2" xfId="58"/>
    <cellStyle name="40% - Акцент6 3" xfId="59"/>
    <cellStyle name="40% - Акцент6 4" xfId="57"/>
    <cellStyle name="60% - Акцент1 2" xfId="61"/>
    <cellStyle name="60% - Акцент1 3" xfId="62"/>
    <cellStyle name="60% - Акцент1 4" xfId="60"/>
    <cellStyle name="60% - Акцент2 2" xfId="64"/>
    <cellStyle name="60% - Акцент2 3" xfId="65"/>
    <cellStyle name="60% - Акцент2 4" xfId="63"/>
    <cellStyle name="60% - Акцент3 2" xfId="67"/>
    <cellStyle name="60% - Акцент3 3" xfId="68"/>
    <cellStyle name="60% - Акцент3 4" xfId="66"/>
    <cellStyle name="60% - Акцент4 2" xfId="70"/>
    <cellStyle name="60% - Акцент4 3" xfId="71"/>
    <cellStyle name="60% - Акцент4 4" xfId="69"/>
    <cellStyle name="60% - Акцент5 2" xfId="73"/>
    <cellStyle name="60% - Акцент5 3" xfId="74"/>
    <cellStyle name="60% - Акцент5 4" xfId="72"/>
    <cellStyle name="60% - Акцент6 2" xfId="76"/>
    <cellStyle name="60% - Акцент6 3" xfId="77"/>
    <cellStyle name="60% - Акцент6 4" xfId="75"/>
    <cellStyle name="ex58" xfId="203"/>
    <cellStyle name="ex68" xfId="288"/>
    <cellStyle name="ex72" xfId="386"/>
    <cellStyle name="Normal" xfId="4"/>
    <cellStyle name="xl37" xfId="29"/>
    <cellStyle name="Акцент1 2" xfId="79"/>
    <cellStyle name="Акцент1 3" xfId="80"/>
    <cellStyle name="Акцент1 4" xfId="78"/>
    <cellStyle name="Акцент2 2" xfId="82"/>
    <cellStyle name="Акцент2 3" xfId="83"/>
    <cellStyle name="Акцент2 4" xfId="81"/>
    <cellStyle name="Акцент3 2" xfId="85"/>
    <cellStyle name="Акцент3 3" xfId="86"/>
    <cellStyle name="Акцент3 4" xfId="84"/>
    <cellStyle name="Акцент4 2" xfId="88"/>
    <cellStyle name="Акцент4 3" xfId="89"/>
    <cellStyle name="Акцент4 4" xfId="87"/>
    <cellStyle name="Акцент5 2" xfId="91"/>
    <cellStyle name="Акцент5 3" xfId="92"/>
    <cellStyle name="Акцент5 4" xfId="90"/>
    <cellStyle name="Акцент6 2" xfId="94"/>
    <cellStyle name="Акцент6 3" xfId="95"/>
    <cellStyle name="Акцент6 4" xfId="93"/>
    <cellStyle name="Ввод  2" xfId="97"/>
    <cellStyle name="Ввод  3" xfId="98"/>
    <cellStyle name="Ввод  4" xfId="96"/>
    <cellStyle name="Вывод 2" xfId="100"/>
    <cellStyle name="Вывод 3" xfId="101"/>
    <cellStyle name="Вывод 4" xfId="99"/>
    <cellStyle name="Вычисление 2" xfId="103"/>
    <cellStyle name="Вычисление 3" xfId="104"/>
    <cellStyle name="Вычисление 4" xfId="102"/>
    <cellStyle name="Денежный 2" xfId="105"/>
    <cellStyle name="Заголовок 1 2" xfId="107"/>
    <cellStyle name="Заголовок 1 3" xfId="108"/>
    <cellStyle name="Заголовок 1 4" xfId="106"/>
    <cellStyle name="Заголовок 2 2" xfId="110"/>
    <cellStyle name="Заголовок 2 3" xfId="111"/>
    <cellStyle name="Заголовок 2 4" xfId="109"/>
    <cellStyle name="Заголовок 3 2" xfId="113"/>
    <cellStyle name="Заголовок 3 3" xfId="114"/>
    <cellStyle name="Заголовок 3 4" xfId="112"/>
    <cellStyle name="Заголовок 4 2" xfId="116"/>
    <cellStyle name="Заголовок 4 3" xfId="117"/>
    <cellStyle name="Заголовок 4 4" xfId="115"/>
    <cellStyle name="Итог 2" xfId="119"/>
    <cellStyle name="Итог 3" xfId="120"/>
    <cellStyle name="Итог 4" xfId="118"/>
    <cellStyle name="Контрольная ячейка 2" xfId="122"/>
    <cellStyle name="Контрольная ячейка 3" xfId="123"/>
    <cellStyle name="Контрольная ячейка 4" xfId="121"/>
    <cellStyle name="Название 2" xfId="125"/>
    <cellStyle name="Название 3" xfId="126"/>
    <cellStyle name="Название 4" xfId="124"/>
    <cellStyle name="Нейтральный 2" xfId="128"/>
    <cellStyle name="Нейтральный 3" xfId="129"/>
    <cellStyle name="Нейтральный 4" xfId="127"/>
    <cellStyle name="Обычный" xfId="0" builtinId="0"/>
    <cellStyle name="Обычный 10" xfId="1"/>
    <cellStyle name="Обычный 10 5" xfId="9"/>
    <cellStyle name="Обычный 11" xfId="385"/>
    <cellStyle name="Обычный 2" xfId="2"/>
    <cellStyle name="Обычный 2 2" xfId="8"/>
    <cellStyle name="Обычный 2 2 2" xfId="132"/>
    <cellStyle name="Обычный 2 2 3" xfId="131"/>
    <cellStyle name="Обычный 2 3" xfId="5"/>
    <cellStyle name="Обычный 2 3 2" xfId="134"/>
    <cellStyle name="Обычный 2 3 3" xfId="133"/>
    <cellStyle name="Обычный 2 4" xfId="10"/>
    <cellStyle name="Обычный 2 4 2" xfId="16"/>
    <cellStyle name="Обычный 2 4 2 2" xfId="136"/>
    <cellStyle name="Обычный 2 4 2 3" xfId="209"/>
    <cellStyle name="Обычный 2 4 2 3 2" xfId="257"/>
    <cellStyle name="Обычный 2 4 2 3 2 2" xfId="354"/>
    <cellStyle name="Обычный 2 4 2 3 3" xfId="281"/>
    <cellStyle name="Обычный 2 4 2 3 3 2" xfId="378"/>
    <cellStyle name="Обычный 2 4 2 3 4" xfId="233"/>
    <cellStyle name="Обычный 2 4 2 3 4 2" xfId="330"/>
    <cellStyle name="Обычный 2 4 2 3 5" xfId="306"/>
    <cellStyle name="Обычный 2 4 2 4" xfId="245"/>
    <cellStyle name="Обычный 2 4 2 4 2" xfId="342"/>
    <cellStyle name="Обычный 2 4 2 5" xfId="269"/>
    <cellStyle name="Обычный 2 4 2 5 2" xfId="366"/>
    <cellStyle name="Обычный 2 4 2 6" xfId="221"/>
    <cellStyle name="Обычный 2 4 2 6 2" xfId="318"/>
    <cellStyle name="Обычный 2 4 2 7" xfId="294"/>
    <cellStyle name="Обычный 2 4 3" xfId="26"/>
    <cellStyle name="Обычный 2 4 3 2" xfId="213"/>
    <cellStyle name="Обычный 2 4 3 2 2" xfId="261"/>
    <cellStyle name="Обычный 2 4 3 2 2 2" xfId="358"/>
    <cellStyle name="Обычный 2 4 3 2 3" xfId="285"/>
    <cellStyle name="Обычный 2 4 3 2 3 2" xfId="382"/>
    <cellStyle name="Обычный 2 4 3 2 4" xfId="237"/>
    <cellStyle name="Обычный 2 4 3 2 4 2" xfId="334"/>
    <cellStyle name="Обычный 2 4 3 2 5" xfId="310"/>
    <cellStyle name="Обычный 2 4 3 3" xfId="249"/>
    <cellStyle name="Обычный 2 4 3 3 2" xfId="346"/>
    <cellStyle name="Обычный 2 4 3 4" xfId="273"/>
    <cellStyle name="Обычный 2 4 3 4 2" xfId="370"/>
    <cellStyle name="Обычный 2 4 3 5" xfId="225"/>
    <cellStyle name="Обычный 2 4 3 5 2" xfId="322"/>
    <cellStyle name="Обычный 2 4 3 6" xfId="298"/>
    <cellStyle name="Обычный 2 4 4" xfId="135"/>
    <cellStyle name="Обычный 2 4 5" xfId="205"/>
    <cellStyle name="Обычный 2 4 5 2" xfId="253"/>
    <cellStyle name="Обычный 2 4 5 2 2" xfId="350"/>
    <cellStyle name="Обычный 2 4 5 3" xfId="277"/>
    <cellStyle name="Обычный 2 4 5 3 2" xfId="374"/>
    <cellStyle name="Обычный 2 4 5 4" xfId="229"/>
    <cellStyle name="Обычный 2 4 5 4 2" xfId="326"/>
    <cellStyle name="Обычный 2 4 5 5" xfId="302"/>
    <cellStyle name="Обычный 2 4 6" xfId="241"/>
    <cellStyle name="Обычный 2 4 6 2" xfId="338"/>
    <cellStyle name="Обычный 2 4 7" xfId="265"/>
    <cellStyle name="Обычный 2 4 7 2" xfId="362"/>
    <cellStyle name="Обычный 2 4 8" xfId="217"/>
    <cellStyle name="Обычный 2 4 8 2" xfId="314"/>
    <cellStyle name="Обычный 2 4 9" xfId="290"/>
    <cellStyle name="Обычный 2 5" xfId="137"/>
    <cellStyle name="Обычный 2 5 2" xfId="138"/>
    <cellStyle name="Обычный 2 6" xfId="130"/>
    <cellStyle name="Обычный 3" xfId="7"/>
    <cellStyle name="Обычный 3 2" xfId="139"/>
    <cellStyle name="Обычный 4" xfId="3"/>
    <cellStyle name="Обычный 4 10" xfId="289"/>
    <cellStyle name="Обычный 4 2" xfId="11"/>
    <cellStyle name="Обычный 4 2 2" xfId="17"/>
    <cellStyle name="Обычный 4 2 2 2" xfId="210"/>
    <cellStyle name="Обычный 4 2 2 2 2" xfId="258"/>
    <cellStyle name="Обычный 4 2 2 2 2 2" xfId="355"/>
    <cellStyle name="Обычный 4 2 2 2 3" xfId="282"/>
    <cellStyle name="Обычный 4 2 2 2 3 2" xfId="379"/>
    <cellStyle name="Обычный 4 2 2 2 4" xfId="234"/>
    <cellStyle name="Обычный 4 2 2 2 4 2" xfId="331"/>
    <cellStyle name="Обычный 4 2 2 2 5" xfId="307"/>
    <cellStyle name="Обычный 4 2 2 3" xfId="246"/>
    <cellStyle name="Обычный 4 2 2 3 2" xfId="343"/>
    <cellStyle name="Обычный 4 2 2 4" xfId="270"/>
    <cellStyle name="Обычный 4 2 2 4 2" xfId="367"/>
    <cellStyle name="Обычный 4 2 2 5" xfId="222"/>
    <cellStyle name="Обычный 4 2 2 5 2" xfId="319"/>
    <cellStyle name="Обычный 4 2 2 6" xfId="295"/>
    <cellStyle name="Обычный 4 2 3" xfId="27"/>
    <cellStyle name="Обычный 4 2 3 2" xfId="214"/>
    <cellStyle name="Обычный 4 2 3 2 2" xfId="262"/>
    <cellStyle name="Обычный 4 2 3 2 2 2" xfId="359"/>
    <cellStyle name="Обычный 4 2 3 2 3" xfId="286"/>
    <cellStyle name="Обычный 4 2 3 2 3 2" xfId="383"/>
    <cellStyle name="Обычный 4 2 3 2 4" xfId="238"/>
    <cellStyle name="Обычный 4 2 3 2 4 2" xfId="335"/>
    <cellStyle name="Обычный 4 2 3 2 5" xfId="311"/>
    <cellStyle name="Обычный 4 2 3 3" xfId="250"/>
    <cellStyle name="Обычный 4 2 3 3 2" xfId="347"/>
    <cellStyle name="Обычный 4 2 3 4" xfId="274"/>
    <cellStyle name="Обычный 4 2 3 4 2" xfId="371"/>
    <cellStyle name="Обычный 4 2 3 5" xfId="226"/>
    <cellStyle name="Обычный 4 2 3 5 2" xfId="323"/>
    <cellStyle name="Обычный 4 2 3 6" xfId="299"/>
    <cellStyle name="Обычный 4 2 4" xfId="206"/>
    <cellStyle name="Обычный 4 2 4 2" xfId="254"/>
    <cellStyle name="Обычный 4 2 4 2 2" xfId="351"/>
    <cellStyle name="Обычный 4 2 4 3" xfId="278"/>
    <cellStyle name="Обычный 4 2 4 3 2" xfId="375"/>
    <cellStyle name="Обычный 4 2 4 4" xfId="230"/>
    <cellStyle name="Обычный 4 2 4 4 2" xfId="327"/>
    <cellStyle name="Обычный 4 2 4 5" xfId="303"/>
    <cellStyle name="Обычный 4 2 5" xfId="242"/>
    <cellStyle name="Обычный 4 2 5 2" xfId="339"/>
    <cellStyle name="Обычный 4 2 6" xfId="266"/>
    <cellStyle name="Обычный 4 2 6 2" xfId="363"/>
    <cellStyle name="Обычный 4 2 7" xfId="218"/>
    <cellStyle name="Обычный 4 2 7 2" xfId="315"/>
    <cellStyle name="Обычный 4 2 8" xfId="291"/>
    <cellStyle name="Обычный 4 3" xfId="15"/>
    <cellStyle name="Обычный 4 3 2" xfId="208"/>
    <cellStyle name="Обычный 4 3 2 2" xfId="256"/>
    <cellStyle name="Обычный 4 3 2 2 2" xfId="353"/>
    <cellStyle name="Обычный 4 3 2 3" xfId="280"/>
    <cellStyle name="Обычный 4 3 2 3 2" xfId="377"/>
    <cellStyle name="Обычный 4 3 2 4" xfId="232"/>
    <cellStyle name="Обычный 4 3 2 4 2" xfId="329"/>
    <cellStyle name="Обычный 4 3 2 5" xfId="305"/>
    <cellStyle name="Обычный 4 3 3" xfId="244"/>
    <cellStyle name="Обычный 4 3 3 2" xfId="341"/>
    <cellStyle name="Обычный 4 3 4" xfId="268"/>
    <cellStyle name="Обычный 4 3 4 2" xfId="365"/>
    <cellStyle name="Обычный 4 3 5" xfId="220"/>
    <cellStyle name="Обычный 4 3 5 2" xfId="317"/>
    <cellStyle name="Обычный 4 3 6" xfId="293"/>
    <cellStyle name="Обычный 4 4" xfId="22"/>
    <cellStyle name="Обычный 4 4 2" xfId="212"/>
    <cellStyle name="Обычный 4 4 2 2" xfId="260"/>
    <cellStyle name="Обычный 4 4 2 2 2" xfId="357"/>
    <cellStyle name="Обычный 4 4 2 3" xfId="284"/>
    <cellStyle name="Обычный 4 4 2 3 2" xfId="381"/>
    <cellStyle name="Обычный 4 4 2 4" xfId="236"/>
    <cellStyle name="Обычный 4 4 2 4 2" xfId="333"/>
    <cellStyle name="Обычный 4 4 2 5" xfId="309"/>
    <cellStyle name="Обычный 4 4 3" xfId="248"/>
    <cellStyle name="Обычный 4 4 3 2" xfId="345"/>
    <cellStyle name="Обычный 4 4 4" xfId="272"/>
    <cellStyle name="Обычный 4 4 4 2" xfId="369"/>
    <cellStyle name="Обычный 4 4 5" xfId="224"/>
    <cellStyle name="Обычный 4 4 5 2" xfId="321"/>
    <cellStyle name="Обычный 4 4 6" xfId="297"/>
    <cellStyle name="Обычный 4 5" xfId="140"/>
    <cellStyle name="Обычный 4 6" xfId="204"/>
    <cellStyle name="Обычный 4 6 2" xfId="252"/>
    <cellStyle name="Обычный 4 6 2 2" xfId="349"/>
    <cellStyle name="Обычный 4 6 3" xfId="276"/>
    <cellStyle name="Обычный 4 6 3 2" xfId="373"/>
    <cellStyle name="Обычный 4 6 4" xfId="228"/>
    <cellStyle name="Обычный 4 6 4 2" xfId="325"/>
    <cellStyle name="Обычный 4 6 5" xfId="301"/>
    <cellStyle name="Обычный 4 7" xfId="240"/>
    <cellStyle name="Обычный 4 7 2" xfId="337"/>
    <cellStyle name="Обычный 4 8" xfId="264"/>
    <cellStyle name="Обычный 4 8 2" xfId="361"/>
    <cellStyle name="Обычный 4 9" xfId="216"/>
    <cellStyle name="Обычный 4 9 2" xfId="313"/>
    <cellStyle name="Обычный 5" xfId="14"/>
    <cellStyle name="Обычный 5 2" xfId="141"/>
    <cellStyle name="Обычный 6" xfId="142"/>
    <cellStyle name="Обычный 7" xfId="6"/>
    <cellStyle name="Обычный 8" xfId="12"/>
    <cellStyle name="Обычный 8 2" xfId="18"/>
    <cellStyle name="Обычный 8 2 2" xfId="211"/>
    <cellStyle name="Обычный 8 2 2 2" xfId="259"/>
    <cellStyle name="Обычный 8 2 2 2 2" xfId="356"/>
    <cellStyle name="Обычный 8 2 2 3" xfId="283"/>
    <cellStyle name="Обычный 8 2 2 3 2" xfId="380"/>
    <cellStyle name="Обычный 8 2 2 4" xfId="235"/>
    <cellStyle name="Обычный 8 2 2 4 2" xfId="332"/>
    <cellStyle name="Обычный 8 2 2 5" xfId="308"/>
    <cellStyle name="Обычный 8 2 3" xfId="247"/>
    <cellStyle name="Обычный 8 2 3 2" xfId="344"/>
    <cellStyle name="Обычный 8 2 4" xfId="271"/>
    <cellStyle name="Обычный 8 2 4 2" xfId="368"/>
    <cellStyle name="Обычный 8 2 5" xfId="223"/>
    <cellStyle name="Обычный 8 2 5 2" xfId="320"/>
    <cellStyle name="Обычный 8 2 6" xfId="296"/>
    <cellStyle name="Обычный 8 3" xfId="28"/>
    <cellStyle name="Обычный 8 3 2" xfId="215"/>
    <cellStyle name="Обычный 8 3 2 2" xfId="263"/>
    <cellStyle name="Обычный 8 3 2 2 2" xfId="360"/>
    <cellStyle name="Обычный 8 3 2 3" xfId="287"/>
    <cellStyle name="Обычный 8 3 2 3 2" xfId="384"/>
    <cellStyle name="Обычный 8 3 2 4" xfId="239"/>
    <cellStyle name="Обычный 8 3 2 4 2" xfId="336"/>
    <cellStyle name="Обычный 8 3 2 5" xfId="312"/>
    <cellStyle name="Обычный 8 3 3" xfId="251"/>
    <cellStyle name="Обычный 8 3 3 2" xfId="348"/>
    <cellStyle name="Обычный 8 3 4" xfId="275"/>
    <cellStyle name="Обычный 8 3 4 2" xfId="372"/>
    <cellStyle name="Обычный 8 3 5" xfId="227"/>
    <cellStyle name="Обычный 8 3 5 2" xfId="324"/>
    <cellStyle name="Обычный 8 3 6" xfId="300"/>
    <cellStyle name="Обычный 8 4" xfId="207"/>
    <cellStyle name="Обычный 8 4 2" xfId="255"/>
    <cellStyle name="Обычный 8 4 2 2" xfId="352"/>
    <cellStyle name="Обычный 8 4 3" xfId="279"/>
    <cellStyle name="Обычный 8 4 3 2" xfId="376"/>
    <cellStyle name="Обычный 8 4 4" xfId="231"/>
    <cellStyle name="Обычный 8 4 4 2" xfId="328"/>
    <cellStyle name="Обычный 8 4 5" xfId="304"/>
    <cellStyle name="Обычный 8 5" xfId="243"/>
    <cellStyle name="Обычный 8 5 2" xfId="340"/>
    <cellStyle name="Обычный 8 6" xfId="267"/>
    <cellStyle name="Обычный 8 6 2" xfId="364"/>
    <cellStyle name="Обычный 8 7" xfId="219"/>
    <cellStyle name="Обычный 8 7 2" xfId="316"/>
    <cellStyle name="Обычный 8 8" xfId="292"/>
    <cellStyle name="Обычный 9" xfId="143"/>
    <cellStyle name="Плохой 2" xfId="145"/>
    <cellStyle name="Плохой 3" xfId="146"/>
    <cellStyle name="Плохой 4" xfId="144"/>
    <cellStyle name="Пояснение 2" xfId="148"/>
    <cellStyle name="Пояснение 3" xfId="149"/>
    <cellStyle name="Пояснение 4" xfId="147"/>
    <cellStyle name="Примечание 2" xfId="151"/>
    <cellStyle name="Примечание 3" xfId="152"/>
    <cellStyle name="Примечание 4" xfId="150"/>
    <cellStyle name="Процентный" xfId="388" builtinId="5"/>
    <cellStyle name="Процентный 2" xfId="153"/>
    <cellStyle name="Процентный 2 2" xfId="154"/>
    <cellStyle name="Процентный 2 2 2" xfId="155"/>
    <cellStyle name="Процентный 2 2 2 2" xfId="156"/>
    <cellStyle name="Процентный 2 2 3" xfId="157"/>
    <cellStyle name="Процентный 2 2 3 2" xfId="158"/>
    <cellStyle name="Процентный 2 2 4" xfId="159"/>
    <cellStyle name="Процентный 2 2 4 2" xfId="160"/>
    <cellStyle name="Процентный 2 2 5" xfId="161"/>
    <cellStyle name="Процентный 2 2 5 2" xfId="162"/>
    <cellStyle name="Процентный 2 3" xfId="163"/>
    <cellStyle name="Процентный 2 3 2" xfId="164"/>
    <cellStyle name="Процентный 2 4" xfId="165"/>
    <cellStyle name="Процентный 2 4 2" xfId="166"/>
    <cellStyle name="Процентный 2 5" xfId="167"/>
    <cellStyle name="Процентный 2 5 2" xfId="168"/>
    <cellStyle name="Процентный 2 6" xfId="169"/>
    <cellStyle name="Процентный 2 6 2" xfId="170"/>
    <cellStyle name="Связанная ячейка 2" xfId="172"/>
    <cellStyle name="Связанная ячейка 3" xfId="173"/>
    <cellStyle name="Связанная ячейка 4" xfId="171"/>
    <cellStyle name="Стиль 1" xfId="174"/>
    <cellStyle name="Текст предупреждения 2" xfId="176"/>
    <cellStyle name="Текст предупреждения 3" xfId="177"/>
    <cellStyle name="Текст предупреждения 4" xfId="175"/>
    <cellStyle name="Финансовый" xfId="387" builtinId="3"/>
    <cellStyle name="Финансовый 2" xfId="13"/>
    <cellStyle name="Финансовый 2 2" xfId="180"/>
    <cellStyle name="Финансовый 2 2 2" xfId="181"/>
    <cellStyle name="Финансовый 2 2 2 2" xfId="182"/>
    <cellStyle name="Финансовый 2 2 3" xfId="183"/>
    <cellStyle name="Финансовый 2 2 3 2" xfId="184"/>
    <cellStyle name="Финансовый 2 2 4" xfId="185"/>
    <cellStyle name="Финансовый 2 2 4 2" xfId="186"/>
    <cellStyle name="Финансовый 2 2 5" xfId="187"/>
    <cellStyle name="Финансовый 2 2 5 2" xfId="188"/>
    <cellStyle name="Финансовый 2 3" xfId="189"/>
    <cellStyle name="Финансовый 2 3 2" xfId="190"/>
    <cellStyle name="Финансовый 2 4" xfId="191"/>
    <cellStyle name="Финансовый 2 4 2" xfId="192"/>
    <cellStyle name="Финансовый 2 5" xfId="193"/>
    <cellStyle name="Финансовый 2 5 2" xfId="194"/>
    <cellStyle name="Финансовый 2 6" xfId="195"/>
    <cellStyle name="Финансовый 2 6 2" xfId="196"/>
    <cellStyle name="Финансовый 2 7" xfId="179"/>
    <cellStyle name="Финансовый 3" xfId="197"/>
    <cellStyle name="Финансовый 4" xfId="198"/>
    <cellStyle name="Финансовый 5" xfId="199"/>
    <cellStyle name="Финансовый 6" xfId="178"/>
    <cellStyle name="Хороший 2" xfId="201"/>
    <cellStyle name="Хороший 3" xfId="202"/>
    <cellStyle name="Хороший 4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46"/>
  <sheetViews>
    <sheetView view="pageBreakPreview" zoomScale="60" zoomScaleNormal="100" zoomScaleSheetLayoutView="55" workbookViewId="0">
      <pane ySplit="6" topLeftCell="A7" activePane="bottomLeft" state="frozen"/>
      <selection pane="bottomLeft" activeCell="E31" sqref="E31"/>
    </sheetView>
  </sheetViews>
  <sheetFormatPr defaultColWidth="9.33203125" defaultRowHeight="27.75"/>
  <cols>
    <col min="1" max="1" width="8.83203125" style="2" bestFit="1" customWidth="1"/>
    <col min="2" max="2" width="5.6640625" style="62" customWidth="1"/>
    <col min="3" max="3" width="78.33203125" style="19" customWidth="1"/>
    <col min="4" max="4" width="28.83203125" style="237" customWidth="1"/>
    <col min="5" max="5" width="6.5" style="231" customWidth="1"/>
    <col min="6" max="6" width="4.6640625" style="231" customWidth="1"/>
    <col min="7" max="7" width="5.1640625" style="231" customWidth="1"/>
    <col min="8" max="8" width="18.33203125" style="231" customWidth="1"/>
    <col min="9" max="9" width="5.5" style="231" customWidth="1"/>
    <col min="10" max="10" width="15.5" style="171" customWidth="1"/>
    <col min="11" max="11" width="18.5" style="504" customWidth="1"/>
    <col min="12" max="14" width="13.33203125" style="171" customWidth="1"/>
    <col min="15" max="15" width="15.6640625" style="18" customWidth="1"/>
    <col min="16" max="16" width="14.6640625" style="2" customWidth="1"/>
    <col min="17" max="17" width="15.6640625" style="2" customWidth="1"/>
    <col min="18" max="18" width="15" style="2" customWidth="1"/>
    <col min="19" max="19" width="14.33203125" style="2" customWidth="1"/>
    <col min="20" max="20" width="15.6640625" style="2" customWidth="1"/>
    <col min="21" max="21" width="17.1640625" style="2" customWidth="1"/>
    <col min="22" max="22" width="11.83203125" style="2" customWidth="1"/>
    <col min="23" max="23" width="15" style="2" customWidth="1"/>
    <col min="24" max="26" width="21" style="2" customWidth="1"/>
    <col min="27" max="27" width="91.33203125" style="19" customWidth="1"/>
    <col min="28" max="28" width="18" style="18" bestFit="1" customWidth="1"/>
    <col min="29" max="34" width="18" style="2" bestFit="1" customWidth="1"/>
    <col min="35" max="35" width="16.5" style="2" bestFit="1" customWidth="1"/>
    <col min="36" max="36" width="15.5" style="2" bestFit="1" customWidth="1"/>
    <col min="37" max="39" width="18" style="2" bestFit="1" customWidth="1"/>
    <col min="40" max="40" width="15.6640625" style="18" customWidth="1"/>
    <col min="41" max="41" width="13.1640625" style="2" customWidth="1"/>
    <col min="42" max="42" width="15.1640625" style="2" customWidth="1"/>
    <col min="43" max="43" width="15.5" style="2" customWidth="1"/>
    <col min="44" max="44" width="14.33203125" style="2" customWidth="1"/>
    <col min="45" max="45" width="14.83203125" style="2" customWidth="1"/>
    <col min="46" max="48" width="18.5" style="2" customWidth="1"/>
    <col min="49" max="49" width="15.83203125" style="2" customWidth="1"/>
    <col min="50" max="50" width="16.33203125" style="2" customWidth="1"/>
    <col min="51" max="51" width="16.5" style="2" customWidth="1"/>
    <col min="52" max="52" width="84.83203125" style="19" customWidth="1"/>
    <col min="53" max="53" width="56.33203125" style="2" customWidth="1"/>
    <col min="54" max="54" width="25.33203125" style="2" customWidth="1"/>
    <col min="55" max="16384" width="9.33203125" style="2"/>
  </cols>
  <sheetData>
    <row r="1" spans="2:54" s="1" customFormat="1" ht="22.5" customHeight="1">
      <c r="B1" s="519" t="s">
        <v>581</v>
      </c>
      <c r="C1" s="520"/>
      <c r="D1" s="508"/>
      <c r="E1" s="508"/>
      <c r="F1" s="508"/>
      <c r="G1" s="508"/>
      <c r="H1" s="508"/>
      <c r="I1" s="508"/>
      <c r="J1" s="508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0"/>
      <c r="AT1" s="520"/>
      <c r="AU1" s="520"/>
      <c r="AV1" s="520"/>
      <c r="AW1" s="520"/>
      <c r="AX1" s="520"/>
      <c r="AY1" s="520"/>
      <c r="AZ1" s="520"/>
    </row>
    <row r="2" spans="2:54" s="1" customFormat="1" ht="20.25">
      <c r="B2" s="98"/>
      <c r="C2" s="1037" t="s">
        <v>163</v>
      </c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037"/>
      <c r="AS2" s="1037"/>
      <c r="AT2" s="1037"/>
      <c r="AU2" s="1037"/>
      <c r="AV2" s="1037"/>
      <c r="AW2" s="1037"/>
      <c r="AX2" s="1037"/>
      <c r="AY2" s="1037"/>
      <c r="AZ2" s="1037"/>
    </row>
    <row r="3" spans="2:54" ht="14.25" customHeight="1">
      <c r="B3" s="1018" t="s">
        <v>414</v>
      </c>
      <c r="C3" s="1034" t="s">
        <v>0</v>
      </c>
      <c r="D3" s="1034" t="s">
        <v>578</v>
      </c>
      <c r="E3" s="1015" t="s">
        <v>462</v>
      </c>
      <c r="F3" s="1015"/>
      <c r="G3" s="1015"/>
      <c r="H3" s="1015"/>
      <c r="I3" s="1015"/>
      <c r="J3" s="1050" t="s">
        <v>518</v>
      </c>
      <c r="K3" s="440"/>
      <c r="L3" s="1028" t="s">
        <v>950</v>
      </c>
      <c r="M3" s="1029"/>
      <c r="N3" s="1030"/>
      <c r="O3" s="1019" t="s">
        <v>403</v>
      </c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1"/>
      <c r="AA3" s="1034" t="s">
        <v>588</v>
      </c>
      <c r="AB3" s="1044" t="s">
        <v>165</v>
      </c>
      <c r="AC3" s="1045"/>
      <c r="AD3" s="1045"/>
      <c r="AE3" s="1045"/>
      <c r="AF3" s="1045"/>
      <c r="AG3" s="1045"/>
      <c r="AH3" s="1045"/>
      <c r="AI3" s="1045"/>
      <c r="AJ3" s="1045"/>
      <c r="AK3" s="1045"/>
      <c r="AL3" s="1045"/>
      <c r="AM3" s="1046"/>
      <c r="AN3" s="1038" t="s">
        <v>164</v>
      </c>
      <c r="AO3" s="1039"/>
      <c r="AP3" s="1039"/>
      <c r="AQ3" s="1039"/>
      <c r="AR3" s="1039"/>
      <c r="AS3" s="1039"/>
      <c r="AT3" s="1039"/>
      <c r="AU3" s="1039"/>
      <c r="AV3" s="1039"/>
      <c r="AW3" s="1039"/>
      <c r="AX3" s="1039"/>
      <c r="AY3" s="1040"/>
      <c r="AZ3" s="1034" t="s">
        <v>588</v>
      </c>
    </row>
    <row r="4" spans="2:54" ht="18.75" customHeight="1">
      <c r="B4" s="1018"/>
      <c r="C4" s="1035"/>
      <c r="D4" s="1035"/>
      <c r="E4" s="1015"/>
      <c r="F4" s="1015"/>
      <c r="G4" s="1015"/>
      <c r="H4" s="1015"/>
      <c r="I4" s="1015"/>
      <c r="J4" s="1051"/>
      <c r="K4" s="441"/>
      <c r="L4" s="1031"/>
      <c r="M4" s="1032"/>
      <c r="N4" s="1033"/>
      <c r="O4" s="1022"/>
      <c r="P4" s="1023"/>
      <c r="Q4" s="1023"/>
      <c r="R4" s="1023"/>
      <c r="S4" s="1023"/>
      <c r="T4" s="1023"/>
      <c r="U4" s="1023"/>
      <c r="V4" s="1023"/>
      <c r="W4" s="1023"/>
      <c r="X4" s="1023"/>
      <c r="Y4" s="1023"/>
      <c r="Z4" s="1024"/>
      <c r="AA4" s="1035"/>
      <c r="AB4" s="1047"/>
      <c r="AC4" s="1048"/>
      <c r="AD4" s="1048"/>
      <c r="AE4" s="1048"/>
      <c r="AF4" s="1048"/>
      <c r="AG4" s="1048"/>
      <c r="AH4" s="1048"/>
      <c r="AI4" s="1048"/>
      <c r="AJ4" s="1048"/>
      <c r="AK4" s="1048"/>
      <c r="AL4" s="1048"/>
      <c r="AM4" s="1049"/>
      <c r="AN4" s="1041"/>
      <c r="AO4" s="1042"/>
      <c r="AP4" s="1042"/>
      <c r="AQ4" s="1042"/>
      <c r="AR4" s="1042"/>
      <c r="AS4" s="1042"/>
      <c r="AT4" s="1042"/>
      <c r="AU4" s="1042"/>
      <c r="AV4" s="1042"/>
      <c r="AW4" s="1042"/>
      <c r="AX4" s="1042"/>
      <c r="AY4" s="1043"/>
      <c r="AZ4" s="1035"/>
    </row>
    <row r="5" spans="2:54" ht="94.5" customHeight="1">
      <c r="B5" s="1018"/>
      <c r="C5" s="1035"/>
      <c r="D5" s="1035"/>
      <c r="E5" s="1015" t="s">
        <v>570</v>
      </c>
      <c r="F5" s="1015" t="s">
        <v>571</v>
      </c>
      <c r="G5" s="1015" t="s">
        <v>572</v>
      </c>
      <c r="H5" s="1016" t="s">
        <v>573</v>
      </c>
      <c r="I5" s="1015" t="s">
        <v>574</v>
      </c>
      <c r="J5" s="1051"/>
      <c r="K5" s="441" t="s">
        <v>956</v>
      </c>
      <c r="L5" s="1031"/>
      <c r="M5" s="1032"/>
      <c r="N5" s="1033"/>
      <c r="O5" s="1025" t="s">
        <v>584</v>
      </c>
      <c r="P5" s="1026"/>
      <c r="Q5" s="1027"/>
      <c r="R5" s="1025" t="s">
        <v>585</v>
      </c>
      <c r="S5" s="1026"/>
      <c r="T5" s="1027"/>
      <c r="U5" s="1025" t="s">
        <v>582</v>
      </c>
      <c r="V5" s="1026"/>
      <c r="W5" s="1027"/>
      <c r="X5" s="1025" t="s">
        <v>583</v>
      </c>
      <c r="Y5" s="1026"/>
      <c r="Z5" s="1027"/>
      <c r="AA5" s="1035"/>
      <c r="AB5" s="1025" t="s">
        <v>584</v>
      </c>
      <c r="AC5" s="1026"/>
      <c r="AD5" s="1027"/>
      <c r="AE5" s="1025" t="s">
        <v>587</v>
      </c>
      <c r="AF5" s="1026"/>
      <c r="AG5" s="1027"/>
      <c r="AH5" s="1025" t="s">
        <v>582</v>
      </c>
      <c r="AI5" s="1026"/>
      <c r="AJ5" s="1027"/>
      <c r="AK5" s="1025" t="s">
        <v>583</v>
      </c>
      <c r="AL5" s="1026"/>
      <c r="AM5" s="1027"/>
      <c r="AN5" s="1025" t="s">
        <v>584</v>
      </c>
      <c r="AO5" s="1026"/>
      <c r="AP5" s="1027"/>
      <c r="AQ5" s="1025" t="s">
        <v>586</v>
      </c>
      <c r="AR5" s="1026"/>
      <c r="AS5" s="1027"/>
      <c r="AT5" s="1025" t="s">
        <v>582</v>
      </c>
      <c r="AU5" s="1026"/>
      <c r="AV5" s="1027"/>
      <c r="AW5" s="1025" t="s">
        <v>583</v>
      </c>
      <c r="AX5" s="1026"/>
      <c r="AY5" s="1027"/>
      <c r="AZ5" s="1035"/>
    </row>
    <row r="6" spans="2:54" s="3" customFormat="1" ht="20.25">
      <c r="B6" s="1018"/>
      <c r="C6" s="1036"/>
      <c r="D6" s="1036"/>
      <c r="E6" s="1015"/>
      <c r="F6" s="1015"/>
      <c r="G6" s="1015"/>
      <c r="H6" s="1017"/>
      <c r="I6" s="1015"/>
      <c r="J6" s="1052"/>
      <c r="K6" s="442"/>
      <c r="L6" s="314" t="s">
        <v>2</v>
      </c>
      <c r="M6" s="314" t="s">
        <v>951</v>
      </c>
      <c r="N6" s="314" t="s">
        <v>952</v>
      </c>
      <c r="O6" s="314" t="s">
        <v>2</v>
      </c>
      <c r="P6" s="314" t="s">
        <v>951</v>
      </c>
      <c r="Q6" s="314" t="s">
        <v>952</v>
      </c>
      <c r="R6" s="314" t="s">
        <v>2</v>
      </c>
      <c r="S6" s="314" t="s">
        <v>951</v>
      </c>
      <c r="T6" s="314" t="s">
        <v>952</v>
      </c>
      <c r="U6" s="314" t="s">
        <v>2</v>
      </c>
      <c r="V6" s="314" t="s">
        <v>951</v>
      </c>
      <c r="W6" s="314" t="s">
        <v>952</v>
      </c>
      <c r="X6" s="314" t="s">
        <v>2</v>
      </c>
      <c r="Y6" s="314" t="s">
        <v>951</v>
      </c>
      <c r="Z6" s="314" t="s">
        <v>952</v>
      </c>
      <c r="AA6" s="1036"/>
      <c r="AB6" s="314" t="s">
        <v>2</v>
      </c>
      <c r="AC6" s="314" t="s">
        <v>951</v>
      </c>
      <c r="AD6" s="314" t="s">
        <v>952</v>
      </c>
      <c r="AE6" s="314" t="s">
        <v>2</v>
      </c>
      <c r="AF6" s="314" t="s">
        <v>951</v>
      </c>
      <c r="AG6" s="314" t="s">
        <v>952</v>
      </c>
      <c r="AH6" s="314" t="s">
        <v>2</v>
      </c>
      <c r="AI6" s="314" t="s">
        <v>951</v>
      </c>
      <c r="AJ6" s="314" t="s">
        <v>952</v>
      </c>
      <c r="AK6" s="314" t="s">
        <v>2</v>
      </c>
      <c r="AL6" s="314" t="s">
        <v>951</v>
      </c>
      <c r="AM6" s="314" t="s">
        <v>952</v>
      </c>
      <c r="AN6" s="314" t="s">
        <v>2</v>
      </c>
      <c r="AO6" s="314" t="s">
        <v>951</v>
      </c>
      <c r="AP6" s="314" t="s">
        <v>952</v>
      </c>
      <c r="AQ6" s="314" t="s">
        <v>2</v>
      </c>
      <c r="AR6" s="314" t="s">
        <v>951</v>
      </c>
      <c r="AS6" s="314" t="s">
        <v>952</v>
      </c>
      <c r="AT6" s="314" t="s">
        <v>2</v>
      </c>
      <c r="AU6" s="314" t="s">
        <v>951</v>
      </c>
      <c r="AV6" s="314" t="s">
        <v>952</v>
      </c>
      <c r="AW6" s="314" t="s">
        <v>2</v>
      </c>
      <c r="AX6" s="314" t="s">
        <v>951</v>
      </c>
      <c r="AY6" s="314" t="s">
        <v>952</v>
      </c>
      <c r="AZ6" s="1036"/>
    </row>
    <row r="7" spans="2:54" s="4" customFormat="1" ht="12.75" customHeight="1">
      <c r="B7" s="99"/>
      <c r="C7" s="99">
        <v>1</v>
      </c>
      <c r="D7" s="233">
        <v>2</v>
      </c>
      <c r="E7" s="1012">
        <v>3</v>
      </c>
      <c r="F7" s="1013"/>
      <c r="G7" s="1013"/>
      <c r="H7" s="1013"/>
      <c r="I7" s="1014"/>
      <c r="J7" s="99">
        <v>4</v>
      </c>
      <c r="K7" s="443"/>
      <c r="L7" s="99">
        <v>2</v>
      </c>
      <c r="M7" s="99">
        <v>3</v>
      </c>
      <c r="N7" s="99">
        <v>4</v>
      </c>
      <c r="O7" s="99">
        <v>5</v>
      </c>
      <c r="P7" s="99">
        <v>6</v>
      </c>
      <c r="Q7" s="99">
        <v>7</v>
      </c>
      <c r="R7" s="99">
        <v>8</v>
      </c>
      <c r="S7" s="99">
        <v>9</v>
      </c>
      <c r="T7" s="99">
        <v>10</v>
      </c>
      <c r="U7" s="99">
        <v>11</v>
      </c>
      <c r="V7" s="99">
        <v>12</v>
      </c>
      <c r="W7" s="99">
        <v>13</v>
      </c>
      <c r="X7" s="99">
        <v>14</v>
      </c>
      <c r="Y7" s="99">
        <v>15</v>
      </c>
      <c r="Z7" s="99">
        <v>16</v>
      </c>
      <c r="AA7" s="99"/>
      <c r="AB7" s="99">
        <v>17</v>
      </c>
      <c r="AC7" s="99">
        <v>18</v>
      </c>
      <c r="AD7" s="99">
        <v>19</v>
      </c>
      <c r="AE7" s="99">
        <v>20</v>
      </c>
      <c r="AF7" s="99">
        <v>21</v>
      </c>
      <c r="AG7" s="99">
        <v>22</v>
      </c>
      <c r="AH7" s="99">
        <v>23</v>
      </c>
      <c r="AI7" s="99">
        <v>24</v>
      </c>
      <c r="AJ7" s="99">
        <v>25</v>
      </c>
      <c r="AK7" s="99">
        <v>26</v>
      </c>
      <c r="AL7" s="99">
        <v>27</v>
      </c>
      <c r="AM7" s="99">
        <v>28</v>
      </c>
      <c r="AN7" s="99">
        <v>29</v>
      </c>
      <c r="AO7" s="99">
        <v>30</v>
      </c>
      <c r="AP7" s="99">
        <v>31</v>
      </c>
      <c r="AQ7" s="99">
        <v>32</v>
      </c>
      <c r="AR7" s="99">
        <v>33</v>
      </c>
      <c r="AS7" s="99">
        <v>34</v>
      </c>
      <c r="AT7" s="99">
        <v>35</v>
      </c>
      <c r="AU7" s="99">
        <v>36</v>
      </c>
      <c r="AV7" s="99">
        <v>37</v>
      </c>
      <c r="AW7" s="99">
        <v>38</v>
      </c>
      <c r="AX7" s="99">
        <v>39</v>
      </c>
      <c r="AY7" s="99">
        <v>40</v>
      </c>
      <c r="AZ7" s="99"/>
    </row>
    <row r="8" spans="2:54" s="6" customFormat="1" ht="20.25">
      <c r="B8" s="26"/>
      <c r="C8" s="238" t="s">
        <v>161</v>
      </c>
      <c r="D8" s="238"/>
      <c r="E8" s="239"/>
      <c r="F8" s="197"/>
      <c r="G8" s="197"/>
      <c r="H8" s="197"/>
      <c r="I8" s="197"/>
      <c r="J8" s="172"/>
      <c r="K8" s="444"/>
      <c r="L8" s="172"/>
      <c r="M8" s="172"/>
      <c r="N8" s="172"/>
      <c r="O8" s="104">
        <f t="shared" ref="O8:Z8" si="0">SUM(O10:O20)</f>
        <v>9398569.8569724225</v>
      </c>
      <c r="P8" s="104">
        <f t="shared" si="0"/>
        <v>3795809.4000000004</v>
      </c>
      <c r="Q8" s="104">
        <f t="shared" si="0"/>
        <v>5602760.4569724239</v>
      </c>
      <c r="R8" s="104">
        <f t="shared" si="0"/>
        <v>10486088.879842425</v>
      </c>
      <c r="S8" s="104">
        <f t="shared" si="0"/>
        <v>4112900.7000000007</v>
      </c>
      <c r="T8" s="104">
        <f t="shared" si="0"/>
        <v>6373187.9698424237</v>
      </c>
      <c r="U8" s="104">
        <f t="shared" si="0"/>
        <v>502716.47500000009</v>
      </c>
      <c r="V8" s="104">
        <f t="shared" si="0"/>
        <v>82365.800000000047</v>
      </c>
      <c r="W8" s="104">
        <f t="shared" si="0"/>
        <v>420350.67500000005</v>
      </c>
      <c r="X8" s="104">
        <f t="shared" si="0"/>
        <v>10988805.354842426</v>
      </c>
      <c r="Y8" s="104">
        <f t="shared" si="0"/>
        <v>4195266.5</v>
      </c>
      <c r="Z8" s="104">
        <f t="shared" si="0"/>
        <v>6793538.6048424244</v>
      </c>
      <c r="AA8" s="238"/>
      <c r="AB8" s="104">
        <f t="shared" ref="AB8:AY8" si="1">SUM(AB10:AB20)</f>
        <v>8219961.8787899986</v>
      </c>
      <c r="AC8" s="104">
        <f t="shared" si="1"/>
        <v>5780625.2999999989</v>
      </c>
      <c r="AD8" s="104">
        <f t="shared" si="1"/>
        <v>2439336.5787900002</v>
      </c>
      <c r="AE8" s="104">
        <f t="shared" si="1"/>
        <v>8231033.5618899986</v>
      </c>
      <c r="AF8" s="104">
        <f t="shared" si="1"/>
        <v>6115498.3999999994</v>
      </c>
      <c r="AG8" s="104">
        <f t="shared" si="1"/>
        <v>2115535.1618900001</v>
      </c>
      <c r="AH8" s="104">
        <f t="shared" si="1"/>
        <v>1374287.26</v>
      </c>
      <c r="AI8" s="104">
        <f t="shared" si="1"/>
        <v>531491.5</v>
      </c>
      <c r="AJ8" s="104">
        <f t="shared" si="1"/>
        <v>842795.76</v>
      </c>
      <c r="AK8" s="104">
        <f t="shared" si="1"/>
        <v>9605320.8218900021</v>
      </c>
      <c r="AL8" s="104">
        <f t="shared" si="1"/>
        <v>6646989.9000000004</v>
      </c>
      <c r="AM8" s="104">
        <f t="shared" si="1"/>
        <v>2958330.9218899999</v>
      </c>
      <c r="AN8" s="104">
        <f t="shared" si="1"/>
        <v>1704349.2749699999</v>
      </c>
      <c r="AO8" s="104">
        <f t="shared" si="1"/>
        <v>365214.9</v>
      </c>
      <c r="AP8" s="104">
        <f t="shared" si="1"/>
        <v>1339134.3999999999</v>
      </c>
      <c r="AQ8" s="104">
        <f t="shared" si="1"/>
        <v>1371344.07497</v>
      </c>
      <c r="AR8" s="104">
        <f t="shared" si="1"/>
        <v>365214.9</v>
      </c>
      <c r="AS8" s="104">
        <f t="shared" si="1"/>
        <v>1006129.2</v>
      </c>
      <c r="AT8" s="104">
        <f t="shared" si="1"/>
        <v>4254531.6599999992</v>
      </c>
      <c r="AU8" s="104">
        <f t="shared" si="1"/>
        <v>4160479.9</v>
      </c>
      <c r="AV8" s="104">
        <f t="shared" si="1"/>
        <v>94051.760000000009</v>
      </c>
      <c r="AW8" s="104">
        <f t="shared" si="1"/>
        <v>5625875.7349699996</v>
      </c>
      <c r="AX8" s="104">
        <f t="shared" si="1"/>
        <v>4525694.8</v>
      </c>
      <c r="AY8" s="104">
        <f t="shared" si="1"/>
        <v>1100180.96</v>
      </c>
      <c r="AZ8" s="238"/>
    </row>
    <row r="9" spans="2:54" s="153" customFormat="1" ht="20.25" customHeight="1">
      <c r="B9" s="150"/>
      <c r="C9" s="154" t="s">
        <v>1</v>
      </c>
      <c r="D9" s="154"/>
      <c r="E9" s="198"/>
      <c r="F9" s="198"/>
      <c r="G9" s="198"/>
      <c r="H9" s="198"/>
      <c r="I9" s="198"/>
      <c r="J9" s="159"/>
      <c r="K9" s="445"/>
      <c r="L9" s="159"/>
      <c r="M9" s="159"/>
      <c r="N9" s="159"/>
      <c r="O9" s="151"/>
      <c r="P9" s="151"/>
      <c r="Q9" s="151"/>
      <c r="R9" s="315"/>
      <c r="S9" s="315"/>
      <c r="T9" s="315"/>
      <c r="U9" s="315"/>
      <c r="V9" s="315"/>
      <c r="W9" s="315"/>
      <c r="X9" s="315"/>
      <c r="Y9" s="315"/>
      <c r="Z9" s="315"/>
      <c r="AA9" s="154"/>
      <c r="AB9" s="151"/>
      <c r="AC9" s="151"/>
      <c r="AD9" s="151"/>
      <c r="AE9" s="315"/>
      <c r="AF9" s="315"/>
      <c r="AG9" s="315"/>
      <c r="AH9" s="315"/>
      <c r="AI9" s="315"/>
      <c r="AJ9" s="315"/>
      <c r="AK9" s="315"/>
      <c r="AL9" s="315"/>
      <c r="AM9" s="315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4"/>
    </row>
    <row r="10" spans="2:54" s="6" customFormat="1" ht="20.25">
      <c r="B10" s="173"/>
      <c r="C10" s="174" t="s">
        <v>436</v>
      </c>
      <c r="D10" s="174"/>
      <c r="E10" s="199"/>
      <c r="F10" s="199"/>
      <c r="G10" s="199"/>
      <c r="H10" s="199"/>
      <c r="I10" s="199"/>
      <c r="J10" s="175"/>
      <c r="K10" s="446"/>
      <c r="L10" s="175"/>
      <c r="M10" s="175"/>
      <c r="N10" s="175"/>
      <c r="O10" s="152">
        <f>O22</f>
        <v>1323722.1000000001</v>
      </c>
      <c r="P10" s="152">
        <f t="shared" ref="P10:AY10" si="2">P22</f>
        <v>971310.2</v>
      </c>
      <c r="Q10" s="152">
        <f t="shared" si="2"/>
        <v>352411.9</v>
      </c>
      <c r="R10" s="152">
        <f t="shared" si="2"/>
        <v>1971867</v>
      </c>
      <c r="S10" s="152">
        <f t="shared" si="2"/>
        <v>1245107.5999999999</v>
      </c>
      <c r="T10" s="152">
        <f t="shared" si="2"/>
        <v>726759.40000000014</v>
      </c>
      <c r="U10" s="152">
        <f t="shared" si="2"/>
        <v>-593529.1</v>
      </c>
      <c r="V10" s="152">
        <f t="shared" si="2"/>
        <v>-94034.199999999953</v>
      </c>
      <c r="W10" s="152">
        <f t="shared" si="2"/>
        <v>-499494.9</v>
      </c>
      <c r="X10" s="152">
        <f t="shared" si="2"/>
        <v>1378337.9000000004</v>
      </c>
      <c r="Y10" s="152">
        <f t="shared" si="2"/>
        <v>1151073.3999999999</v>
      </c>
      <c r="Z10" s="152">
        <f t="shared" si="2"/>
        <v>227264.46</v>
      </c>
      <c r="AA10" s="174"/>
      <c r="AB10" s="152">
        <f t="shared" si="2"/>
        <v>3330224.4000000004</v>
      </c>
      <c r="AC10" s="152">
        <f t="shared" si="2"/>
        <v>3296922.0999999996</v>
      </c>
      <c r="AD10" s="152">
        <f t="shared" si="2"/>
        <v>33302.300000000236</v>
      </c>
      <c r="AE10" s="152">
        <f t="shared" si="2"/>
        <v>3606787.5000000005</v>
      </c>
      <c r="AF10" s="152">
        <f t="shared" si="2"/>
        <v>3570719.4999999995</v>
      </c>
      <c r="AG10" s="152">
        <f t="shared" si="2"/>
        <v>36068.000000000233</v>
      </c>
      <c r="AH10" s="152">
        <f t="shared" si="2"/>
        <v>41460.900000000052</v>
      </c>
      <c r="AI10" s="152">
        <f t="shared" si="2"/>
        <v>-147127.19999999995</v>
      </c>
      <c r="AJ10" s="152">
        <f t="shared" si="2"/>
        <v>188588.1</v>
      </c>
      <c r="AK10" s="152">
        <f t="shared" si="2"/>
        <v>3648248.4000000004</v>
      </c>
      <c r="AL10" s="152">
        <f t="shared" si="2"/>
        <v>3423592.3</v>
      </c>
      <c r="AM10" s="152">
        <f t="shared" si="2"/>
        <v>224656.10000000024</v>
      </c>
      <c r="AN10" s="152">
        <f t="shared" si="2"/>
        <v>0</v>
      </c>
      <c r="AO10" s="152">
        <f t="shared" si="2"/>
        <v>0</v>
      </c>
      <c r="AP10" s="152">
        <f t="shared" si="2"/>
        <v>0</v>
      </c>
      <c r="AQ10" s="152">
        <f t="shared" si="2"/>
        <v>0</v>
      </c>
      <c r="AR10" s="152">
        <f t="shared" si="2"/>
        <v>0</v>
      </c>
      <c r="AS10" s="152">
        <f t="shared" si="2"/>
        <v>0</v>
      </c>
      <c r="AT10" s="152">
        <f t="shared" si="2"/>
        <v>0</v>
      </c>
      <c r="AU10" s="152">
        <f t="shared" si="2"/>
        <v>0</v>
      </c>
      <c r="AV10" s="152">
        <f t="shared" si="2"/>
        <v>0</v>
      </c>
      <c r="AW10" s="152">
        <f t="shared" si="2"/>
        <v>0</v>
      </c>
      <c r="AX10" s="152">
        <f t="shared" si="2"/>
        <v>0</v>
      </c>
      <c r="AY10" s="152">
        <f t="shared" si="2"/>
        <v>0</v>
      </c>
      <c r="AZ10" s="174"/>
      <c r="BB10" s="6" t="s">
        <v>974</v>
      </c>
    </row>
    <row r="11" spans="2:54" s="6" customFormat="1" ht="20.25">
      <c r="B11" s="173"/>
      <c r="C11" s="174" t="s">
        <v>437</v>
      </c>
      <c r="D11" s="174"/>
      <c r="E11" s="199"/>
      <c r="F11" s="199"/>
      <c r="G11" s="199"/>
      <c r="H11" s="199"/>
      <c r="I11" s="199"/>
      <c r="J11" s="175"/>
      <c r="K11" s="446"/>
      <c r="L11" s="175"/>
      <c r="M11" s="175"/>
      <c r="N11" s="175"/>
      <c r="O11" s="152">
        <f>O62</f>
        <v>240397.69999999998</v>
      </c>
      <c r="P11" s="152">
        <f t="shared" ref="P11:AY11" si="3">P62</f>
        <v>112362.4</v>
      </c>
      <c r="Q11" s="152">
        <f t="shared" si="3"/>
        <v>128035.30000000002</v>
      </c>
      <c r="R11" s="152">
        <f t="shared" si="3"/>
        <v>367236.77799999999</v>
      </c>
      <c r="S11" s="152">
        <f t="shared" si="3"/>
        <v>126627.6</v>
      </c>
      <c r="T11" s="152">
        <f t="shared" si="3"/>
        <v>240609.16800000003</v>
      </c>
      <c r="U11" s="152">
        <f t="shared" si="3"/>
        <v>4150.7999999999993</v>
      </c>
      <c r="V11" s="152">
        <f t="shared" si="3"/>
        <v>0</v>
      </c>
      <c r="W11" s="152">
        <f t="shared" si="3"/>
        <v>4150.7999999999993</v>
      </c>
      <c r="X11" s="152">
        <f t="shared" si="3"/>
        <v>371387.57799999992</v>
      </c>
      <c r="Y11" s="152">
        <f t="shared" si="3"/>
        <v>126627.6</v>
      </c>
      <c r="Z11" s="152">
        <f t="shared" si="3"/>
        <v>244759.96800000005</v>
      </c>
      <c r="AA11" s="174"/>
      <c r="AB11" s="152">
        <f t="shared" si="3"/>
        <v>43912.4</v>
      </c>
      <c r="AC11" s="152">
        <f t="shared" si="3"/>
        <v>39600</v>
      </c>
      <c r="AD11" s="152">
        <f t="shared" si="3"/>
        <v>4312.3999999999996</v>
      </c>
      <c r="AE11" s="152">
        <f t="shared" si="3"/>
        <v>75461.899999999994</v>
      </c>
      <c r="AF11" s="152">
        <f t="shared" si="3"/>
        <v>64711.4</v>
      </c>
      <c r="AG11" s="152">
        <f t="shared" si="3"/>
        <v>10750.5</v>
      </c>
      <c r="AH11" s="152">
        <f t="shared" si="3"/>
        <v>0</v>
      </c>
      <c r="AI11" s="152">
        <f t="shared" si="3"/>
        <v>0</v>
      </c>
      <c r="AJ11" s="152">
        <f t="shared" si="3"/>
        <v>0</v>
      </c>
      <c r="AK11" s="152">
        <f t="shared" si="3"/>
        <v>75461.899999999994</v>
      </c>
      <c r="AL11" s="152">
        <f t="shared" si="3"/>
        <v>64711.4</v>
      </c>
      <c r="AM11" s="152">
        <f t="shared" si="3"/>
        <v>10750.5</v>
      </c>
      <c r="AN11" s="152">
        <f t="shared" si="3"/>
        <v>0</v>
      </c>
      <c r="AO11" s="152">
        <f t="shared" si="3"/>
        <v>0</v>
      </c>
      <c r="AP11" s="152">
        <f t="shared" si="3"/>
        <v>0</v>
      </c>
      <c r="AQ11" s="152">
        <f t="shared" si="3"/>
        <v>0</v>
      </c>
      <c r="AR11" s="152">
        <f t="shared" si="3"/>
        <v>0</v>
      </c>
      <c r="AS11" s="152">
        <f t="shared" si="3"/>
        <v>0</v>
      </c>
      <c r="AT11" s="152">
        <f t="shared" si="3"/>
        <v>0</v>
      </c>
      <c r="AU11" s="152">
        <f t="shared" si="3"/>
        <v>0</v>
      </c>
      <c r="AV11" s="152">
        <f t="shared" si="3"/>
        <v>0</v>
      </c>
      <c r="AW11" s="152">
        <f t="shared" si="3"/>
        <v>0</v>
      </c>
      <c r="AX11" s="152">
        <f t="shared" si="3"/>
        <v>0</v>
      </c>
      <c r="AY11" s="152">
        <f t="shared" si="3"/>
        <v>0</v>
      </c>
      <c r="AZ11" s="174"/>
      <c r="BB11" s="6" t="s">
        <v>974</v>
      </c>
    </row>
    <row r="12" spans="2:54" s="6" customFormat="1" ht="20.25">
      <c r="B12" s="173"/>
      <c r="C12" s="174" t="s">
        <v>438</v>
      </c>
      <c r="D12" s="174"/>
      <c r="E12" s="199"/>
      <c r="F12" s="199"/>
      <c r="G12" s="199"/>
      <c r="H12" s="199"/>
      <c r="I12" s="199"/>
      <c r="J12" s="175"/>
      <c r="K12" s="446"/>
      <c r="L12" s="175"/>
      <c r="M12" s="175"/>
      <c r="N12" s="175"/>
      <c r="O12" s="152">
        <f t="shared" ref="O12:AY12" si="4">O100</f>
        <v>746731.39999999991</v>
      </c>
      <c r="P12" s="152">
        <f t="shared" si="4"/>
        <v>490648.9</v>
      </c>
      <c r="Q12" s="152">
        <f t="shared" si="4"/>
        <v>256082.49999999997</v>
      </c>
      <c r="R12" s="152">
        <f t="shared" si="4"/>
        <v>1068776.49</v>
      </c>
      <c r="S12" s="152">
        <f t="shared" si="4"/>
        <v>490649.00000000012</v>
      </c>
      <c r="T12" s="152">
        <f t="shared" si="4"/>
        <v>578127.28999999992</v>
      </c>
      <c r="U12" s="152">
        <f t="shared" si="4"/>
        <v>0</v>
      </c>
      <c r="V12" s="152">
        <f t="shared" si="4"/>
        <v>0</v>
      </c>
      <c r="W12" s="152">
        <f t="shared" si="4"/>
        <v>0</v>
      </c>
      <c r="X12" s="152">
        <f t="shared" si="4"/>
        <v>1068776.49</v>
      </c>
      <c r="Y12" s="152">
        <f t="shared" si="4"/>
        <v>490649.00000000012</v>
      </c>
      <c r="Z12" s="152">
        <f t="shared" si="4"/>
        <v>578127.28999999992</v>
      </c>
      <c r="AA12" s="174"/>
      <c r="AB12" s="152">
        <f t="shared" si="4"/>
        <v>692774.10000000009</v>
      </c>
      <c r="AC12" s="152">
        <f t="shared" si="4"/>
        <v>677168.60000000009</v>
      </c>
      <c r="AD12" s="152">
        <f t="shared" si="4"/>
        <v>15605.5</v>
      </c>
      <c r="AE12" s="152">
        <f t="shared" si="4"/>
        <v>692773.8</v>
      </c>
      <c r="AF12" s="152">
        <f t="shared" si="4"/>
        <v>677168.3</v>
      </c>
      <c r="AG12" s="152">
        <f t="shared" si="4"/>
        <v>15605.5</v>
      </c>
      <c r="AH12" s="152">
        <f t="shared" si="4"/>
        <v>33398.699999999997</v>
      </c>
      <c r="AI12" s="152">
        <f t="shared" si="4"/>
        <v>0</v>
      </c>
      <c r="AJ12" s="152">
        <f t="shared" si="4"/>
        <v>33398.699999999997</v>
      </c>
      <c r="AK12" s="152">
        <f t="shared" si="4"/>
        <v>726172.50000000012</v>
      </c>
      <c r="AL12" s="152">
        <f t="shared" si="4"/>
        <v>677168.3</v>
      </c>
      <c r="AM12" s="152">
        <f t="shared" si="4"/>
        <v>49004.2</v>
      </c>
      <c r="AN12" s="152">
        <f t="shared" si="4"/>
        <v>431133.07496999996</v>
      </c>
      <c r="AO12" s="152">
        <f t="shared" si="4"/>
        <v>365214.9</v>
      </c>
      <c r="AP12" s="152">
        <f t="shared" si="4"/>
        <v>65918.2</v>
      </c>
      <c r="AQ12" s="152">
        <f t="shared" si="4"/>
        <v>431133.07496999996</v>
      </c>
      <c r="AR12" s="152">
        <f t="shared" si="4"/>
        <v>365214.9</v>
      </c>
      <c r="AS12" s="152">
        <f t="shared" si="4"/>
        <v>65918.2</v>
      </c>
      <c r="AT12" s="152">
        <f t="shared" si="4"/>
        <v>0</v>
      </c>
      <c r="AU12" s="152">
        <f t="shared" si="4"/>
        <v>0</v>
      </c>
      <c r="AV12" s="152">
        <f t="shared" si="4"/>
        <v>0</v>
      </c>
      <c r="AW12" s="152">
        <f t="shared" si="4"/>
        <v>431133.07496999996</v>
      </c>
      <c r="AX12" s="152">
        <f t="shared" si="4"/>
        <v>365214.9</v>
      </c>
      <c r="AY12" s="152">
        <f t="shared" si="4"/>
        <v>65918.2</v>
      </c>
      <c r="AZ12" s="174"/>
      <c r="BB12" s="6" t="s">
        <v>974</v>
      </c>
    </row>
    <row r="13" spans="2:54" s="6" customFormat="1" ht="20.25">
      <c r="B13" s="173"/>
      <c r="C13" s="174" t="s">
        <v>439</v>
      </c>
      <c r="D13" s="174"/>
      <c r="E13" s="199"/>
      <c r="F13" s="199"/>
      <c r="G13" s="199"/>
      <c r="H13" s="199"/>
      <c r="I13" s="199"/>
      <c r="J13" s="175"/>
      <c r="K13" s="446"/>
      <c r="L13" s="175"/>
      <c r="M13" s="175"/>
      <c r="N13" s="175"/>
      <c r="O13" s="152">
        <f>O239</f>
        <v>1258512.5000000002</v>
      </c>
      <c r="P13" s="152">
        <f t="shared" ref="P13:AY13" si="5">P239</f>
        <v>892606.1</v>
      </c>
      <c r="Q13" s="152">
        <f t="shared" si="5"/>
        <v>365906.39999999997</v>
      </c>
      <c r="R13" s="152">
        <f t="shared" si="5"/>
        <v>1323371.5860000001</v>
      </c>
      <c r="S13" s="152">
        <f t="shared" si="5"/>
        <v>892606.1</v>
      </c>
      <c r="T13" s="152">
        <f t="shared" si="5"/>
        <v>430765.48599999986</v>
      </c>
      <c r="U13" s="152">
        <f t="shared" si="5"/>
        <v>242383.285</v>
      </c>
      <c r="V13" s="152">
        <f t="shared" si="5"/>
        <v>0</v>
      </c>
      <c r="W13" s="152">
        <f t="shared" si="5"/>
        <v>242383.285</v>
      </c>
      <c r="X13" s="152">
        <f t="shared" si="5"/>
        <v>1565754.871</v>
      </c>
      <c r="Y13" s="152">
        <f t="shared" si="5"/>
        <v>892606.1</v>
      </c>
      <c r="Z13" s="152">
        <f t="shared" si="5"/>
        <v>673148.77099999995</v>
      </c>
      <c r="AA13" s="174"/>
      <c r="AB13" s="152">
        <f t="shared" si="5"/>
        <v>554783.6</v>
      </c>
      <c r="AC13" s="152">
        <f t="shared" si="5"/>
        <v>446633.2</v>
      </c>
      <c r="AD13" s="152">
        <f t="shared" si="5"/>
        <v>108150.39999999999</v>
      </c>
      <c r="AE13" s="152">
        <f t="shared" si="5"/>
        <v>554783.6</v>
      </c>
      <c r="AF13" s="152">
        <f t="shared" si="5"/>
        <v>446633.2</v>
      </c>
      <c r="AG13" s="152">
        <f t="shared" si="5"/>
        <v>108150.39999999999</v>
      </c>
      <c r="AH13" s="152">
        <f t="shared" si="5"/>
        <v>-13913.4</v>
      </c>
      <c r="AI13" s="152">
        <f t="shared" si="5"/>
        <v>0</v>
      </c>
      <c r="AJ13" s="152">
        <f t="shared" si="5"/>
        <v>-13913.4</v>
      </c>
      <c r="AK13" s="152">
        <f>AK239</f>
        <v>540870.19999999995</v>
      </c>
      <c r="AL13" s="152">
        <f t="shared" si="5"/>
        <v>446633.2</v>
      </c>
      <c r="AM13" s="152">
        <f t="shared" si="5"/>
        <v>94237</v>
      </c>
      <c r="AN13" s="152">
        <f t="shared" si="5"/>
        <v>12073.4</v>
      </c>
      <c r="AO13" s="152">
        <f t="shared" si="5"/>
        <v>0</v>
      </c>
      <c r="AP13" s="152">
        <f t="shared" si="5"/>
        <v>12073.4</v>
      </c>
      <c r="AQ13" s="152">
        <f t="shared" si="5"/>
        <v>12073.4</v>
      </c>
      <c r="AR13" s="152">
        <f t="shared" si="5"/>
        <v>0</v>
      </c>
      <c r="AS13" s="152">
        <f t="shared" si="5"/>
        <v>12073.4</v>
      </c>
      <c r="AT13" s="152">
        <f t="shared" si="5"/>
        <v>-12073.4</v>
      </c>
      <c r="AU13" s="152">
        <f t="shared" si="5"/>
        <v>0</v>
      </c>
      <c r="AV13" s="152">
        <f t="shared" si="5"/>
        <v>-12073.4</v>
      </c>
      <c r="AW13" s="152">
        <f t="shared" si="5"/>
        <v>0</v>
      </c>
      <c r="AX13" s="152">
        <f t="shared" si="5"/>
        <v>0</v>
      </c>
      <c r="AY13" s="152">
        <f t="shared" si="5"/>
        <v>0</v>
      </c>
      <c r="AZ13" s="174"/>
      <c r="BB13" s="6" t="s">
        <v>974</v>
      </c>
    </row>
    <row r="14" spans="2:54" s="6" customFormat="1" ht="20.25">
      <c r="B14" s="173"/>
      <c r="C14" s="174" t="s">
        <v>440</v>
      </c>
      <c r="D14" s="174" t="s">
        <v>577</v>
      </c>
      <c r="E14" s="199"/>
      <c r="F14" s="199"/>
      <c r="G14" s="199"/>
      <c r="H14" s="199"/>
      <c r="I14" s="199"/>
      <c r="J14" s="175"/>
      <c r="K14" s="446"/>
      <c r="L14" s="175"/>
      <c r="M14" s="175"/>
      <c r="N14" s="175"/>
      <c r="O14" s="152">
        <f>O282</f>
        <v>8500</v>
      </c>
      <c r="P14" s="152">
        <f t="shared" ref="P14:AY14" si="6">P282</f>
        <v>0</v>
      </c>
      <c r="Q14" s="152">
        <f t="shared" si="6"/>
        <v>8500</v>
      </c>
      <c r="R14" s="152">
        <f t="shared" si="6"/>
        <v>39023.599999999999</v>
      </c>
      <c r="S14" s="152">
        <f t="shared" si="6"/>
        <v>0</v>
      </c>
      <c r="T14" s="152">
        <f t="shared" si="6"/>
        <v>39023.599999999999</v>
      </c>
      <c r="U14" s="152">
        <f t="shared" si="6"/>
        <v>4030</v>
      </c>
      <c r="V14" s="152">
        <f t="shared" si="6"/>
        <v>0</v>
      </c>
      <c r="W14" s="152">
        <f t="shared" si="6"/>
        <v>4030</v>
      </c>
      <c r="X14" s="152">
        <f t="shared" si="6"/>
        <v>43053.599999999999</v>
      </c>
      <c r="Y14" s="152">
        <f t="shared" si="6"/>
        <v>0</v>
      </c>
      <c r="Z14" s="152">
        <f t="shared" si="6"/>
        <v>43053.599999999999</v>
      </c>
      <c r="AA14" s="174"/>
      <c r="AB14" s="152">
        <f t="shared" si="6"/>
        <v>223480.1</v>
      </c>
      <c r="AC14" s="152">
        <f t="shared" si="6"/>
        <v>221245.30000000002</v>
      </c>
      <c r="AD14" s="152">
        <f t="shared" si="6"/>
        <v>2234.8000000000002</v>
      </c>
      <c r="AE14" s="152">
        <f t="shared" si="6"/>
        <v>223480.1</v>
      </c>
      <c r="AF14" s="152">
        <f t="shared" si="6"/>
        <v>221245.30000000002</v>
      </c>
      <c r="AG14" s="152">
        <f t="shared" si="6"/>
        <v>2234.8000000000002</v>
      </c>
      <c r="AH14" s="152">
        <f t="shared" si="6"/>
        <v>0</v>
      </c>
      <c r="AI14" s="152">
        <f t="shared" si="6"/>
        <v>0</v>
      </c>
      <c r="AJ14" s="152">
        <f t="shared" si="6"/>
        <v>0</v>
      </c>
      <c r="AK14" s="152">
        <f t="shared" si="6"/>
        <v>223480.1</v>
      </c>
      <c r="AL14" s="152">
        <f t="shared" si="6"/>
        <v>221245.30000000002</v>
      </c>
      <c r="AM14" s="152">
        <f t="shared" si="6"/>
        <v>2234.8000000000002</v>
      </c>
      <c r="AN14" s="152">
        <f t="shared" si="6"/>
        <v>0</v>
      </c>
      <c r="AO14" s="152">
        <f t="shared" si="6"/>
        <v>0</v>
      </c>
      <c r="AP14" s="152">
        <f t="shared" si="6"/>
        <v>0</v>
      </c>
      <c r="AQ14" s="152">
        <f t="shared" si="6"/>
        <v>0</v>
      </c>
      <c r="AR14" s="152">
        <f t="shared" si="6"/>
        <v>0</v>
      </c>
      <c r="AS14" s="152">
        <f t="shared" si="6"/>
        <v>0</v>
      </c>
      <c r="AT14" s="152">
        <f t="shared" si="6"/>
        <v>0</v>
      </c>
      <c r="AU14" s="152">
        <f t="shared" si="6"/>
        <v>0</v>
      </c>
      <c r="AV14" s="152">
        <f t="shared" si="6"/>
        <v>0</v>
      </c>
      <c r="AW14" s="152">
        <f t="shared" si="6"/>
        <v>0</v>
      </c>
      <c r="AX14" s="152">
        <f t="shared" si="6"/>
        <v>0</v>
      </c>
      <c r="AY14" s="152">
        <f t="shared" si="6"/>
        <v>0</v>
      </c>
      <c r="AZ14" s="174"/>
      <c r="BB14" s="6" t="s">
        <v>974</v>
      </c>
    </row>
    <row r="15" spans="2:54" s="6" customFormat="1" ht="20.25">
      <c r="B15" s="173"/>
      <c r="C15" s="174" t="s">
        <v>441</v>
      </c>
      <c r="D15" s="174"/>
      <c r="E15" s="199"/>
      <c r="F15" s="199"/>
      <c r="G15" s="199"/>
      <c r="H15" s="199"/>
      <c r="I15" s="199"/>
      <c r="J15" s="175"/>
      <c r="K15" s="446"/>
      <c r="L15" s="175"/>
      <c r="M15" s="175"/>
      <c r="N15" s="175"/>
      <c r="O15" s="152">
        <f>O295</f>
        <v>2300045.2000000002</v>
      </c>
      <c r="P15" s="152">
        <f t="shared" ref="P15:AY15" si="7">P295</f>
        <v>45573.7</v>
      </c>
      <c r="Q15" s="152">
        <f t="shared" si="7"/>
        <v>2254471.5</v>
      </c>
      <c r="R15" s="152">
        <f t="shared" si="7"/>
        <v>2371655.7000000011</v>
      </c>
      <c r="S15" s="152">
        <f t="shared" si="7"/>
        <v>58887.600000000006</v>
      </c>
      <c r="T15" s="152">
        <f t="shared" si="7"/>
        <v>2312768.1000000006</v>
      </c>
      <c r="U15" s="152">
        <f t="shared" si="7"/>
        <v>-151955.40000000002</v>
      </c>
      <c r="V15" s="152">
        <f t="shared" si="7"/>
        <v>0</v>
      </c>
      <c r="W15" s="152">
        <f t="shared" si="7"/>
        <v>-151955.40000000002</v>
      </c>
      <c r="X15" s="152">
        <f t="shared" si="7"/>
        <v>2219700.3000000007</v>
      </c>
      <c r="Y15" s="152">
        <f t="shared" si="7"/>
        <v>58887.600000000006</v>
      </c>
      <c r="Z15" s="152">
        <f t="shared" si="7"/>
        <v>2160812.7000000002</v>
      </c>
      <c r="AA15" s="174"/>
      <c r="AB15" s="152">
        <f t="shared" si="7"/>
        <v>1159437</v>
      </c>
      <c r="AC15" s="152">
        <f t="shared" si="7"/>
        <v>0</v>
      </c>
      <c r="AD15" s="152">
        <f t="shared" si="7"/>
        <v>1159437</v>
      </c>
      <c r="AE15" s="152">
        <f t="shared" si="7"/>
        <v>1159437</v>
      </c>
      <c r="AF15" s="152">
        <f t="shared" si="7"/>
        <v>0</v>
      </c>
      <c r="AG15" s="152">
        <f t="shared" si="7"/>
        <v>1159437</v>
      </c>
      <c r="AH15" s="152">
        <f t="shared" si="7"/>
        <v>150000</v>
      </c>
      <c r="AI15" s="152">
        <f t="shared" si="7"/>
        <v>0</v>
      </c>
      <c r="AJ15" s="152">
        <f t="shared" si="7"/>
        <v>150000</v>
      </c>
      <c r="AK15" s="152">
        <f t="shared" si="7"/>
        <v>1309437</v>
      </c>
      <c r="AL15" s="152">
        <f t="shared" si="7"/>
        <v>0</v>
      </c>
      <c r="AM15" s="152">
        <f t="shared" si="7"/>
        <v>1309437</v>
      </c>
      <c r="AN15" s="152">
        <f t="shared" si="7"/>
        <v>163475</v>
      </c>
      <c r="AO15" s="152">
        <f t="shared" si="7"/>
        <v>0</v>
      </c>
      <c r="AP15" s="152">
        <f t="shared" si="7"/>
        <v>163475</v>
      </c>
      <c r="AQ15" s="152">
        <f t="shared" si="7"/>
        <v>163475</v>
      </c>
      <c r="AR15" s="152">
        <f t="shared" si="7"/>
        <v>0</v>
      </c>
      <c r="AS15" s="152">
        <f t="shared" si="7"/>
        <v>163475</v>
      </c>
      <c r="AT15" s="152">
        <f t="shared" si="7"/>
        <v>0</v>
      </c>
      <c r="AU15" s="152">
        <f t="shared" si="7"/>
        <v>0</v>
      </c>
      <c r="AV15" s="152">
        <f t="shared" si="7"/>
        <v>0</v>
      </c>
      <c r="AW15" s="152">
        <f t="shared" si="7"/>
        <v>163475</v>
      </c>
      <c r="AX15" s="152">
        <f t="shared" si="7"/>
        <v>0</v>
      </c>
      <c r="AY15" s="152">
        <f t="shared" si="7"/>
        <v>163475</v>
      </c>
      <c r="AZ15" s="174"/>
      <c r="BB15" s="6" t="s">
        <v>974</v>
      </c>
    </row>
    <row r="16" spans="2:54" s="6" customFormat="1" ht="20.25">
      <c r="B16" s="173"/>
      <c r="C16" s="174" t="s">
        <v>442</v>
      </c>
      <c r="D16" s="174"/>
      <c r="E16" s="199"/>
      <c r="F16" s="199"/>
      <c r="G16" s="199"/>
      <c r="H16" s="199"/>
      <c r="I16" s="199"/>
      <c r="J16" s="175"/>
      <c r="K16" s="446"/>
      <c r="L16" s="175"/>
      <c r="M16" s="175"/>
      <c r="N16" s="175"/>
      <c r="O16" s="152">
        <f>O372</f>
        <v>1088495.6000000001</v>
      </c>
      <c r="P16" s="152">
        <f t="shared" ref="P16:AY16" si="8">P372</f>
        <v>0</v>
      </c>
      <c r="Q16" s="152">
        <f t="shared" si="8"/>
        <v>1088495.6000000001</v>
      </c>
      <c r="R16" s="152">
        <f t="shared" si="8"/>
        <v>781333.2</v>
      </c>
      <c r="S16" s="152">
        <f t="shared" si="8"/>
        <v>0</v>
      </c>
      <c r="T16" s="152">
        <f t="shared" si="8"/>
        <v>781333.2</v>
      </c>
      <c r="U16" s="152">
        <f t="shared" si="8"/>
        <v>26478.2</v>
      </c>
      <c r="V16" s="152">
        <f t="shared" si="8"/>
        <v>0</v>
      </c>
      <c r="W16" s="152">
        <f t="shared" si="8"/>
        <v>26478.2</v>
      </c>
      <c r="X16" s="152">
        <f t="shared" si="8"/>
        <v>807811.4</v>
      </c>
      <c r="Y16" s="152">
        <f t="shared" si="8"/>
        <v>0</v>
      </c>
      <c r="Z16" s="152">
        <f t="shared" si="8"/>
        <v>807811.4</v>
      </c>
      <c r="AA16" s="174"/>
      <c r="AB16" s="152">
        <f t="shared" si="8"/>
        <v>997667.79999999993</v>
      </c>
      <c r="AC16" s="152">
        <f t="shared" si="8"/>
        <v>0</v>
      </c>
      <c r="AD16" s="152">
        <f t="shared" si="8"/>
        <v>997667.79999999993</v>
      </c>
      <c r="AE16" s="152">
        <f t="shared" si="8"/>
        <v>664662.6</v>
      </c>
      <c r="AF16" s="152">
        <f t="shared" si="8"/>
        <v>0</v>
      </c>
      <c r="AG16" s="152">
        <f t="shared" si="8"/>
        <v>664662.6</v>
      </c>
      <c r="AH16" s="152">
        <f t="shared" si="8"/>
        <v>235948.25999999998</v>
      </c>
      <c r="AI16" s="152">
        <f t="shared" si="8"/>
        <v>90618.7</v>
      </c>
      <c r="AJ16" s="152">
        <f t="shared" si="8"/>
        <v>145329.55999999997</v>
      </c>
      <c r="AK16" s="152">
        <f t="shared" si="8"/>
        <v>900610.85999999987</v>
      </c>
      <c r="AL16" s="152">
        <f t="shared" si="8"/>
        <v>90618.7</v>
      </c>
      <c r="AM16" s="152">
        <f t="shared" si="8"/>
        <v>809992.15999999992</v>
      </c>
      <c r="AN16" s="152">
        <f t="shared" si="8"/>
        <v>997667.79999999993</v>
      </c>
      <c r="AO16" s="152">
        <f t="shared" si="8"/>
        <v>0</v>
      </c>
      <c r="AP16" s="152">
        <f t="shared" si="8"/>
        <v>997667.79999999993</v>
      </c>
      <c r="AQ16" s="152">
        <f t="shared" si="8"/>
        <v>664662.6</v>
      </c>
      <c r="AR16" s="152">
        <f t="shared" si="8"/>
        <v>0</v>
      </c>
      <c r="AS16" s="152">
        <f t="shared" si="8"/>
        <v>664662.6</v>
      </c>
      <c r="AT16" s="152">
        <f t="shared" si="8"/>
        <v>4266605.0599999996</v>
      </c>
      <c r="AU16" s="152">
        <f t="shared" si="8"/>
        <v>4160479.9</v>
      </c>
      <c r="AV16" s="152">
        <f t="shared" si="8"/>
        <v>106125.16</v>
      </c>
      <c r="AW16" s="152">
        <f t="shared" si="8"/>
        <v>4931267.6599999992</v>
      </c>
      <c r="AX16" s="152">
        <f t="shared" si="8"/>
        <v>4160479.9</v>
      </c>
      <c r="AY16" s="152">
        <f t="shared" si="8"/>
        <v>770787.76</v>
      </c>
      <c r="AZ16" s="174"/>
      <c r="BB16" s="6" t="s">
        <v>974</v>
      </c>
    </row>
    <row r="17" spans="1:54" s="6" customFormat="1" ht="20.25">
      <c r="B17" s="173"/>
      <c r="C17" s="174" t="s">
        <v>443</v>
      </c>
      <c r="D17" s="174"/>
      <c r="E17" s="199"/>
      <c r="F17" s="199"/>
      <c r="G17" s="199"/>
      <c r="H17" s="199"/>
      <c r="I17" s="199"/>
      <c r="J17" s="175"/>
      <c r="K17" s="446"/>
      <c r="L17" s="175"/>
      <c r="M17" s="175"/>
      <c r="N17" s="175"/>
      <c r="O17" s="152">
        <f>O460</f>
        <v>1875177.996972424</v>
      </c>
      <c r="P17" s="152">
        <f t="shared" ref="P17:AY17" si="9">P460</f>
        <v>1018609</v>
      </c>
      <c r="Q17" s="152">
        <f t="shared" si="9"/>
        <v>856568.99697242433</v>
      </c>
      <c r="R17" s="152">
        <f t="shared" si="9"/>
        <v>2082677.0618424241</v>
      </c>
      <c r="S17" s="152">
        <f t="shared" si="9"/>
        <v>1032127.9999999999</v>
      </c>
      <c r="T17" s="152">
        <f t="shared" si="9"/>
        <v>1050549.0618424241</v>
      </c>
      <c r="U17" s="152">
        <f t="shared" si="9"/>
        <v>897923.89</v>
      </c>
      <c r="V17" s="152">
        <f t="shared" si="9"/>
        <v>176400</v>
      </c>
      <c r="W17" s="152">
        <f t="shared" si="9"/>
        <v>721523.89000000013</v>
      </c>
      <c r="X17" s="152">
        <f t="shared" si="9"/>
        <v>2980600.9518424249</v>
      </c>
      <c r="Y17" s="152">
        <f t="shared" si="9"/>
        <v>1208528</v>
      </c>
      <c r="Z17" s="152">
        <f t="shared" si="9"/>
        <v>1772072.951842424</v>
      </c>
      <c r="AA17" s="174"/>
      <c r="AB17" s="152">
        <f t="shared" si="9"/>
        <v>732911.37878999999</v>
      </c>
      <c r="AC17" s="152">
        <f t="shared" si="9"/>
        <v>725222.6</v>
      </c>
      <c r="AD17" s="152">
        <f t="shared" si="9"/>
        <v>7688.7787900000003</v>
      </c>
      <c r="AE17" s="152">
        <f t="shared" si="9"/>
        <v>768875.96189000004</v>
      </c>
      <c r="AF17" s="152">
        <f t="shared" si="9"/>
        <v>761187.2</v>
      </c>
      <c r="AG17" s="152">
        <f t="shared" si="9"/>
        <v>7688.7618899999998</v>
      </c>
      <c r="AH17" s="152">
        <f t="shared" si="9"/>
        <v>960791.5</v>
      </c>
      <c r="AI17" s="152">
        <f t="shared" si="9"/>
        <v>588000</v>
      </c>
      <c r="AJ17" s="152">
        <f t="shared" si="9"/>
        <v>372791.5</v>
      </c>
      <c r="AK17" s="152">
        <f t="shared" si="9"/>
        <v>1729667.4618900002</v>
      </c>
      <c r="AL17" s="152">
        <f t="shared" si="9"/>
        <v>1349187.2</v>
      </c>
      <c r="AM17" s="152">
        <f t="shared" si="9"/>
        <v>380480.26189000002</v>
      </c>
      <c r="AN17" s="152">
        <f t="shared" si="9"/>
        <v>0</v>
      </c>
      <c r="AO17" s="152">
        <f t="shared" si="9"/>
        <v>0</v>
      </c>
      <c r="AP17" s="152">
        <f t="shared" si="9"/>
        <v>0</v>
      </c>
      <c r="AQ17" s="152">
        <f t="shared" si="9"/>
        <v>0</v>
      </c>
      <c r="AR17" s="152">
        <f t="shared" si="9"/>
        <v>0</v>
      </c>
      <c r="AS17" s="152">
        <f t="shared" si="9"/>
        <v>0</v>
      </c>
      <c r="AT17" s="152">
        <f t="shared" si="9"/>
        <v>0</v>
      </c>
      <c r="AU17" s="152">
        <f t="shared" si="9"/>
        <v>0</v>
      </c>
      <c r="AV17" s="152">
        <f t="shared" si="9"/>
        <v>0</v>
      </c>
      <c r="AW17" s="152">
        <f t="shared" si="9"/>
        <v>0</v>
      </c>
      <c r="AX17" s="152">
        <f t="shared" si="9"/>
        <v>0</v>
      </c>
      <c r="AY17" s="152">
        <f t="shared" si="9"/>
        <v>0</v>
      </c>
      <c r="AZ17" s="174"/>
      <c r="BB17" s="6" t="s">
        <v>974</v>
      </c>
    </row>
    <row r="18" spans="1:54" s="6" customFormat="1" ht="20.25">
      <c r="B18" s="173"/>
      <c r="C18" s="174" t="s">
        <v>444</v>
      </c>
      <c r="D18" s="174"/>
      <c r="E18" s="199"/>
      <c r="F18" s="199"/>
      <c r="G18" s="199"/>
      <c r="H18" s="199"/>
      <c r="I18" s="199"/>
      <c r="J18" s="175"/>
      <c r="K18" s="446"/>
      <c r="L18" s="175"/>
      <c r="M18" s="175"/>
      <c r="N18" s="175"/>
      <c r="O18" s="152">
        <f t="shared" ref="O18:AY18" si="10">O580</f>
        <v>328625.06</v>
      </c>
      <c r="P18" s="152">
        <f t="shared" si="10"/>
        <v>264699.09999999998</v>
      </c>
      <c r="Q18" s="152">
        <f t="shared" si="10"/>
        <v>63925.96</v>
      </c>
      <c r="R18" s="152">
        <f t="shared" si="10"/>
        <v>360200.85400000005</v>
      </c>
      <c r="S18" s="152">
        <f t="shared" si="10"/>
        <v>264699.09999999998</v>
      </c>
      <c r="T18" s="152">
        <f t="shared" si="10"/>
        <v>95501.754000000015</v>
      </c>
      <c r="U18" s="152">
        <f t="shared" si="10"/>
        <v>0</v>
      </c>
      <c r="V18" s="152">
        <f t="shared" si="10"/>
        <v>0</v>
      </c>
      <c r="W18" s="152">
        <f t="shared" si="10"/>
        <v>0</v>
      </c>
      <c r="X18" s="152">
        <f t="shared" si="10"/>
        <v>360200.85400000005</v>
      </c>
      <c r="Y18" s="152">
        <f t="shared" si="10"/>
        <v>264699.09999999998</v>
      </c>
      <c r="Z18" s="152">
        <f t="shared" si="10"/>
        <v>95501.754000000015</v>
      </c>
      <c r="AA18" s="174"/>
      <c r="AB18" s="152">
        <f t="shared" si="10"/>
        <v>384771.1</v>
      </c>
      <c r="AC18" s="152">
        <f t="shared" si="10"/>
        <v>373833.5</v>
      </c>
      <c r="AD18" s="152">
        <f t="shared" si="10"/>
        <v>10937.6</v>
      </c>
      <c r="AE18" s="152">
        <f t="shared" si="10"/>
        <v>384771.1</v>
      </c>
      <c r="AF18" s="152">
        <f t="shared" si="10"/>
        <v>373833.5</v>
      </c>
      <c r="AG18" s="152">
        <f t="shared" si="10"/>
        <v>10937.6</v>
      </c>
      <c r="AH18" s="152">
        <f t="shared" si="10"/>
        <v>0</v>
      </c>
      <c r="AI18" s="152">
        <f t="shared" si="10"/>
        <v>0</v>
      </c>
      <c r="AJ18" s="152">
        <f t="shared" si="10"/>
        <v>0</v>
      </c>
      <c r="AK18" s="152">
        <f t="shared" si="10"/>
        <v>384771.1</v>
      </c>
      <c r="AL18" s="152">
        <f t="shared" si="10"/>
        <v>373833.5</v>
      </c>
      <c r="AM18" s="152">
        <f t="shared" si="10"/>
        <v>10937.6</v>
      </c>
      <c r="AN18" s="152">
        <f t="shared" si="10"/>
        <v>0</v>
      </c>
      <c r="AO18" s="152">
        <f t="shared" si="10"/>
        <v>0</v>
      </c>
      <c r="AP18" s="152">
        <f t="shared" si="10"/>
        <v>0</v>
      </c>
      <c r="AQ18" s="152">
        <f t="shared" si="10"/>
        <v>0</v>
      </c>
      <c r="AR18" s="152">
        <f t="shared" si="10"/>
        <v>0</v>
      </c>
      <c r="AS18" s="152">
        <f t="shared" si="10"/>
        <v>0</v>
      </c>
      <c r="AT18" s="152">
        <f t="shared" si="10"/>
        <v>0</v>
      </c>
      <c r="AU18" s="152">
        <f t="shared" si="10"/>
        <v>0</v>
      </c>
      <c r="AV18" s="152">
        <f t="shared" si="10"/>
        <v>0</v>
      </c>
      <c r="AW18" s="152">
        <f t="shared" si="10"/>
        <v>0</v>
      </c>
      <c r="AX18" s="152">
        <f t="shared" si="10"/>
        <v>0</v>
      </c>
      <c r="AY18" s="152">
        <f t="shared" si="10"/>
        <v>0</v>
      </c>
      <c r="AZ18" s="174"/>
      <c r="BB18" s="6" t="s">
        <v>974</v>
      </c>
    </row>
    <row r="19" spans="1:54" s="6" customFormat="1" ht="20.25">
      <c r="B19" s="173"/>
      <c r="C19" s="174" t="s">
        <v>445</v>
      </c>
      <c r="D19" s="174"/>
      <c r="E19" s="199"/>
      <c r="F19" s="199"/>
      <c r="G19" s="199"/>
      <c r="H19" s="199"/>
      <c r="I19" s="199"/>
      <c r="J19" s="175"/>
      <c r="K19" s="446"/>
      <c r="L19" s="175"/>
      <c r="M19" s="175"/>
      <c r="N19" s="175"/>
      <c r="O19" s="152">
        <f>O605</f>
        <v>23383.1</v>
      </c>
      <c r="P19" s="152">
        <f t="shared" ref="P19:AY19" si="11">P605</f>
        <v>0</v>
      </c>
      <c r="Q19" s="152">
        <f t="shared" si="11"/>
        <v>23383.1</v>
      </c>
      <c r="R19" s="152">
        <f t="shared" si="11"/>
        <v>57973.1</v>
      </c>
      <c r="S19" s="152">
        <f t="shared" si="11"/>
        <v>0</v>
      </c>
      <c r="T19" s="152">
        <f t="shared" si="11"/>
        <v>57973.1</v>
      </c>
      <c r="U19" s="152">
        <f t="shared" si="11"/>
        <v>0</v>
      </c>
      <c r="V19" s="152">
        <f t="shared" si="11"/>
        <v>0</v>
      </c>
      <c r="W19" s="152">
        <f t="shared" si="11"/>
        <v>0</v>
      </c>
      <c r="X19" s="152">
        <f t="shared" si="11"/>
        <v>57973.1</v>
      </c>
      <c r="Y19" s="152">
        <f t="shared" si="11"/>
        <v>0</v>
      </c>
      <c r="Z19" s="152">
        <f t="shared" si="11"/>
        <v>57973.1</v>
      </c>
      <c r="AA19" s="174"/>
      <c r="AB19" s="152">
        <f t="shared" si="11"/>
        <v>0</v>
      </c>
      <c r="AC19" s="152">
        <f t="shared" si="11"/>
        <v>0</v>
      </c>
      <c r="AD19" s="152">
        <f t="shared" si="11"/>
        <v>0</v>
      </c>
      <c r="AE19" s="152">
        <f t="shared" si="11"/>
        <v>0</v>
      </c>
      <c r="AF19" s="152">
        <f t="shared" si="11"/>
        <v>0</v>
      </c>
      <c r="AG19" s="152">
        <f t="shared" si="11"/>
        <v>0</v>
      </c>
      <c r="AH19" s="152">
        <f t="shared" si="11"/>
        <v>0</v>
      </c>
      <c r="AI19" s="152">
        <f t="shared" si="11"/>
        <v>0</v>
      </c>
      <c r="AJ19" s="152">
        <f t="shared" si="11"/>
        <v>0</v>
      </c>
      <c r="AK19" s="152">
        <f t="shared" si="11"/>
        <v>0</v>
      </c>
      <c r="AL19" s="152">
        <f t="shared" si="11"/>
        <v>0</v>
      </c>
      <c r="AM19" s="152">
        <f t="shared" si="11"/>
        <v>0</v>
      </c>
      <c r="AN19" s="152">
        <f t="shared" si="11"/>
        <v>0</v>
      </c>
      <c r="AO19" s="152">
        <f t="shared" si="11"/>
        <v>0</v>
      </c>
      <c r="AP19" s="152">
        <f t="shared" si="11"/>
        <v>0</v>
      </c>
      <c r="AQ19" s="152">
        <f t="shared" si="11"/>
        <v>0</v>
      </c>
      <c r="AR19" s="152">
        <f t="shared" si="11"/>
        <v>0</v>
      </c>
      <c r="AS19" s="152">
        <f t="shared" si="11"/>
        <v>0</v>
      </c>
      <c r="AT19" s="152">
        <f t="shared" si="11"/>
        <v>0</v>
      </c>
      <c r="AU19" s="152">
        <f t="shared" si="11"/>
        <v>0</v>
      </c>
      <c r="AV19" s="152">
        <f t="shared" si="11"/>
        <v>0</v>
      </c>
      <c r="AW19" s="152">
        <f t="shared" si="11"/>
        <v>0</v>
      </c>
      <c r="AX19" s="152">
        <f t="shared" si="11"/>
        <v>0</v>
      </c>
      <c r="AY19" s="152">
        <f t="shared" si="11"/>
        <v>0</v>
      </c>
      <c r="AZ19" s="174"/>
      <c r="BB19" s="6" t="s">
        <v>974</v>
      </c>
    </row>
    <row r="20" spans="1:54" s="6" customFormat="1" ht="20.25">
      <c r="B20" s="173"/>
      <c r="C20" s="174" t="s">
        <v>446</v>
      </c>
      <c r="D20" s="174"/>
      <c r="E20" s="199"/>
      <c r="F20" s="199"/>
      <c r="G20" s="199"/>
      <c r="H20" s="199"/>
      <c r="I20" s="199"/>
      <c r="J20" s="175"/>
      <c r="K20" s="446"/>
      <c r="L20" s="175"/>
      <c r="M20" s="175"/>
      <c r="N20" s="175"/>
      <c r="O20" s="152">
        <f>O620</f>
        <v>204979.20000000001</v>
      </c>
      <c r="P20" s="152">
        <f t="shared" ref="P20:AY20" si="12">P620</f>
        <v>0</v>
      </c>
      <c r="Q20" s="152">
        <f t="shared" si="12"/>
        <v>204979.20000000001</v>
      </c>
      <c r="R20" s="152">
        <f t="shared" si="12"/>
        <v>61973.51</v>
      </c>
      <c r="S20" s="152">
        <f t="shared" si="12"/>
        <v>2195.6999999999998</v>
      </c>
      <c r="T20" s="152">
        <f t="shared" si="12"/>
        <v>59777.81</v>
      </c>
      <c r="U20" s="152">
        <f t="shared" si="12"/>
        <v>73234.8</v>
      </c>
      <c r="V20" s="152">
        <f t="shared" si="12"/>
        <v>0</v>
      </c>
      <c r="W20" s="152">
        <f t="shared" si="12"/>
        <v>73234.8</v>
      </c>
      <c r="X20" s="152">
        <f t="shared" si="12"/>
        <v>135208.31</v>
      </c>
      <c r="Y20" s="152">
        <f t="shared" si="12"/>
        <v>2195.6999999999998</v>
      </c>
      <c r="Z20" s="152">
        <f t="shared" si="12"/>
        <v>133012.61000000002</v>
      </c>
      <c r="AA20" s="174"/>
      <c r="AB20" s="152">
        <f t="shared" si="12"/>
        <v>100000</v>
      </c>
      <c r="AC20" s="152">
        <f t="shared" si="12"/>
        <v>0</v>
      </c>
      <c r="AD20" s="152">
        <f t="shared" si="12"/>
        <v>100000</v>
      </c>
      <c r="AE20" s="152">
        <f t="shared" si="12"/>
        <v>100000</v>
      </c>
      <c r="AF20" s="152">
        <f t="shared" si="12"/>
        <v>0</v>
      </c>
      <c r="AG20" s="152">
        <f t="shared" si="12"/>
        <v>100000</v>
      </c>
      <c r="AH20" s="152">
        <f t="shared" si="12"/>
        <v>-33398.699999999997</v>
      </c>
      <c r="AI20" s="152">
        <f t="shared" si="12"/>
        <v>0</v>
      </c>
      <c r="AJ20" s="152">
        <f t="shared" si="12"/>
        <v>-33398.699999999997</v>
      </c>
      <c r="AK20" s="152">
        <f t="shared" si="12"/>
        <v>66601.3</v>
      </c>
      <c r="AL20" s="152">
        <f t="shared" si="12"/>
        <v>0</v>
      </c>
      <c r="AM20" s="152">
        <f t="shared" si="12"/>
        <v>66601.3</v>
      </c>
      <c r="AN20" s="152">
        <f t="shared" si="12"/>
        <v>100000</v>
      </c>
      <c r="AO20" s="152">
        <f t="shared" si="12"/>
        <v>0</v>
      </c>
      <c r="AP20" s="152">
        <f t="shared" si="12"/>
        <v>100000</v>
      </c>
      <c r="AQ20" s="152">
        <f t="shared" si="12"/>
        <v>100000</v>
      </c>
      <c r="AR20" s="152">
        <f t="shared" si="12"/>
        <v>0</v>
      </c>
      <c r="AS20" s="152">
        <f t="shared" si="12"/>
        <v>100000</v>
      </c>
      <c r="AT20" s="152">
        <f t="shared" si="12"/>
        <v>0</v>
      </c>
      <c r="AU20" s="152">
        <f t="shared" si="12"/>
        <v>0</v>
      </c>
      <c r="AV20" s="152">
        <f t="shared" si="12"/>
        <v>0</v>
      </c>
      <c r="AW20" s="152">
        <f t="shared" si="12"/>
        <v>100000</v>
      </c>
      <c r="AX20" s="152">
        <f t="shared" si="12"/>
        <v>0</v>
      </c>
      <c r="AY20" s="152">
        <f t="shared" si="12"/>
        <v>100000</v>
      </c>
      <c r="AZ20" s="174"/>
      <c r="BB20" s="6" t="s">
        <v>974</v>
      </c>
    </row>
    <row r="21" spans="1:54" s="5" customFormat="1" ht="20.25" customHeight="1">
      <c r="A21" s="153"/>
      <c r="B21" s="150"/>
      <c r="C21" s="150"/>
      <c r="D21" s="240"/>
      <c r="E21" s="200"/>
      <c r="F21" s="200"/>
      <c r="G21" s="200"/>
      <c r="H21" s="200"/>
      <c r="I21" s="200"/>
      <c r="J21" s="159"/>
      <c r="K21" s="445"/>
      <c r="L21" s="159"/>
      <c r="M21" s="159"/>
      <c r="N21" s="159"/>
      <c r="O21" s="151"/>
      <c r="P21" s="151"/>
      <c r="Q21" s="151"/>
      <c r="R21" s="315"/>
      <c r="S21" s="315"/>
      <c r="T21" s="315"/>
      <c r="U21" s="315"/>
      <c r="V21" s="315"/>
      <c r="W21" s="315"/>
      <c r="X21" s="315"/>
      <c r="Y21" s="315"/>
      <c r="Z21" s="315"/>
      <c r="AA21" s="150"/>
      <c r="AB21" s="151"/>
      <c r="AC21" s="151"/>
      <c r="AD21" s="151"/>
      <c r="AE21" s="315"/>
      <c r="AF21" s="315"/>
      <c r="AG21" s="315"/>
      <c r="AH21" s="315"/>
      <c r="AI21" s="315"/>
      <c r="AJ21" s="315"/>
      <c r="AK21" s="315"/>
      <c r="AL21" s="315"/>
      <c r="AM21" s="315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0"/>
    </row>
    <row r="22" spans="1:54" s="7" customFormat="1" ht="20.25">
      <c r="B22" s="53"/>
      <c r="C22" s="27" t="s">
        <v>3</v>
      </c>
      <c r="D22" s="27"/>
      <c r="E22" s="201"/>
      <c r="F22" s="201"/>
      <c r="G22" s="201"/>
      <c r="H22" s="201"/>
      <c r="I22" s="201"/>
      <c r="J22" s="27"/>
      <c r="K22" s="447"/>
      <c r="L22" s="27"/>
      <c r="M22" s="27"/>
      <c r="N22" s="27"/>
      <c r="O22" s="105">
        <f>O26+O27+O28+O35+O43+O44+O46+O51+O37+O39+O48+O52+O54+O56+O58+O30+O60</f>
        <v>1323722.1000000001</v>
      </c>
      <c r="P22" s="105">
        <f t="shared" ref="P22:Z22" si="13">P26+P27+P28+P35+P43+P44+P46+P51+P37+P39+P48+P52+P54+P56+P58+P30+P60</f>
        <v>971310.2</v>
      </c>
      <c r="Q22" s="105">
        <f t="shared" si="13"/>
        <v>352411.9</v>
      </c>
      <c r="R22" s="105">
        <f t="shared" si="13"/>
        <v>1971867</v>
      </c>
      <c r="S22" s="105">
        <f t="shared" si="13"/>
        <v>1245107.5999999999</v>
      </c>
      <c r="T22" s="105">
        <f t="shared" si="13"/>
        <v>726759.40000000014</v>
      </c>
      <c r="U22" s="105">
        <f t="shared" si="13"/>
        <v>-593529.1</v>
      </c>
      <c r="V22" s="105">
        <f t="shared" si="13"/>
        <v>-94034.199999999953</v>
      </c>
      <c r="W22" s="105">
        <f t="shared" si="13"/>
        <v>-499494.9</v>
      </c>
      <c r="X22" s="105">
        <f>X26+X27+X28+X35+X43+X44+X46+X51+X37+X39+X48+X52+X54+X56+X58+X30+X60</f>
        <v>1378337.9000000004</v>
      </c>
      <c r="Y22" s="105">
        <f t="shared" si="13"/>
        <v>1151073.3999999999</v>
      </c>
      <c r="Z22" s="105">
        <f t="shared" si="13"/>
        <v>227264.46</v>
      </c>
      <c r="AA22" s="27"/>
      <c r="AB22" s="105">
        <f t="shared" ref="AB22:AY22" si="14">AB26+AB27+AB28+AB35+AB43+AB44+AB46+AB51+AB37+AB39+AB48+AB52+AB54+AB56+AB58+AB30</f>
        <v>3330224.4000000004</v>
      </c>
      <c r="AC22" s="105">
        <f t="shared" si="14"/>
        <v>3296922.0999999996</v>
      </c>
      <c r="AD22" s="105">
        <f t="shared" si="14"/>
        <v>33302.300000000236</v>
      </c>
      <c r="AE22" s="105">
        <f t="shared" si="14"/>
        <v>3606787.5000000005</v>
      </c>
      <c r="AF22" s="105">
        <f t="shared" si="14"/>
        <v>3570719.4999999995</v>
      </c>
      <c r="AG22" s="105">
        <f t="shared" si="14"/>
        <v>36068.000000000233</v>
      </c>
      <c r="AH22" s="105">
        <f t="shared" si="14"/>
        <v>41460.900000000052</v>
      </c>
      <c r="AI22" s="105">
        <f t="shared" si="14"/>
        <v>-147127.19999999995</v>
      </c>
      <c r="AJ22" s="105">
        <f t="shared" si="14"/>
        <v>188588.1</v>
      </c>
      <c r="AK22" s="105">
        <f t="shared" si="14"/>
        <v>3648248.4000000004</v>
      </c>
      <c r="AL22" s="105">
        <f t="shared" si="14"/>
        <v>3423592.3</v>
      </c>
      <c r="AM22" s="105">
        <f t="shared" si="14"/>
        <v>224656.10000000024</v>
      </c>
      <c r="AN22" s="105">
        <f t="shared" si="14"/>
        <v>0</v>
      </c>
      <c r="AO22" s="105">
        <f t="shared" si="14"/>
        <v>0</v>
      </c>
      <c r="AP22" s="105">
        <f t="shared" si="14"/>
        <v>0</v>
      </c>
      <c r="AQ22" s="105">
        <f t="shared" si="14"/>
        <v>0</v>
      </c>
      <c r="AR22" s="105">
        <f t="shared" si="14"/>
        <v>0</v>
      </c>
      <c r="AS22" s="105">
        <f t="shared" si="14"/>
        <v>0</v>
      </c>
      <c r="AT22" s="105">
        <f t="shared" si="14"/>
        <v>0</v>
      </c>
      <c r="AU22" s="105">
        <f t="shared" si="14"/>
        <v>0</v>
      </c>
      <c r="AV22" s="105">
        <f t="shared" si="14"/>
        <v>0</v>
      </c>
      <c r="AW22" s="105">
        <f t="shared" si="14"/>
        <v>0</v>
      </c>
      <c r="AX22" s="105">
        <f t="shared" si="14"/>
        <v>0</v>
      </c>
      <c r="AY22" s="105">
        <f t="shared" si="14"/>
        <v>0</v>
      </c>
      <c r="AZ22" s="27"/>
      <c r="BB22" s="6" t="s">
        <v>974</v>
      </c>
    </row>
    <row r="23" spans="1:54" s="7" customFormat="1" ht="31.5" customHeight="1">
      <c r="B23" s="81"/>
      <c r="C23" s="82" t="s">
        <v>390</v>
      </c>
      <c r="D23" s="82"/>
      <c r="E23" s="202"/>
      <c r="F23" s="202"/>
      <c r="G23" s="202"/>
      <c r="H23" s="202"/>
      <c r="I23" s="202"/>
      <c r="J23" s="89"/>
      <c r="K23" s="448"/>
      <c r="L23" s="89"/>
      <c r="M23" s="89"/>
      <c r="N23" s="89"/>
      <c r="O23" s="106"/>
      <c r="P23" s="106"/>
      <c r="Q23" s="106"/>
      <c r="R23" s="316"/>
      <c r="S23" s="316"/>
      <c r="T23" s="316"/>
      <c r="U23" s="316"/>
      <c r="V23" s="316"/>
      <c r="W23" s="316"/>
      <c r="X23" s="316"/>
      <c r="Y23" s="316"/>
      <c r="Z23" s="316"/>
      <c r="AA23" s="82"/>
      <c r="AB23" s="106"/>
      <c r="AC23" s="106"/>
      <c r="AD23" s="106"/>
      <c r="AE23" s="316"/>
      <c r="AF23" s="316"/>
      <c r="AG23" s="316"/>
      <c r="AH23" s="316"/>
      <c r="AI23" s="316"/>
      <c r="AJ23" s="316"/>
      <c r="AK23" s="316"/>
      <c r="AL23" s="316"/>
      <c r="AM23" s="31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82"/>
    </row>
    <row r="24" spans="1:54" s="7" customFormat="1" ht="63" customHeight="1">
      <c r="B24" s="83"/>
      <c r="C24" s="84" t="s">
        <v>560</v>
      </c>
      <c r="D24" s="84"/>
      <c r="E24" s="203"/>
      <c r="F24" s="203"/>
      <c r="G24" s="203"/>
      <c r="H24" s="203"/>
      <c r="I24" s="203"/>
      <c r="J24" s="90"/>
      <c r="K24" s="449"/>
      <c r="L24" s="90"/>
      <c r="M24" s="90"/>
      <c r="N24" s="90"/>
      <c r="O24" s="107"/>
      <c r="P24" s="107"/>
      <c r="Q24" s="107"/>
      <c r="R24" s="317"/>
      <c r="S24" s="317"/>
      <c r="T24" s="317"/>
      <c r="U24" s="317"/>
      <c r="V24" s="317"/>
      <c r="W24" s="317"/>
      <c r="X24" s="317"/>
      <c r="Y24" s="317"/>
      <c r="Z24" s="317"/>
      <c r="AA24" s="84"/>
      <c r="AB24" s="107"/>
      <c r="AC24" s="107"/>
      <c r="AD24" s="107"/>
      <c r="AE24" s="317"/>
      <c r="AF24" s="317"/>
      <c r="AG24" s="317"/>
      <c r="AH24" s="317"/>
      <c r="AI24" s="317"/>
      <c r="AJ24" s="317"/>
      <c r="AK24" s="317"/>
      <c r="AL24" s="317"/>
      <c r="AM24" s="31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84"/>
    </row>
    <row r="25" spans="1:54" s="3" customFormat="1" ht="31.5" customHeight="1">
      <c r="B25" s="63"/>
      <c r="C25" s="64" t="s">
        <v>4</v>
      </c>
      <c r="D25" s="64"/>
      <c r="E25" s="204"/>
      <c r="F25" s="204"/>
      <c r="G25" s="204"/>
      <c r="H25" s="204"/>
      <c r="I25" s="204"/>
      <c r="J25" s="66"/>
      <c r="K25" s="450"/>
      <c r="L25" s="66"/>
      <c r="M25" s="66"/>
      <c r="N25" s="66"/>
      <c r="O25" s="108"/>
      <c r="P25" s="108"/>
      <c r="Q25" s="108"/>
      <c r="R25" s="318"/>
      <c r="S25" s="318"/>
      <c r="T25" s="318"/>
      <c r="U25" s="318"/>
      <c r="V25" s="318"/>
      <c r="W25" s="318"/>
      <c r="X25" s="318"/>
      <c r="Y25" s="318"/>
      <c r="Z25" s="318"/>
      <c r="AA25" s="64"/>
      <c r="AB25" s="108"/>
      <c r="AC25" s="108"/>
      <c r="AD25" s="108"/>
      <c r="AE25" s="318"/>
      <c r="AF25" s="318"/>
      <c r="AG25" s="318"/>
      <c r="AH25" s="318"/>
      <c r="AI25" s="318"/>
      <c r="AJ25" s="318"/>
      <c r="AK25" s="318"/>
      <c r="AL25" s="318"/>
      <c r="AM25" s="31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64"/>
      <c r="BB25" s="3" t="s">
        <v>974</v>
      </c>
    </row>
    <row r="26" spans="1:54" s="22" customFormat="1" ht="47.25" customHeight="1">
      <c r="A26" s="565" t="s">
        <v>997</v>
      </c>
      <c r="B26" s="54" t="s">
        <v>208</v>
      </c>
      <c r="C26" s="272" t="s">
        <v>175</v>
      </c>
      <c r="D26" s="272" t="s">
        <v>531</v>
      </c>
      <c r="E26" s="268" t="s">
        <v>468</v>
      </c>
      <c r="F26" s="268" t="s">
        <v>464</v>
      </c>
      <c r="G26" s="268" t="s">
        <v>465</v>
      </c>
      <c r="H26" s="653" t="s">
        <v>466</v>
      </c>
      <c r="I26" s="268" t="s">
        <v>467</v>
      </c>
      <c r="J26" s="25" t="s">
        <v>447</v>
      </c>
      <c r="K26" s="451"/>
      <c r="L26" s="25"/>
      <c r="M26" s="25"/>
      <c r="N26" s="25"/>
      <c r="O26" s="109">
        <v>62704.2</v>
      </c>
      <c r="P26" s="109">
        <v>62077.2</v>
      </c>
      <c r="Q26" s="109">
        <v>627</v>
      </c>
      <c r="R26" s="282">
        <f>O26</f>
        <v>62704.2</v>
      </c>
      <c r="S26" s="282">
        <f t="shared" ref="S26:T26" si="15">P26</f>
        <v>62077.2</v>
      </c>
      <c r="T26" s="282">
        <f t="shared" si="15"/>
        <v>627</v>
      </c>
      <c r="U26" s="282"/>
      <c r="V26" s="282"/>
      <c r="W26" s="282"/>
      <c r="X26" s="282">
        <f>R26+U26</f>
        <v>62704.2</v>
      </c>
      <c r="Y26" s="282">
        <f t="shared" ref="Y26:Z26" si="16">S26+V26</f>
        <v>62077.2</v>
      </c>
      <c r="Z26" s="282">
        <f t="shared" si="16"/>
        <v>627</v>
      </c>
      <c r="AA26" s="272"/>
      <c r="AB26" s="109">
        <v>559517.80000000005</v>
      </c>
      <c r="AC26" s="109">
        <v>553922.6</v>
      </c>
      <c r="AD26" s="109">
        <v>5595.2000000000698</v>
      </c>
      <c r="AE26" s="282">
        <f>AB26</f>
        <v>559517.80000000005</v>
      </c>
      <c r="AF26" s="282">
        <f t="shared" ref="AF26:AG26" si="17">AC26</f>
        <v>553922.6</v>
      </c>
      <c r="AG26" s="282">
        <f t="shared" si="17"/>
        <v>5595.2000000000698</v>
      </c>
      <c r="AH26" s="282"/>
      <c r="AI26" s="282"/>
      <c r="AJ26" s="282"/>
      <c r="AK26" s="282">
        <f t="shared" ref="AK26:AK28" si="18">AE26+AH26</f>
        <v>559517.80000000005</v>
      </c>
      <c r="AL26" s="282">
        <f t="shared" ref="AL26:AL28" si="19">AF26+AI26</f>
        <v>553922.6</v>
      </c>
      <c r="AM26" s="282">
        <f t="shared" ref="AM26:AM28" si="20">AG26+AJ26</f>
        <v>5595.2000000000698</v>
      </c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272"/>
      <c r="BB26" s="22" t="s">
        <v>976</v>
      </c>
    </row>
    <row r="27" spans="1:54" s="22" customFormat="1" ht="47.25" customHeight="1">
      <c r="A27" s="565" t="s">
        <v>997</v>
      </c>
      <c r="B27" s="54" t="s">
        <v>209</v>
      </c>
      <c r="C27" s="272" t="s">
        <v>176</v>
      </c>
      <c r="D27" s="272" t="s">
        <v>531</v>
      </c>
      <c r="E27" s="268" t="s">
        <v>468</v>
      </c>
      <c r="F27" s="268" t="s">
        <v>464</v>
      </c>
      <c r="G27" s="268" t="s">
        <v>465</v>
      </c>
      <c r="H27" s="653" t="s">
        <v>466</v>
      </c>
      <c r="I27" s="268" t="s">
        <v>467</v>
      </c>
      <c r="J27" s="25" t="s">
        <v>447</v>
      </c>
      <c r="K27" s="451"/>
      <c r="L27" s="25"/>
      <c r="M27" s="25"/>
      <c r="N27" s="25"/>
      <c r="O27" s="109">
        <v>115352.9</v>
      </c>
      <c r="P27" s="109">
        <v>114199.4</v>
      </c>
      <c r="Q27" s="109">
        <v>1153.5</v>
      </c>
      <c r="R27" s="282">
        <f t="shared" ref="R27:R28" si="21">O27</f>
        <v>115352.9</v>
      </c>
      <c r="S27" s="282">
        <f t="shared" ref="S27:S28" si="22">P27</f>
        <v>114199.4</v>
      </c>
      <c r="T27" s="282">
        <f t="shared" ref="T27:T28" si="23">Q27</f>
        <v>1153.5</v>
      </c>
      <c r="U27" s="282"/>
      <c r="V27" s="282"/>
      <c r="W27" s="282"/>
      <c r="X27" s="282">
        <f t="shared" ref="X27:X28" si="24">R27+U27</f>
        <v>115352.9</v>
      </c>
      <c r="Y27" s="282">
        <f t="shared" ref="Y27:Y28" si="25">S27+V27</f>
        <v>114199.4</v>
      </c>
      <c r="Z27" s="282">
        <f t="shared" ref="Z27:Z28" si="26">T27+W27</f>
        <v>1153.5</v>
      </c>
      <c r="AA27" s="272"/>
      <c r="AB27" s="109">
        <v>1029308.8</v>
      </c>
      <c r="AC27" s="109">
        <v>1019015.7</v>
      </c>
      <c r="AD27" s="109">
        <v>10293.100000000093</v>
      </c>
      <c r="AE27" s="282">
        <f t="shared" ref="AE27:AE28" si="27">AB27</f>
        <v>1029308.8</v>
      </c>
      <c r="AF27" s="282">
        <f t="shared" ref="AF27:AF28" si="28">AC27</f>
        <v>1019015.7</v>
      </c>
      <c r="AG27" s="282">
        <f t="shared" ref="AG27:AG28" si="29">AD27</f>
        <v>10293.100000000093</v>
      </c>
      <c r="AH27" s="282"/>
      <c r="AI27" s="282"/>
      <c r="AJ27" s="282"/>
      <c r="AK27" s="282">
        <f t="shared" si="18"/>
        <v>1029308.8</v>
      </c>
      <c r="AL27" s="282">
        <f t="shared" si="19"/>
        <v>1019015.7</v>
      </c>
      <c r="AM27" s="282">
        <f t="shared" si="20"/>
        <v>10293.100000000093</v>
      </c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272"/>
      <c r="BB27" s="22" t="s">
        <v>976</v>
      </c>
    </row>
    <row r="28" spans="1:54" s="22" customFormat="1" ht="63" customHeight="1">
      <c r="A28" s="565" t="s">
        <v>997</v>
      </c>
      <c r="B28" s="54" t="s">
        <v>210</v>
      </c>
      <c r="C28" s="272" t="s">
        <v>177</v>
      </c>
      <c r="D28" s="272" t="s">
        <v>531</v>
      </c>
      <c r="E28" s="268" t="s">
        <v>468</v>
      </c>
      <c r="F28" s="268" t="s">
        <v>464</v>
      </c>
      <c r="G28" s="268" t="s">
        <v>465</v>
      </c>
      <c r="H28" s="653" t="s">
        <v>466</v>
      </c>
      <c r="I28" s="268" t="s">
        <v>467</v>
      </c>
      <c r="J28" s="25" t="s">
        <v>447</v>
      </c>
      <c r="K28" s="451"/>
      <c r="L28" s="25"/>
      <c r="M28" s="25"/>
      <c r="N28" s="25"/>
      <c r="O28" s="109">
        <v>95226.5</v>
      </c>
      <c r="P28" s="109">
        <v>94274.2</v>
      </c>
      <c r="Q28" s="109">
        <v>952.3</v>
      </c>
      <c r="R28" s="282">
        <f t="shared" si="21"/>
        <v>95226.5</v>
      </c>
      <c r="S28" s="282">
        <f t="shared" si="22"/>
        <v>94274.2</v>
      </c>
      <c r="T28" s="282">
        <f t="shared" si="23"/>
        <v>952.3</v>
      </c>
      <c r="U28" s="282"/>
      <c r="V28" s="282"/>
      <c r="W28" s="282"/>
      <c r="X28" s="282">
        <f t="shared" si="24"/>
        <v>95226.5</v>
      </c>
      <c r="Y28" s="282">
        <f t="shared" si="25"/>
        <v>94274.2</v>
      </c>
      <c r="Z28" s="282">
        <f t="shared" si="26"/>
        <v>952.3</v>
      </c>
      <c r="AA28" s="272"/>
      <c r="AB28" s="109">
        <v>849717.8</v>
      </c>
      <c r="AC28" s="109">
        <v>841220.6</v>
      </c>
      <c r="AD28" s="109">
        <v>8497.2000000000698</v>
      </c>
      <c r="AE28" s="282">
        <f t="shared" si="27"/>
        <v>849717.8</v>
      </c>
      <c r="AF28" s="282">
        <f t="shared" si="28"/>
        <v>841220.6</v>
      </c>
      <c r="AG28" s="282">
        <f t="shared" si="29"/>
        <v>8497.2000000000698</v>
      </c>
      <c r="AH28" s="282"/>
      <c r="AI28" s="282"/>
      <c r="AJ28" s="282"/>
      <c r="AK28" s="282">
        <f t="shared" si="18"/>
        <v>849717.8</v>
      </c>
      <c r="AL28" s="282">
        <f t="shared" si="19"/>
        <v>841220.6</v>
      </c>
      <c r="AM28" s="282">
        <f t="shared" si="20"/>
        <v>8497.2000000000698</v>
      </c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272"/>
      <c r="BB28" s="22" t="s">
        <v>976</v>
      </c>
    </row>
    <row r="29" spans="1:54" s="22" customFormat="1" ht="20.25">
      <c r="A29" s="565"/>
      <c r="B29" s="345"/>
      <c r="C29" s="28" t="s">
        <v>969</v>
      </c>
      <c r="D29" s="272"/>
      <c r="E29" s="509"/>
      <c r="F29" s="509"/>
      <c r="G29" s="509"/>
      <c r="H29" s="653"/>
      <c r="I29" s="509"/>
      <c r="J29" s="25"/>
      <c r="K29" s="451"/>
      <c r="L29" s="25"/>
      <c r="M29" s="25"/>
      <c r="N29" s="25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7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  <c r="AW29" s="282"/>
      <c r="AX29" s="282"/>
      <c r="AY29" s="282"/>
      <c r="AZ29" s="272"/>
    </row>
    <row r="30" spans="1:54" s="22" customFormat="1" ht="51.75" customHeight="1">
      <c r="A30" s="565" t="s">
        <v>997</v>
      </c>
      <c r="B30" s="345"/>
      <c r="C30" s="272" t="s">
        <v>968</v>
      </c>
      <c r="D30" s="272" t="s">
        <v>531</v>
      </c>
      <c r="E30" s="610" t="s">
        <v>468</v>
      </c>
      <c r="F30" s="610" t="s">
        <v>464</v>
      </c>
      <c r="G30" s="610" t="s">
        <v>465</v>
      </c>
      <c r="H30" s="653" t="s">
        <v>475</v>
      </c>
      <c r="I30" s="509" t="s">
        <v>471</v>
      </c>
      <c r="J30" s="25"/>
      <c r="K30" s="451"/>
      <c r="L30" s="25"/>
      <c r="M30" s="25"/>
      <c r="N30" s="25"/>
      <c r="O30" s="282"/>
      <c r="P30" s="282"/>
      <c r="Q30" s="282"/>
      <c r="R30" s="282">
        <v>157594.79999999999</v>
      </c>
      <c r="S30" s="282">
        <v>0</v>
      </c>
      <c r="T30" s="282">
        <v>157594.79999999999</v>
      </c>
      <c r="U30" s="282"/>
      <c r="V30" s="282"/>
      <c r="W30" s="521"/>
      <c r="X30" s="282">
        <f>Y30+Z30</f>
        <v>157594.79999999999</v>
      </c>
      <c r="Y30" s="282">
        <v>0</v>
      </c>
      <c r="Z30" s="282">
        <v>157594.79999999999</v>
      </c>
      <c r="AA30" s="254" t="s">
        <v>970</v>
      </c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72"/>
      <c r="BB30" s="22" t="s">
        <v>977</v>
      </c>
    </row>
    <row r="31" spans="1:54" s="8" customFormat="1" ht="31.5" customHeight="1">
      <c r="A31" s="565"/>
      <c r="B31" s="65"/>
      <c r="C31" s="64" t="s">
        <v>18</v>
      </c>
      <c r="D31" s="64"/>
      <c r="E31" s="204"/>
      <c r="F31" s="204"/>
      <c r="G31" s="204"/>
      <c r="H31" s="204"/>
      <c r="I31" s="204"/>
      <c r="J31" s="66"/>
      <c r="K31" s="450"/>
      <c r="L31" s="66"/>
      <c r="M31" s="66"/>
      <c r="N31" s="66"/>
      <c r="O31" s="108"/>
      <c r="P31" s="108"/>
      <c r="Q31" s="108"/>
      <c r="R31" s="318"/>
      <c r="S31" s="318"/>
      <c r="T31" s="318"/>
      <c r="U31" s="318"/>
      <c r="V31" s="318"/>
      <c r="W31" s="318"/>
      <c r="X31" s="318"/>
      <c r="Y31" s="318"/>
      <c r="Z31" s="318"/>
      <c r="AA31" s="64"/>
      <c r="AB31" s="108"/>
      <c r="AC31" s="108"/>
      <c r="AD31" s="108"/>
      <c r="AE31" s="318"/>
      <c r="AF31" s="318"/>
      <c r="AG31" s="318"/>
      <c r="AH31" s="318"/>
      <c r="AI31" s="318"/>
      <c r="AJ31" s="318"/>
      <c r="AK31" s="318"/>
      <c r="AL31" s="318"/>
      <c r="AM31" s="31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64"/>
      <c r="BB31" s="8" t="s">
        <v>974</v>
      </c>
    </row>
    <row r="32" spans="1:54" s="7" customFormat="1" ht="47.25" customHeight="1">
      <c r="A32" s="565"/>
      <c r="B32" s="81"/>
      <c r="C32" s="82" t="s">
        <v>561</v>
      </c>
      <c r="D32" s="82"/>
      <c r="E32" s="202"/>
      <c r="F32" s="202"/>
      <c r="G32" s="202"/>
      <c r="H32" s="202"/>
      <c r="I32" s="202"/>
      <c r="J32" s="89"/>
      <c r="K32" s="448"/>
      <c r="L32" s="89"/>
      <c r="M32" s="89"/>
      <c r="N32" s="89"/>
      <c r="O32" s="106"/>
      <c r="P32" s="106"/>
      <c r="Q32" s="106"/>
      <c r="R32" s="316"/>
      <c r="S32" s="316"/>
      <c r="T32" s="316"/>
      <c r="U32" s="316"/>
      <c r="V32" s="316"/>
      <c r="W32" s="316"/>
      <c r="X32" s="316"/>
      <c r="Y32" s="316"/>
      <c r="Z32" s="316"/>
      <c r="AA32" s="82"/>
      <c r="AB32" s="106"/>
      <c r="AC32" s="106"/>
      <c r="AD32" s="106"/>
      <c r="AE32" s="316"/>
      <c r="AF32" s="316"/>
      <c r="AG32" s="316"/>
      <c r="AH32" s="316"/>
      <c r="AI32" s="316"/>
      <c r="AJ32" s="316"/>
      <c r="AK32" s="316"/>
      <c r="AL32" s="316"/>
      <c r="AM32" s="31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82"/>
    </row>
    <row r="33" spans="1:54" s="7" customFormat="1" ht="31.5" customHeight="1">
      <c r="A33" s="565"/>
      <c r="B33" s="83"/>
      <c r="C33" s="84" t="s">
        <v>394</v>
      </c>
      <c r="D33" s="84"/>
      <c r="E33" s="203"/>
      <c r="F33" s="203"/>
      <c r="G33" s="203"/>
      <c r="H33" s="203"/>
      <c r="I33" s="203"/>
      <c r="J33" s="90"/>
      <c r="K33" s="449"/>
      <c r="L33" s="90"/>
      <c r="M33" s="90"/>
      <c r="N33" s="90"/>
      <c r="O33" s="107"/>
      <c r="P33" s="107"/>
      <c r="Q33" s="107"/>
      <c r="R33" s="317"/>
      <c r="S33" s="317"/>
      <c r="T33" s="317"/>
      <c r="U33" s="317"/>
      <c r="V33" s="317"/>
      <c r="W33" s="317"/>
      <c r="X33" s="317"/>
      <c r="Y33" s="317"/>
      <c r="Z33" s="317"/>
      <c r="AA33" s="84"/>
      <c r="AB33" s="107"/>
      <c r="AC33" s="107"/>
      <c r="AD33" s="107"/>
      <c r="AE33" s="317"/>
      <c r="AF33" s="317"/>
      <c r="AG33" s="317"/>
      <c r="AH33" s="317"/>
      <c r="AI33" s="317"/>
      <c r="AJ33" s="317"/>
      <c r="AK33" s="317"/>
      <c r="AL33" s="317"/>
      <c r="AM33" s="31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84"/>
    </row>
    <row r="34" spans="1:54" s="8" customFormat="1" ht="31.5" customHeight="1">
      <c r="A34" s="565"/>
      <c r="B34" s="54"/>
      <c r="C34" s="28" t="s">
        <v>938</v>
      </c>
      <c r="D34" s="28"/>
      <c r="E34" s="206"/>
      <c r="F34" s="206"/>
      <c r="G34" s="206"/>
      <c r="H34" s="206"/>
      <c r="I34" s="206"/>
      <c r="J34" s="161"/>
      <c r="K34" s="452"/>
      <c r="L34" s="161"/>
      <c r="M34" s="161"/>
      <c r="N34" s="161"/>
      <c r="O34" s="109"/>
      <c r="P34" s="109"/>
      <c r="Q34" s="109"/>
      <c r="R34" s="282"/>
      <c r="S34" s="282"/>
      <c r="T34" s="282"/>
      <c r="U34" s="282"/>
      <c r="V34" s="282"/>
      <c r="W34" s="282"/>
      <c r="X34" s="282"/>
      <c r="Y34" s="282"/>
      <c r="Z34" s="282"/>
      <c r="AA34" s="28"/>
      <c r="AB34" s="109"/>
      <c r="AC34" s="109"/>
      <c r="AD34" s="109"/>
      <c r="AE34" s="282"/>
      <c r="AF34" s="282"/>
      <c r="AG34" s="282"/>
      <c r="AH34" s="282"/>
      <c r="AI34" s="282"/>
      <c r="AJ34" s="282"/>
      <c r="AK34" s="282"/>
      <c r="AL34" s="282"/>
      <c r="AM34" s="282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28"/>
      <c r="BB34" s="6" t="s">
        <v>980</v>
      </c>
    </row>
    <row r="35" spans="1:54" s="8" customFormat="1" ht="40.5">
      <c r="A35" s="565" t="s">
        <v>997</v>
      </c>
      <c r="B35" s="54" t="s">
        <v>458</v>
      </c>
      <c r="C35" s="346" t="s">
        <v>591</v>
      </c>
      <c r="D35" s="30"/>
      <c r="E35" s="529" t="s">
        <v>463</v>
      </c>
      <c r="F35" s="205" t="s">
        <v>464</v>
      </c>
      <c r="G35" s="205" t="s">
        <v>465</v>
      </c>
      <c r="H35" s="205" t="s">
        <v>472</v>
      </c>
      <c r="I35" s="205" t="s">
        <v>471</v>
      </c>
      <c r="J35" s="25">
        <v>2023</v>
      </c>
      <c r="K35" s="451"/>
      <c r="L35" s="109">
        <v>137933.5</v>
      </c>
      <c r="M35" s="109">
        <v>136554.20000000001</v>
      </c>
      <c r="N35" s="109">
        <v>1379.3</v>
      </c>
      <c r="O35" s="109">
        <v>137933.5</v>
      </c>
      <c r="P35" s="109">
        <v>136554.20000000001</v>
      </c>
      <c r="Q35" s="109">
        <v>1379.3</v>
      </c>
      <c r="R35" s="282">
        <f>O35</f>
        <v>137933.5</v>
      </c>
      <c r="S35" s="282">
        <f t="shared" ref="S35:T35" si="30">P35</f>
        <v>136554.20000000001</v>
      </c>
      <c r="T35" s="282">
        <f t="shared" si="30"/>
        <v>1379.3</v>
      </c>
      <c r="U35" s="282"/>
      <c r="V35" s="282"/>
      <c r="W35" s="282"/>
      <c r="X35" s="282">
        <f t="shared" ref="X35" si="31">R35+U35</f>
        <v>137933.5</v>
      </c>
      <c r="Y35" s="282">
        <f t="shared" ref="Y35" si="32">S35+V35</f>
        <v>136554.20000000001</v>
      </c>
      <c r="Z35" s="282">
        <f t="shared" ref="Z35" si="33">T35+W35</f>
        <v>1379.3</v>
      </c>
      <c r="AA35" s="30" t="s">
        <v>987</v>
      </c>
      <c r="AB35" s="109"/>
      <c r="AC35" s="109"/>
      <c r="AD35" s="109"/>
      <c r="AE35" s="282"/>
      <c r="AF35" s="282"/>
      <c r="AG35" s="282"/>
      <c r="AH35" s="282"/>
      <c r="AI35" s="282"/>
      <c r="AJ35" s="282"/>
      <c r="AK35" s="282"/>
      <c r="AL35" s="282"/>
      <c r="AM35" s="282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30" t="s">
        <v>978</v>
      </c>
      <c r="BA35" s="8" t="s">
        <v>948</v>
      </c>
      <c r="BB35" s="6" t="s">
        <v>980</v>
      </c>
    </row>
    <row r="36" spans="1:54" s="8" customFormat="1" ht="20.25" customHeight="1">
      <c r="A36" s="565"/>
      <c r="B36" s="345"/>
      <c r="C36" s="28" t="s">
        <v>939</v>
      </c>
      <c r="D36" s="30"/>
      <c r="E36" s="313"/>
      <c r="F36" s="205"/>
      <c r="G36" s="205"/>
      <c r="H36" s="205"/>
      <c r="I36" s="205"/>
      <c r="J36" s="25"/>
      <c r="K36" s="451"/>
      <c r="L36" s="25"/>
      <c r="M36" s="25"/>
      <c r="N36" s="25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30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30"/>
      <c r="BB36" s="8" t="s">
        <v>979</v>
      </c>
    </row>
    <row r="37" spans="1:54" s="8" customFormat="1" ht="31.5" customHeight="1">
      <c r="A37" s="565" t="s">
        <v>997</v>
      </c>
      <c r="B37" s="345" t="s">
        <v>211</v>
      </c>
      <c r="C37" s="346" t="s">
        <v>589</v>
      </c>
      <c r="D37" s="30"/>
      <c r="E37" s="610" t="s">
        <v>463</v>
      </c>
      <c r="F37" s="205" t="s">
        <v>464</v>
      </c>
      <c r="G37" s="205" t="s">
        <v>465</v>
      </c>
      <c r="H37" s="205" t="s">
        <v>472</v>
      </c>
      <c r="I37" s="205" t="s">
        <v>471</v>
      </c>
      <c r="J37" s="25"/>
      <c r="K37" s="451"/>
      <c r="L37" s="25"/>
      <c r="M37" s="25"/>
      <c r="N37" s="25"/>
      <c r="O37" s="282"/>
      <c r="P37" s="282"/>
      <c r="Q37" s="282"/>
      <c r="R37" s="282">
        <v>152624.20000000001</v>
      </c>
      <c r="S37" s="282">
        <v>151098</v>
      </c>
      <c r="T37" s="282">
        <v>1526.2</v>
      </c>
      <c r="U37" s="282"/>
      <c r="V37" s="282"/>
      <c r="W37" s="282"/>
      <c r="X37" s="282">
        <f t="shared" ref="X37" si="34">R37+U37</f>
        <v>152624.20000000001</v>
      </c>
      <c r="Y37" s="282">
        <f t="shared" ref="Y37" si="35">S37+V37</f>
        <v>151098</v>
      </c>
      <c r="Z37" s="282">
        <f t="shared" ref="Z37" si="36">T37+W37</f>
        <v>1526.2</v>
      </c>
      <c r="AA37" s="30" t="s">
        <v>949</v>
      </c>
      <c r="AB37" s="282"/>
      <c r="AC37" s="282"/>
      <c r="AD37" s="282"/>
      <c r="AE37" s="282">
        <v>152624.20000000001</v>
      </c>
      <c r="AF37" s="282">
        <v>151098</v>
      </c>
      <c r="AG37" s="282">
        <v>1526.2</v>
      </c>
      <c r="AH37" s="282"/>
      <c r="AI37" s="282"/>
      <c r="AJ37" s="282"/>
      <c r="AK37" s="282">
        <f t="shared" ref="AK37" si="37">AE37+AH37</f>
        <v>152624.20000000001</v>
      </c>
      <c r="AL37" s="282">
        <f t="shared" ref="AL37" si="38">AF37+AI37</f>
        <v>151098</v>
      </c>
      <c r="AM37" s="282">
        <f t="shared" ref="AM37" si="39">AG37+AJ37</f>
        <v>1526.2</v>
      </c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30" t="s">
        <v>949</v>
      </c>
      <c r="BB37" s="8" t="s">
        <v>979</v>
      </c>
    </row>
    <row r="38" spans="1:54" s="8" customFormat="1" ht="20.25" customHeight="1">
      <c r="A38" s="565"/>
      <c r="B38" s="345"/>
      <c r="C38" s="347" t="s">
        <v>940</v>
      </c>
      <c r="D38" s="30"/>
      <c r="E38" s="313"/>
      <c r="F38" s="205"/>
      <c r="G38" s="205"/>
      <c r="H38" s="205"/>
      <c r="I38" s="205"/>
      <c r="J38" s="25"/>
      <c r="K38" s="451"/>
      <c r="L38" s="25"/>
      <c r="M38" s="25"/>
      <c r="N38" s="25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30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30"/>
      <c r="BB38" s="8" t="s">
        <v>979</v>
      </c>
    </row>
    <row r="39" spans="1:54" s="8" customFormat="1" ht="47.25" customHeight="1">
      <c r="A39" s="565" t="s">
        <v>997</v>
      </c>
      <c r="B39" s="345" t="s">
        <v>212</v>
      </c>
      <c r="C39" s="348" t="s">
        <v>590</v>
      </c>
      <c r="D39" s="30"/>
      <c r="E39" s="610" t="s">
        <v>463</v>
      </c>
      <c r="F39" s="205" t="s">
        <v>464</v>
      </c>
      <c r="G39" s="205" t="s">
        <v>465</v>
      </c>
      <c r="H39" s="205" t="s">
        <v>472</v>
      </c>
      <c r="I39" s="205" t="s">
        <v>471</v>
      </c>
      <c r="J39" s="25"/>
      <c r="K39" s="451"/>
      <c r="L39" s="25"/>
      <c r="M39" s="25"/>
      <c r="N39" s="25"/>
      <c r="O39" s="282"/>
      <c r="P39" s="282"/>
      <c r="Q39" s="282"/>
      <c r="R39" s="282">
        <v>123938.79999999999</v>
      </c>
      <c r="S39" s="282">
        <v>122699.4</v>
      </c>
      <c r="T39" s="282">
        <v>1239.4000000000001</v>
      </c>
      <c r="U39" s="282"/>
      <c r="V39" s="282"/>
      <c r="W39" s="282"/>
      <c r="X39" s="282">
        <f t="shared" ref="X39" si="40">R39+U39</f>
        <v>123938.79999999999</v>
      </c>
      <c r="Y39" s="282">
        <f t="shared" ref="Y39" si="41">S39+V39</f>
        <v>122699.4</v>
      </c>
      <c r="Z39" s="282">
        <f t="shared" ref="Z39" si="42">T39+W39</f>
        <v>1239.4000000000001</v>
      </c>
      <c r="AA39" s="30" t="s">
        <v>949</v>
      </c>
      <c r="AB39" s="282"/>
      <c r="AC39" s="282"/>
      <c r="AD39" s="282"/>
      <c r="AE39" s="282">
        <v>123938.9</v>
      </c>
      <c r="AF39" s="282">
        <v>122699.4</v>
      </c>
      <c r="AG39" s="282">
        <v>1239.5</v>
      </c>
      <c r="AH39" s="282"/>
      <c r="AI39" s="282"/>
      <c r="AJ39" s="282"/>
      <c r="AK39" s="282">
        <f t="shared" ref="AK39" si="43">AE39+AH39</f>
        <v>123938.9</v>
      </c>
      <c r="AL39" s="282">
        <f t="shared" ref="AL39" si="44">AF39+AI39</f>
        <v>122699.4</v>
      </c>
      <c r="AM39" s="282">
        <f t="shared" ref="AM39" si="45">AG39+AJ39</f>
        <v>1239.5</v>
      </c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30" t="s">
        <v>949</v>
      </c>
      <c r="BB39" s="8" t="s">
        <v>979</v>
      </c>
    </row>
    <row r="40" spans="1:54" s="7" customFormat="1" ht="31.5" customHeight="1">
      <c r="A40" s="565"/>
      <c r="B40" s="81"/>
      <c r="C40" s="82" t="s">
        <v>390</v>
      </c>
      <c r="D40" s="82"/>
      <c r="E40" s="202"/>
      <c r="F40" s="202"/>
      <c r="G40" s="202"/>
      <c r="H40" s="202"/>
      <c r="I40" s="202"/>
      <c r="J40" s="89"/>
      <c r="K40" s="448"/>
      <c r="L40" s="89"/>
      <c r="M40" s="89"/>
      <c r="N40" s="89"/>
      <c r="O40" s="106"/>
      <c r="P40" s="106"/>
      <c r="Q40" s="106"/>
      <c r="R40" s="316"/>
      <c r="S40" s="316"/>
      <c r="T40" s="316"/>
      <c r="U40" s="316"/>
      <c r="V40" s="316"/>
      <c r="W40" s="316"/>
      <c r="X40" s="316"/>
      <c r="Y40" s="316"/>
      <c r="Z40" s="316"/>
      <c r="AA40" s="82"/>
      <c r="AB40" s="106"/>
      <c r="AC40" s="106"/>
      <c r="AD40" s="106"/>
      <c r="AE40" s="316"/>
      <c r="AF40" s="316"/>
      <c r="AG40" s="316"/>
      <c r="AH40" s="316"/>
      <c r="AI40" s="316"/>
      <c r="AJ40" s="316"/>
      <c r="AK40" s="316"/>
      <c r="AL40" s="316"/>
      <c r="AM40" s="31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82"/>
    </row>
    <row r="41" spans="1:54" s="7" customFormat="1" ht="63" customHeight="1">
      <c r="A41" s="565"/>
      <c r="B41" s="83"/>
      <c r="C41" s="84" t="s">
        <v>560</v>
      </c>
      <c r="D41" s="84"/>
      <c r="E41" s="203"/>
      <c r="F41" s="203"/>
      <c r="G41" s="203"/>
      <c r="H41" s="203"/>
      <c r="I41" s="203"/>
      <c r="J41" s="90"/>
      <c r="K41" s="449"/>
      <c r="L41" s="90"/>
      <c r="M41" s="90"/>
      <c r="N41" s="90"/>
      <c r="O41" s="107"/>
      <c r="P41" s="107"/>
      <c r="Q41" s="107"/>
      <c r="R41" s="317"/>
      <c r="S41" s="317"/>
      <c r="T41" s="317"/>
      <c r="U41" s="317"/>
      <c r="V41" s="317"/>
      <c r="W41" s="317"/>
      <c r="X41" s="317"/>
      <c r="Y41" s="317"/>
      <c r="Z41" s="317"/>
      <c r="AA41" s="84"/>
      <c r="AB41" s="107"/>
      <c r="AC41" s="107"/>
      <c r="AD41" s="107"/>
      <c r="AE41" s="317"/>
      <c r="AF41" s="317"/>
      <c r="AG41" s="317"/>
      <c r="AH41" s="317"/>
      <c r="AI41" s="317"/>
      <c r="AJ41" s="317"/>
      <c r="AK41" s="317"/>
      <c r="AL41" s="317"/>
      <c r="AM41" s="31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84"/>
    </row>
    <row r="42" spans="1:54" s="8" customFormat="1" ht="20.25" customHeight="1">
      <c r="A42" s="565"/>
      <c r="B42" s="54"/>
      <c r="C42" s="29" t="s">
        <v>97</v>
      </c>
      <c r="D42" s="29"/>
      <c r="E42" s="207"/>
      <c r="F42" s="207"/>
      <c r="G42" s="207"/>
      <c r="H42" s="207"/>
      <c r="I42" s="207"/>
      <c r="J42" s="162"/>
      <c r="K42" s="453"/>
      <c r="L42" s="162"/>
      <c r="M42" s="162"/>
      <c r="N42" s="162"/>
      <c r="O42" s="109"/>
      <c r="P42" s="109"/>
      <c r="Q42" s="109"/>
      <c r="R42" s="282"/>
      <c r="S42" s="282"/>
      <c r="T42" s="282"/>
      <c r="U42" s="282"/>
      <c r="V42" s="282"/>
      <c r="W42" s="282"/>
      <c r="X42" s="282"/>
      <c r="Y42" s="282"/>
      <c r="Z42" s="282"/>
      <c r="AA42" s="29"/>
      <c r="AB42" s="109"/>
      <c r="AC42" s="109"/>
      <c r="AD42" s="109"/>
      <c r="AE42" s="282"/>
      <c r="AF42" s="282"/>
      <c r="AG42" s="282"/>
      <c r="AH42" s="282"/>
      <c r="AI42" s="282"/>
      <c r="AJ42" s="282"/>
      <c r="AK42" s="282"/>
      <c r="AL42" s="282"/>
      <c r="AM42" s="282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29"/>
      <c r="BB42" s="8" t="s">
        <v>980</v>
      </c>
    </row>
    <row r="43" spans="1:54" s="8" customFormat="1" ht="63">
      <c r="A43" s="565" t="s">
        <v>997</v>
      </c>
      <c r="B43" s="54" t="s">
        <v>213</v>
      </c>
      <c r="C43" s="93" t="s">
        <v>10</v>
      </c>
      <c r="D43" s="613" t="s">
        <v>531</v>
      </c>
      <c r="E43" s="618" t="s">
        <v>463</v>
      </c>
      <c r="F43" s="619" t="s">
        <v>464</v>
      </c>
      <c r="G43" s="619" t="s">
        <v>465</v>
      </c>
      <c r="H43" s="619" t="s">
        <v>475</v>
      </c>
      <c r="I43" s="614" t="s">
        <v>474</v>
      </c>
      <c r="J43" s="25" t="s">
        <v>448</v>
      </c>
      <c r="K43" s="451"/>
      <c r="L43" s="25"/>
      <c r="M43" s="25"/>
      <c r="N43" s="25"/>
      <c r="O43" s="109">
        <v>569904.29999999993</v>
      </c>
      <c r="P43" s="109">
        <v>564205.19999999995</v>
      </c>
      <c r="Q43" s="109">
        <v>5699.1</v>
      </c>
      <c r="R43" s="282">
        <f>S43+T43</f>
        <v>759978.5</v>
      </c>
      <c r="S43" s="282">
        <v>564205.19999999995</v>
      </c>
      <c r="T43" s="282">
        <v>195773.3</v>
      </c>
      <c r="U43" s="282">
        <f>V43+W43</f>
        <v>-285058.29999999993</v>
      </c>
      <c r="V43" s="282">
        <f>470171-S43</f>
        <v>-94034.199999999953</v>
      </c>
      <c r="W43" s="282">
        <f>4749.2-Q43-190074.2</f>
        <v>-191024.1</v>
      </c>
      <c r="X43" s="282">
        <f t="shared" ref="X43:X47" si="46">R43+U43</f>
        <v>474920.20000000007</v>
      </c>
      <c r="Y43" s="282">
        <f t="shared" ref="Y43:Y47" si="47">S43+V43</f>
        <v>470171</v>
      </c>
      <c r="Z43" s="282">
        <f t="shared" ref="Z43:Z47" si="48">T43+W43</f>
        <v>4749.1999999999825</v>
      </c>
      <c r="AA43" s="93" t="s">
        <v>988</v>
      </c>
      <c r="AB43" s="109">
        <v>891680</v>
      </c>
      <c r="AC43" s="109">
        <v>882763.2</v>
      </c>
      <c r="AD43" s="109">
        <v>8916.7999999999993</v>
      </c>
      <c r="AE43" s="282">
        <f>AB43</f>
        <v>891680</v>
      </c>
      <c r="AF43" s="282">
        <f t="shared" ref="AF43:AG43" si="49">AC43</f>
        <v>882763.2</v>
      </c>
      <c r="AG43" s="282">
        <f t="shared" si="49"/>
        <v>8916.7999999999993</v>
      </c>
      <c r="AH43" s="282">
        <f>AI43+AJ43</f>
        <v>41460.900000000052</v>
      </c>
      <c r="AI43" s="282">
        <f>735636-AF43</f>
        <v>-147127.19999999995</v>
      </c>
      <c r="AJ43" s="282">
        <f>7430.7-AG43+190074.2</f>
        <v>188588.1</v>
      </c>
      <c r="AK43" s="282">
        <f>AE43+AH43</f>
        <v>933140.9</v>
      </c>
      <c r="AL43" s="282">
        <f t="shared" ref="AL43" si="50">AF43+AI43</f>
        <v>735636</v>
      </c>
      <c r="AM43" s="282">
        <f t="shared" ref="AM43" si="51">AG43+AJ43</f>
        <v>197504.9</v>
      </c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93" t="s">
        <v>988</v>
      </c>
      <c r="BA43" s="8" t="s">
        <v>744</v>
      </c>
      <c r="BB43" s="6" t="s">
        <v>980</v>
      </c>
    </row>
    <row r="44" spans="1:54" s="8" customFormat="1" ht="47.25" customHeight="1">
      <c r="A44" s="565" t="s">
        <v>997</v>
      </c>
      <c r="B44" s="54" t="s">
        <v>214</v>
      </c>
      <c r="C44" s="93" t="s">
        <v>98</v>
      </c>
      <c r="D44" s="613"/>
      <c r="E44" s="618" t="s">
        <v>463</v>
      </c>
      <c r="F44" s="619" t="s">
        <v>464</v>
      </c>
      <c r="G44" s="619" t="s">
        <v>465</v>
      </c>
      <c r="H44" s="619" t="s">
        <v>473</v>
      </c>
      <c r="I44" s="614" t="s">
        <v>474</v>
      </c>
      <c r="J44" s="25"/>
      <c r="K44" s="451"/>
      <c r="L44" s="25"/>
      <c r="M44" s="25"/>
      <c r="N44" s="25"/>
      <c r="O44" s="109">
        <v>9083.4</v>
      </c>
      <c r="P44" s="109">
        <v>0</v>
      </c>
      <c r="Q44" s="109">
        <v>9083.4</v>
      </c>
      <c r="R44" s="282">
        <f>O44</f>
        <v>9083.4</v>
      </c>
      <c r="S44" s="282">
        <f t="shared" ref="S44:S47" si="52">P44</f>
        <v>0</v>
      </c>
      <c r="T44" s="282">
        <f t="shared" ref="T44:T47" si="53">Q44</f>
        <v>9083.4</v>
      </c>
      <c r="U44" s="282"/>
      <c r="V44" s="282"/>
      <c r="W44" s="282"/>
      <c r="X44" s="282">
        <f t="shared" si="46"/>
        <v>9083.4</v>
      </c>
      <c r="Y44" s="282">
        <f t="shared" si="47"/>
        <v>0</v>
      </c>
      <c r="Z44" s="282">
        <f t="shared" si="48"/>
        <v>9083.4</v>
      </c>
      <c r="AA44" s="93"/>
      <c r="AB44" s="566"/>
      <c r="AC44" s="566"/>
      <c r="AD44" s="566"/>
      <c r="AE44" s="567"/>
      <c r="AF44" s="567"/>
      <c r="AG44" s="567"/>
      <c r="AH44" s="567"/>
      <c r="AI44" s="567"/>
      <c r="AJ44" s="567"/>
      <c r="AK44" s="567"/>
      <c r="AL44" s="567"/>
      <c r="AM44" s="567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93"/>
      <c r="BB44" s="8" t="s">
        <v>976</v>
      </c>
    </row>
    <row r="45" spans="1:54" s="8" customFormat="1" ht="18" customHeight="1">
      <c r="A45" s="565"/>
      <c r="B45" s="54"/>
      <c r="C45" s="255" t="s">
        <v>15</v>
      </c>
      <c r="D45" s="620"/>
      <c r="E45" s="621"/>
      <c r="F45" s="622"/>
      <c r="G45" s="622"/>
      <c r="H45" s="622"/>
      <c r="I45" s="615"/>
      <c r="J45" s="79"/>
      <c r="K45" s="454"/>
      <c r="L45" s="79"/>
      <c r="M45" s="79"/>
      <c r="N45" s="79"/>
      <c r="O45" s="123">
        <v>9083.4</v>
      </c>
      <c r="P45" s="123">
        <v>0</v>
      </c>
      <c r="Q45" s="123">
        <v>9083.4</v>
      </c>
      <c r="R45" s="319">
        <f t="shared" ref="R45:R47" si="54">O45</f>
        <v>9083.4</v>
      </c>
      <c r="S45" s="319">
        <f t="shared" si="52"/>
        <v>0</v>
      </c>
      <c r="T45" s="319">
        <f t="shared" si="53"/>
        <v>9083.4</v>
      </c>
      <c r="U45" s="319"/>
      <c r="V45" s="319"/>
      <c r="W45" s="319"/>
      <c r="X45" s="319">
        <f t="shared" si="46"/>
        <v>9083.4</v>
      </c>
      <c r="Y45" s="319">
        <f t="shared" si="47"/>
        <v>0</v>
      </c>
      <c r="Z45" s="319">
        <f t="shared" si="48"/>
        <v>9083.4</v>
      </c>
      <c r="AA45" s="255"/>
      <c r="AB45" s="109"/>
      <c r="AC45" s="109"/>
      <c r="AD45" s="109"/>
      <c r="AE45" s="282"/>
      <c r="AF45" s="282"/>
      <c r="AG45" s="282"/>
      <c r="AH45" s="282"/>
      <c r="AI45" s="282"/>
      <c r="AJ45" s="282"/>
      <c r="AK45" s="282"/>
      <c r="AL45" s="282"/>
      <c r="AM45" s="282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255"/>
      <c r="BB45" s="8" t="s">
        <v>976</v>
      </c>
    </row>
    <row r="46" spans="1:54" s="8" customFormat="1" ht="47.25" customHeight="1">
      <c r="A46" s="565" t="s">
        <v>997</v>
      </c>
      <c r="B46" s="54" t="s">
        <v>215</v>
      </c>
      <c r="C46" s="30" t="s">
        <v>99</v>
      </c>
      <c r="D46" s="274"/>
      <c r="E46" s="616" t="s">
        <v>463</v>
      </c>
      <c r="F46" s="617" t="s">
        <v>464</v>
      </c>
      <c r="G46" s="617" t="s">
        <v>465</v>
      </c>
      <c r="H46" s="617" t="s">
        <v>473</v>
      </c>
      <c r="I46" s="232" t="s">
        <v>474</v>
      </c>
      <c r="J46" s="25"/>
      <c r="K46" s="451"/>
      <c r="L46" s="25"/>
      <c r="M46" s="25"/>
      <c r="N46" s="25"/>
      <c r="O46" s="109">
        <v>23536.400000000001</v>
      </c>
      <c r="P46" s="109">
        <v>0</v>
      </c>
      <c r="Q46" s="109">
        <v>23536.400000000001</v>
      </c>
      <c r="R46" s="282">
        <f t="shared" si="54"/>
        <v>23536.400000000001</v>
      </c>
      <c r="S46" s="282">
        <f t="shared" si="52"/>
        <v>0</v>
      </c>
      <c r="T46" s="282">
        <f t="shared" si="53"/>
        <v>23536.400000000001</v>
      </c>
      <c r="U46" s="282"/>
      <c r="V46" s="282"/>
      <c r="W46" s="282"/>
      <c r="X46" s="282">
        <f t="shared" si="46"/>
        <v>23536.400000000001</v>
      </c>
      <c r="Y46" s="282">
        <f t="shared" si="47"/>
        <v>0</v>
      </c>
      <c r="Z46" s="282">
        <f t="shared" si="48"/>
        <v>23536.400000000001</v>
      </c>
      <c r="AA46" s="30"/>
      <c r="AB46" s="566"/>
      <c r="AC46" s="566"/>
      <c r="AD46" s="566"/>
      <c r="AE46" s="567"/>
      <c r="AF46" s="567"/>
      <c r="AG46" s="567"/>
      <c r="AH46" s="567"/>
      <c r="AI46" s="567"/>
      <c r="AJ46" s="567"/>
      <c r="AK46" s="567"/>
      <c r="AL46" s="567"/>
      <c r="AM46" s="567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30"/>
      <c r="BB46" s="8" t="s">
        <v>976</v>
      </c>
    </row>
    <row r="47" spans="1:54" s="8" customFormat="1" ht="20.25" customHeight="1">
      <c r="A47" s="565"/>
      <c r="B47" s="54"/>
      <c r="C47" s="255" t="s">
        <v>15</v>
      </c>
      <c r="D47" s="255"/>
      <c r="E47" s="218"/>
      <c r="F47" s="209"/>
      <c r="G47" s="209"/>
      <c r="H47" s="209"/>
      <c r="I47" s="209"/>
      <c r="J47" s="79"/>
      <c r="K47" s="454"/>
      <c r="L47" s="79"/>
      <c r="M47" s="79"/>
      <c r="N47" s="79"/>
      <c r="O47" s="123">
        <v>23536.400000000001</v>
      </c>
      <c r="P47" s="123">
        <v>0</v>
      </c>
      <c r="Q47" s="123">
        <v>23536.400000000001</v>
      </c>
      <c r="R47" s="319">
        <f t="shared" si="54"/>
        <v>23536.400000000001</v>
      </c>
      <c r="S47" s="319">
        <f t="shared" si="52"/>
        <v>0</v>
      </c>
      <c r="T47" s="319">
        <f t="shared" si="53"/>
        <v>23536.400000000001</v>
      </c>
      <c r="U47" s="319"/>
      <c r="V47" s="319"/>
      <c r="W47" s="319"/>
      <c r="X47" s="319">
        <f t="shared" si="46"/>
        <v>23536.400000000001</v>
      </c>
      <c r="Y47" s="319">
        <f t="shared" si="47"/>
        <v>0</v>
      </c>
      <c r="Z47" s="319">
        <f t="shared" si="48"/>
        <v>23536.400000000001</v>
      </c>
      <c r="AA47" s="255"/>
      <c r="AB47" s="109"/>
      <c r="AC47" s="109"/>
      <c r="AD47" s="109"/>
      <c r="AE47" s="282"/>
      <c r="AF47" s="282"/>
      <c r="AG47" s="282"/>
      <c r="AH47" s="282"/>
      <c r="AI47" s="282"/>
      <c r="AJ47" s="282"/>
      <c r="AK47" s="282"/>
      <c r="AL47" s="282"/>
      <c r="AM47" s="282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255"/>
      <c r="BB47" s="8" t="s">
        <v>976</v>
      </c>
    </row>
    <row r="48" spans="1:54" s="8" customFormat="1" ht="78.75" customHeight="1">
      <c r="A48" s="565" t="s">
        <v>997</v>
      </c>
      <c r="B48" s="345" t="s">
        <v>216</v>
      </c>
      <c r="C48" s="30" t="s">
        <v>750</v>
      </c>
      <c r="D48" s="255"/>
      <c r="E48" s="273" t="s">
        <v>463</v>
      </c>
      <c r="F48" s="232" t="s">
        <v>464</v>
      </c>
      <c r="G48" s="232" t="s">
        <v>465</v>
      </c>
      <c r="H48" s="232" t="s">
        <v>473</v>
      </c>
      <c r="I48" s="232" t="s">
        <v>474</v>
      </c>
      <c r="J48" s="79"/>
      <c r="K48" s="454"/>
      <c r="L48" s="79"/>
      <c r="M48" s="79"/>
      <c r="N48" s="79"/>
      <c r="O48" s="319"/>
      <c r="P48" s="319"/>
      <c r="Q48" s="319"/>
      <c r="R48" s="396">
        <f>S48+T48</f>
        <v>15946.8</v>
      </c>
      <c r="S48" s="396">
        <v>0</v>
      </c>
      <c r="T48" s="396">
        <v>15946.8</v>
      </c>
      <c r="U48" s="319"/>
      <c r="V48" s="319"/>
      <c r="W48" s="319"/>
      <c r="X48" s="396">
        <f>U48+R48</f>
        <v>15946.8</v>
      </c>
      <c r="Y48" s="396">
        <v>0</v>
      </c>
      <c r="Z48" s="396">
        <v>15946.76</v>
      </c>
      <c r="AA48" s="255" t="s">
        <v>779</v>
      </c>
      <c r="AB48" s="567"/>
      <c r="AC48" s="567"/>
      <c r="AD48" s="567"/>
      <c r="AE48" s="567"/>
      <c r="AF48" s="567"/>
      <c r="AG48" s="567"/>
      <c r="AH48" s="567"/>
      <c r="AI48" s="567"/>
      <c r="AJ48" s="567"/>
      <c r="AK48" s="567"/>
      <c r="AL48" s="567"/>
      <c r="AM48" s="567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55" t="s">
        <v>779</v>
      </c>
      <c r="BB48" s="8" t="s">
        <v>979</v>
      </c>
    </row>
    <row r="49" spans="1:54" s="8" customFormat="1" ht="20.25" customHeight="1">
      <c r="A49" s="565"/>
      <c r="B49" s="345"/>
      <c r="C49" s="255" t="s">
        <v>28</v>
      </c>
      <c r="D49" s="255"/>
      <c r="E49" s="218"/>
      <c r="F49" s="209"/>
      <c r="G49" s="209"/>
      <c r="H49" s="209"/>
      <c r="I49" s="209"/>
      <c r="J49" s="79"/>
      <c r="K49" s="454"/>
      <c r="L49" s="79"/>
      <c r="M49" s="79"/>
      <c r="N49" s="79"/>
      <c r="O49" s="319"/>
      <c r="P49" s="319"/>
      <c r="Q49" s="319"/>
      <c r="R49" s="397">
        <v>15946.76</v>
      </c>
      <c r="S49" s="397">
        <v>0</v>
      </c>
      <c r="T49" s="397">
        <v>15946.76</v>
      </c>
      <c r="U49" s="319"/>
      <c r="V49" s="319"/>
      <c r="W49" s="319"/>
      <c r="X49" s="397">
        <v>15946.76</v>
      </c>
      <c r="Y49" s="397">
        <v>0</v>
      </c>
      <c r="Z49" s="397">
        <v>15946.76</v>
      </c>
      <c r="AA49" s="255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55"/>
      <c r="BB49" s="8" t="s">
        <v>979</v>
      </c>
    </row>
    <row r="50" spans="1:54" s="7" customFormat="1" ht="31.5" customHeight="1">
      <c r="A50" s="565"/>
      <c r="B50" s="83"/>
      <c r="C50" s="84" t="s">
        <v>391</v>
      </c>
      <c r="D50" s="84"/>
      <c r="E50" s="203"/>
      <c r="F50" s="203"/>
      <c r="G50" s="203"/>
      <c r="H50" s="203"/>
      <c r="I50" s="203"/>
      <c r="J50" s="90"/>
      <c r="K50" s="449"/>
      <c r="L50" s="90"/>
      <c r="M50" s="90"/>
      <c r="N50" s="90"/>
      <c r="O50" s="107"/>
      <c r="P50" s="107"/>
      <c r="Q50" s="107"/>
      <c r="R50" s="317"/>
      <c r="S50" s="317"/>
      <c r="T50" s="317"/>
      <c r="U50" s="317"/>
      <c r="V50" s="317"/>
      <c r="W50" s="317"/>
      <c r="X50" s="317"/>
      <c r="Y50" s="317"/>
      <c r="Z50" s="317"/>
      <c r="AA50" s="84"/>
      <c r="AB50" s="107"/>
      <c r="AC50" s="107"/>
      <c r="AD50" s="107"/>
      <c r="AE50" s="317"/>
      <c r="AF50" s="317"/>
      <c r="AG50" s="317"/>
      <c r="AH50" s="317"/>
      <c r="AI50" s="317"/>
      <c r="AJ50" s="317"/>
      <c r="AK50" s="317"/>
      <c r="AL50" s="317"/>
      <c r="AM50" s="31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84"/>
    </row>
    <row r="51" spans="1:54" s="10" customFormat="1" ht="48" customHeight="1">
      <c r="A51" s="565" t="s">
        <v>998</v>
      </c>
      <c r="B51" s="55" t="s">
        <v>217</v>
      </c>
      <c r="C51" s="30" t="s">
        <v>134</v>
      </c>
      <c r="D51" s="25"/>
      <c r="E51" s="25" t="s">
        <v>463</v>
      </c>
      <c r="F51" s="25" t="s">
        <v>464</v>
      </c>
      <c r="G51" s="25" t="s">
        <v>476</v>
      </c>
      <c r="H51" s="25" t="s">
        <v>477</v>
      </c>
      <c r="I51" s="25" t="s">
        <v>474</v>
      </c>
      <c r="J51" s="25">
        <v>2023</v>
      </c>
      <c r="K51" s="451"/>
      <c r="L51" s="109">
        <v>7209.9</v>
      </c>
      <c r="M51" s="109">
        <v>0</v>
      </c>
      <c r="N51" s="109">
        <v>7209.9</v>
      </c>
      <c r="O51" s="109">
        <v>309980.90000000002</v>
      </c>
      <c r="P51" s="109">
        <v>0</v>
      </c>
      <c r="Q51" s="109">
        <v>309980.90000000002</v>
      </c>
      <c r="R51" s="282">
        <f>O51</f>
        <v>309980.90000000002</v>
      </c>
      <c r="S51" s="282">
        <f t="shared" ref="S51:T51" si="55">P51</f>
        <v>0</v>
      </c>
      <c r="T51" s="282">
        <f t="shared" si="55"/>
        <v>309980.90000000002</v>
      </c>
      <c r="U51" s="282">
        <f>W51</f>
        <v>-309980.90000000002</v>
      </c>
      <c r="V51" s="282">
        <v>0</v>
      </c>
      <c r="W51" s="282">
        <f>-T51</f>
        <v>-309980.90000000002</v>
      </c>
      <c r="X51" s="282">
        <f t="shared" ref="X51" si="56">R51+U51</f>
        <v>0</v>
      </c>
      <c r="Y51" s="282">
        <f t="shared" ref="Y51" si="57">S51+V51</f>
        <v>0</v>
      </c>
      <c r="Z51" s="282">
        <f t="shared" ref="Z51" si="58">T51+W51</f>
        <v>0</v>
      </c>
      <c r="AA51" s="30"/>
      <c r="AB51" s="109"/>
      <c r="AC51" s="109"/>
      <c r="AD51" s="109"/>
      <c r="AE51" s="282"/>
      <c r="AF51" s="282"/>
      <c r="AG51" s="282"/>
      <c r="AH51" s="282"/>
      <c r="AI51" s="282"/>
      <c r="AJ51" s="282"/>
      <c r="AK51" s="282"/>
      <c r="AL51" s="282"/>
      <c r="AM51" s="282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30"/>
      <c r="BB51" s="10" t="s">
        <v>980</v>
      </c>
    </row>
    <row r="52" spans="1:54" s="10" customFormat="1" ht="94.5" customHeight="1">
      <c r="A52" s="565" t="s">
        <v>997</v>
      </c>
      <c r="B52" s="398" t="s">
        <v>218</v>
      </c>
      <c r="C52" s="399" t="s">
        <v>751</v>
      </c>
      <c r="D52" s="25"/>
      <c r="E52" s="25">
        <v>832</v>
      </c>
      <c r="F52" s="25" t="s">
        <v>464</v>
      </c>
      <c r="G52" s="25" t="s">
        <v>465</v>
      </c>
      <c r="H52" s="25" t="s">
        <v>1020</v>
      </c>
      <c r="I52" s="25">
        <v>414</v>
      </c>
      <c r="J52" s="25"/>
      <c r="K52" s="451"/>
      <c r="L52" s="25"/>
      <c r="M52" s="25"/>
      <c r="N52" s="25"/>
      <c r="O52" s="282"/>
      <c r="P52" s="282"/>
      <c r="Q52" s="282"/>
      <c r="R52" s="396">
        <f>S52+T52</f>
        <v>2030.3</v>
      </c>
      <c r="S52" s="396">
        <v>0</v>
      </c>
      <c r="T52" s="396">
        <v>2030.3</v>
      </c>
      <c r="U52" s="282"/>
      <c r="V52" s="282"/>
      <c r="W52" s="282"/>
      <c r="X52" s="396">
        <f>U52+R52</f>
        <v>2030.3</v>
      </c>
      <c r="Y52" s="396">
        <f t="shared" ref="Y52:Z52" si="59">V52+S52</f>
        <v>0</v>
      </c>
      <c r="Z52" s="396">
        <f t="shared" si="59"/>
        <v>2030.3</v>
      </c>
      <c r="AA52" s="255" t="s">
        <v>779</v>
      </c>
      <c r="AB52" s="567"/>
      <c r="AC52" s="567"/>
      <c r="AD52" s="567"/>
      <c r="AE52" s="567"/>
      <c r="AF52" s="567"/>
      <c r="AG52" s="567"/>
      <c r="AH52" s="567"/>
      <c r="AI52" s="567"/>
      <c r="AJ52" s="567"/>
      <c r="AK52" s="567"/>
      <c r="AL52" s="567"/>
      <c r="AM52" s="567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AY52" s="282"/>
      <c r="AZ52" s="255" t="s">
        <v>779</v>
      </c>
      <c r="BB52" s="10" t="s">
        <v>979</v>
      </c>
    </row>
    <row r="53" spans="1:54" s="10" customFormat="1" ht="20.25" customHeight="1">
      <c r="A53" s="565"/>
      <c r="B53" s="398"/>
      <c r="C53" s="400" t="s">
        <v>28</v>
      </c>
      <c r="D53" s="25"/>
      <c r="E53" s="25"/>
      <c r="F53" s="25"/>
      <c r="G53" s="25"/>
      <c r="H53" s="25"/>
      <c r="I53" s="25"/>
      <c r="J53" s="25"/>
      <c r="K53" s="451"/>
      <c r="L53" s="25"/>
      <c r="M53" s="25"/>
      <c r="N53" s="25"/>
      <c r="O53" s="282"/>
      <c r="P53" s="282"/>
      <c r="Q53" s="282"/>
      <c r="R53" s="397">
        <v>2030.27</v>
      </c>
      <c r="S53" s="397">
        <v>0</v>
      </c>
      <c r="T53" s="397">
        <v>2030.3</v>
      </c>
      <c r="U53" s="282"/>
      <c r="V53" s="282"/>
      <c r="W53" s="282"/>
      <c r="X53" s="397">
        <f t="shared" ref="X53:X61" si="60">U53+R53</f>
        <v>2030.27</v>
      </c>
      <c r="Y53" s="397">
        <f t="shared" ref="Y53:Y61" si="61">V53+S53</f>
        <v>0</v>
      </c>
      <c r="Z53" s="397">
        <f t="shared" ref="Z53:Z61" si="62">W53+T53</f>
        <v>2030.3</v>
      </c>
      <c r="AA53" s="30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  <c r="AW53" s="282"/>
      <c r="AX53" s="282"/>
      <c r="AY53" s="282"/>
      <c r="AZ53" s="30"/>
      <c r="BB53" s="10" t="s">
        <v>979</v>
      </c>
    </row>
    <row r="54" spans="1:54" s="10" customFormat="1" ht="63" customHeight="1">
      <c r="A54" s="565" t="s">
        <v>997</v>
      </c>
      <c r="B54" s="398" t="s">
        <v>219</v>
      </c>
      <c r="C54" s="399" t="s">
        <v>752</v>
      </c>
      <c r="D54" s="25"/>
      <c r="E54" s="25">
        <v>832</v>
      </c>
      <c r="F54" s="25" t="s">
        <v>464</v>
      </c>
      <c r="G54" s="25" t="s">
        <v>465</v>
      </c>
      <c r="H54" s="25" t="s">
        <v>1020</v>
      </c>
      <c r="I54" s="25">
        <v>414</v>
      </c>
      <c r="J54" s="25"/>
      <c r="K54" s="451"/>
      <c r="L54" s="25"/>
      <c r="M54" s="25"/>
      <c r="N54" s="25"/>
      <c r="O54" s="282"/>
      <c r="P54" s="282"/>
      <c r="Q54" s="282"/>
      <c r="R54" s="401">
        <f>S54+T54</f>
        <v>1571</v>
      </c>
      <c r="S54" s="401">
        <v>0</v>
      </c>
      <c r="T54" s="401">
        <v>1571</v>
      </c>
      <c r="U54" s="282"/>
      <c r="V54" s="282"/>
      <c r="W54" s="282"/>
      <c r="X54" s="401">
        <f t="shared" si="60"/>
        <v>1571</v>
      </c>
      <c r="Y54" s="401">
        <f t="shared" si="61"/>
        <v>0</v>
      </c>
      <c r="Z54" s="401">
        <f t="shared" si="62"/>
        <v>1571</v>
      </c>
      <c r="AA54" s="255" t="s">
        <v>779</v>
      </c>
      <c r="AB54" s="567"/>
      <c r="AC54" s="567"/>
      <c r="AD54" s="567"/>
      <c r="AE54" s="567"/>
      <c r="AF54" s="567"/>
      <c r="AG54" s="567"/>
      <c r="AH54" s="567"/>
      <c r="AI54" s="567"/>
      <c r="AJ54" s="567"/>
      <c r="AK54" s="567"/>
      <c r="AL54" s="567"/>
      <c r="AM54" s="567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55" t="s">
        <v>779</v>
      </c>
      <c r="BB54" s="10" t="s">
        <v>979</v>
      </c>
    </row>
    <row r="55" spans="1:54" s="10" customFormat="1" ht="20.25" customHeight="1">
      <c r="A55" s="565"/>
      <c r="B55" s="398"/>
      <c r="C55" s="255" t="s">
        <v>28</v>
      </c>
      <c r="D55" s="25"/>
      <c r="E55" s="25"/>
      <c r="F55" s="25"/>
      <c r="G55" s="25"/>
      <c r="H55" s="25"/>
      <c r="I55" s="25"/>
      <c r="J55" s="25"/>
      <c r="K55" s="451"/>
      <c r="L55" s="25"/>
      <c r="M55" s="25"/>
      <c r="N55" s="25"/>
      <c r="O55" s="282"/>
      <c r="P55" s="282"/>
      <c r="Q55" s="282"/>
      <c r="R55" s="397">
        <v>1570.9880000000001</v>
      </c>
      <c r="S55" s="397">
        <v>0</v>
      </c>
      <c r="T55" s="397">
        <v>1571</v>
      </c>
      <c r="U55" s="282"/>
      <c r="V55" s="282"/>
      <c r="W55" s="282"/>
      <c r="X55" s="397">
        <f t="shared" si="60"/>
        <v>1570.9880000000001</v>
      </c>
      <c r="Y55" s="397">
        <f t="shared" si="61"/>
        <v>0</v>
      </c>
      <c r="Z55" s="397">
        <f t="shared" si="62"/>
        <v>1571</v>
      </c>
      <c r="AA55" s="30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30"/>
      <c r="BB55" s="10" t="s">
        <v>979</v>
      </c>
    </row>
    <row r="56" spans="1:54" s="10" customFormat="1" ht="78.75" customHeight="1">
      <c r="A56" s="565" t="s">
        <v>997</v>
      </c>
      <c r="B56" s="398" t="s">
        <v>418</v>
      </c>
      <c r="C56" s="30" t="s">
        <v>753</v>
      </c>
      <c r="D56" s="25"/>
      <c r="E56" s="25">
        <v>832</v>
      </c>
      <c r="F56" s="25" t="s">
        <v>464</v>
      </c>
      <c r="G56" s="25" t="s">
        <v>465</v>
      </c>
      <c r="H56" s="25" t="s">
        <v>1020</v>
      </c>
      <c r="I56" s="25">
        <v>414</v>
      </c>
      <c r="J56" s="25"/>
      <c r="K56" s="451"/>
      <c r="L56" s="25"/>
      <c r="M56" s="25"/>
      <c r="N56" s="25"/>
      <c r="O56" s="282"/>
      <c r="P56" s="282"/>
      <c r="Q56" s="282"/>
      <c r="R56" s="401">
        <f>S56+T56</f>
        <v>2030.3</v>
      </c>
      <c r="S56" s="401">
        <v>0</v>
      </c>
      <c r="T56" s="401">
        <v>2030.3</v>
      </c>
      <c r="U56" s="282"/>
      <c r="V56" s="282"/>
      <c r="W56" s="282"/>
      <c r="X56" s="401">
        <f t="shared" si="60"/>
        <v>2030.3</v>
      </c>
      <c r="Y56" s="401">
        <f t="shared" si="61"/>
        <v>0</v>
      </c>
      <c r="Z56" s="401">
        <f t="shared" si="62"/>
        <v>2030.3</v>
      </c>
      <c r="AA56" s="255" t="s">
        <v>779</v>
      </c>
      <c r="AB56" s="567"/>
      <c r="AC56" s="567"/>
      <c r="AD56" s="567"/>
      <c r="AE56" s="567"/>
      <c r="AF56" s="567"/>
      <c r="AG56" s="567"/>
      <c r="AH56" s="567"/>
      <c r="AI56" s="567"/>
      <c r="AJ56" s="567"/>
      <c r="AK56" s="567"/>
      <c r="AL56" s="567"/>
      <c r="AM56" s="567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55" t="s">
        <v>779</v>
      </c>
      <c r="BB56" s="10" t="s">
        <v>979</v>
      </c>
    </row>
    <row r="57" spans="1:54" s="10" customFormat="1" ht="20.25" customHeight="1">
      <c r="A57" s="565"/>
      <c r="B57" s="398"/>
      <c r="C57" s="255" t="s">
        <v>28</v>
      </c>
      <c r="D57" s="25"/>
      <c r="E57" s="25"/>
      <c r="F57" s="25"/>
      <c r="G57" s="25"/>
      <c r="H57" s="25"/>
      <c r="I57" s="25"/>
      <c r="J57" s="25"/>
      <c r="K57" s="451"/>
      <c r="L57" s="25"/>
      <c r="M57" s="25"/>
      <c r="N57" s="25"/>
      <c r="O57" s="282"/>
      <c r="P57" s="282"/>
      <c r="Q57" s="282"/>
      <c r="R57" s="397">
        <v>2030.2650000000001</v>
      </c>
      <c r="S57" s="397">
        <v>0</v>
      </c>
      <c r="T57" s="397">
        <v>2030.3</v>
      </c>
      <c r="U57" s="282"/>
      <c r="V57" s="282"/>
      <c r="W57" s="282"/>
      <c r="X57" s="397">
        <f t="shared" si="60"/>
        <v>2030.2650000000001</v>
      </c>
      <c r="Y57" s="397">
        <f t="shared" si="61"/>
        <v>0</v>
      </c>
      <c r="Z57" s="397">
        <f t="shared" si="62"/>
        <v>2030.3</v>
      </c>
      <c r="AA57" s="30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30"/>
      <c r="BB57" s="10" t="s">
        <v>979</v>
      </c>
    </row>
    <row r="58" spans="1:54" s="10" customFormat="1" ht="63" customHeight="1">
      <c r="A58" s="565" t="s">
        <v>997</v>
      </c>
      <c r="B58" s="398" t="s">
        <v>220</v>
      </c>
      <c r="C58" s="30" t="s">
        <v>754</v>
      </c>
      <c r="D58" s="25"/>
      <c r="E58" s="25">
        <v>832</v>
      </c>
      <c r="F58" s="25" t="s">
        <v>464</v>
      </c>
      <c r="G58" s="25" t="s">
        <v>465</v>
      </c>
      <c r="H58" s="25" t="s">
        <v>1020</v>
      </c>
      <c r="I58" s="25">
        <v>414</v>
      </c>
      <c r="J58" s="25"/>
      <c r="K58" s="451"/>
      <c r="L58" s="25"/>
      <c r="M58" s="25"/>
      <c r="N58" s="25"/>
      <c r="O58" s="282"/>
      <c r="P58" s="282"/>
      <c r="Q58" s="282"/>
      <c r="R58" s="401">
        <f>S58+T58</f>
        <v>2334.5</v>
      </c>
      <c r="S58" s="401">
        <v>0</v>
      </c>
      <c r="T58" s="401">
        <v>2334.5</v>
      </c>
      <c r="U58" s="282"/>
      <c r="V58" s="282"/>
      <c r="W58" s="282"/>
      <c r="X58" s="401">
        <f t="shared" si="60"/>
        <v>2334.5</v>
      </c>
      <c r="Y58" s="401">
        <f t="shared" si="61"/>
        <v>0</v>
      </c>
      <c r="Z58" s="401">
        <f t="shared" si="62"/>
        <v>2334.5</v>
      </c>
      <c r="AA58" s="255" t="s">
        <v>779</v>
      </c>
      <c r="AB58" s="567"/>
      <c r="AC58" s="567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282"/>
      <c r="AO58" s="282"/>
      <c r="AP58" s="282"/>
      <c r="AQ58" s="282"/>
      <c r="AR58" s="282"/>
      <c r="AS58" s="282"/>
      <c r="AT58" s="282"/>
      <c r="AU58" s="282"/>
      <c r="AV58" s="282"/>
      <c r="AW58" s="282"/>
      <c r="AX58" s="282"/>
      <c r="AY58" s="282"/>
      <c r="AZ58" s="255" t="s">
        <v>779</v>
      </c>
      <c r="BB58" s="10" t="s">
        <v>979</v>
      </c>
    </row>
    <row r="59" spans="1:54" s="10" customFormat="1" ht="20.25" customHeight="1">
      <c r="A59" s="565"/>
      <c r="B59" s="398"/>
      <c r="C59" s="255" t="s">
        <v>28</v>
      </c>
      <c r="D59" s="25"/>
      <c r="E59" s="25"/>
      <c r="F59" s="25"/>
      <c r="G59" s="25"/>
      <c r="H59" s="25"/>
      <c r="I59" s="25"/>
      <c r="J59" s="25"/>
      <c r="K59" s="451"/>
      <c r="L59" s="25"/>
      <c r="M59" s="25"/>
      <c r="N59" s="25"/>
      <c r="O59" s="282"/>
      <c r="P59" s="282"/>
      <c r="Q59" s="282"/>
      <c r="R59" s="397">
        <v>2334.5329999999999</v>
      </c>
      <c r="S59" s="397">
        <v>0</v>
      </c>
      <c r="T59" s="397">
        <v>2334.5</v>
      </c>
      <c r="U59" s="282"/>
      <c r="V59" s="282"/>
      <c r="W59" s="282"/>
      <c r="X59" s="397">
        <f t="shared" si="60"/>
        <v>2334.5329999999999</v>
      </c>
      <c r="Y59" s="397">
        <f t="shared" si="61"/>
        <v>0</v>
      </c>
      <c r="Z59" s="397">
        <f t="shared" si="62"/>
        <v>2334.5</v>
      </c>
      <c r="AA59" s="30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  <c r="AW59" s="282"/>
      <c r="AX59" s="282"/>
      <c r="AY59" s="282"/>
      <c r="AZ59" s="30"/>
      <c r="BB59" s="10" t="s">
        <v>979</v>
      </c>
    </row>
    <row r="60" spans="1:54" s="10" customFormat="1" ht="31.5">
      <c r="A60" s="565" t="s">
        <v>997</v>
      </c>
      <c r="B60" s="542"/>
      <c r="C60" s="39" t="s">
        <v>763</v>
      </c>
      <c r="D60" s="25"/>
      <c r="E60" s="25">
        <v>832</v>
      </c>
      <c r="F60" s="25" t="s">
        <v>464</v>
      </c>
      <c r="G60" s="25" t="s">
        <v>465</v>
      </c>
      <c r="H60" s="25" t="s">
        <v>1020</v>
      </c>
      <c r="I60" s="25">
        <v>414</v>
      </c>
      <c r="J60" s="543"/>
      <c r="K60" s="544"/>
      <c r="L60" s="543"/>
      <c r="M60" s="543"/>
      <c r="N60" s="543"/>
      <c r="O60" s="545"/>
      <c r="P60" s="545"/>
      <c r="Q60" s="545"/>
      <c r="R60" s="546"/>
      <c r="S60" s="546"/>
      <c r="T60" s="546"/>
      <c r="U60" s="401">
        <v>1510.1</v>
      </c>
      <c r="V60" s="401">
        <v>0</v>
      </c>
      <c r="W60" s="401">
        <v>1510.1</v>
      </c>
      <c r="X60" s="401">
        <f t="shared" si="60"/>
        <v>1510.1</v>
      </c>
      <c r="Y60" s="401">
        <f t="shared" si="61"/>
        <v>0</v>
      </c>
      <c r="Z60" s="401">
        <f t="shared" si="62"/>
        <v>1510.1</v>
      </c>
      <c r="AA60" s="547" t="s">
        <v>991</v>
      </c>
      <c r="AB60" s="568"/>
      <c r="AC60" s="568"/>
      <c r="AD60" s="568"/>
      <c r="AE60" s="568"/>
      <c r="AF60" s="568"/>
      <c r="AG60" s="568"/>
      <c r="AH60" s="568"/>
      <c r="AI60" s="568"/>
      <c r="AJ60" s="568"/>
      <c r="AK60" s="568"/>
      <c r="AL60" s="568"/>
      <c r="AM60" s="568"/>
      <c r="AN60" s="545"/>
      <c r="AO60" s="545"/>
      <c r="AP60" s="545"/>
      <c r="AQ60" s="545"/>
      <c r="AR60" s="545"/>
      <c r="AS60" s="545"/>
      <c r="AT60" s="545"/>
      <c r="AU60" s="545"/>
      <c r="AV60" s="545"/>
      <c r="AW60" s="545"/>
      <c r="AX60" s="545"/>
      <c r="AY60" s="545"/>
      <c r="AZ60" s="547"/>
    </row>
    <row r="61" spans="1:54" s="553" customFormat="1" ht="20.25" customHeight="1">
      <c r="A61" s="565"/>
      <c r="B61" s="548"/>
      <c r="C61" s="38" t="s">
        <v>28</v>
      </c>
      <c r="D61" s="25"/>
      <c r="E61" s="25"/>
      <c r="F61" s="25"/>
      <c r="G61" s="25"/>
      <c r="H61" s="25"/>
      <c r="I61" s="25"/>
      <c r="J61" s="549"/>
      <c r="K61" s="550"/>
      <c r="L61" s="549"/>
      <c r="M61" s="549"/>
      <c r="N61" s="549"/>
      <c r="O61" s="551"/>
      <c r="P61" s="551"/>
      <c r="Q61" s="551"/>
      <c r="R61" s="546"/>
      <c r="S61" s="546"/>
      <c r="T61" s="546"/>
      <c r="U61" s="551">
        <v>1510.1</v>
      </c>
      <c r="V61" s="551">
        <v>0</v>
      </c>
      <c r="W61" s="551">
        <v>1510.1</v>
      </c>
      <c r="X61" s="546">
        <f t="shared" si="60"/>
        <v>1510.1</v>
      </c>
      <c r="Y61" s="546">
        <f t="shared" si="61"/>
        <v>0</v>
      </c>
      <c r="Z61" s="546">
        <f t="shared" si="62"/>
        <v>1510.1</v>
      </c>
      <c r="AA61" s="552"/>
      <c r="AB61" s="551"/>
      <c r="AC61" s="551"/>
      <c r="AD61" s="551"/>
      <c r="AE61" s="551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1"/>
      <c r="AU61" s="551"/>
      <c r="AV61" s="551"/>
      <c r="AW61" s="551"/>
      <c r="AX61" s="551"/>
      <c r="AY61" s="551"/>
      <c r="AZ61" s="552"/>
    </row>
    <row r="62" spans="1:54" s="9" customFormat="1" ht="20.25">
      <c r="A62" s="565"/>
      <c r="B62" s="56"/>
      <c r="C62" s="31" t="s">
        <v>5</v>
      </c>
      <c r="D62" s="31"/>
      <c r="E62" s="210"/>
      <c r="F62" s="210"/>
      <c r="G62" s="210"/>
      <c r="H62" s="210"/>
      <c r="I62" s="210"/>
      <c r="J62" s="31"/>
      <c r="K62" s="455"/>
      <c r="L62" s="31"/>
      <c r="M62" s="31"/>
      <c r="N62" s="31"/>
      <c r="O62" s="105">
        <f>O67+O68+O69++O70+O79+O81+O83+O97+O99+O72+O73+O74+O85+O87+O89+O91+O93</f>
        <v>240397.69999999998</v>
      </c>
      <c r="P62" s="105">
        <f t="shared" ref="P62:AY62" si="63">P67+P68+P69++P70+P79+P81+P83+P97+P99+P72+P73+P74+P85+P87+P89+P91+P93</f>
        <v>112362.4</v>
      </c>
      <c r="Q62" s="105">
        <f t="shared" si="63"/>
        <v>128035.30000000002</v>
      </c>
      <c r="R62" s="105">
        <f t="shared" si="63"/>
        <v>367236.77799999999</v>
      </c>
      <c r="S62" s="105">
        <f t="shared" si="63"/>
        <v>126627.6</v>
      </c>
      <c r="T62" s="105">
        <f t="shared" si="63"/>
        <v>240609.16800000003</v>
      </c>
      <c r="U62" s="105">
        <f t="shared" si="63"/>
        <v>4150.7999999999993</v>
      </c>
      <c r="V62" s="105">
        <f t="shared" si="63"/>
        <v>0</v>
      </c>
      <c r="W62" s="105">
        <f t="shared" si="63"/>
        <v>4150.7999999999993</v>
      </c>
      <c r="X62" s="105">
        <f>X67+X68+X69++X70+X79+X81+X83+X97+X99+X72+X73+X74+X85+X87+X89+X91+X93</f>
        <v>371387.57799999992</v>
      </c>
      <c r="Y62" s="105">
        <f t="shared" si="63"/>
        <v>126627.6</v>
      </c>
      <c r="Z62" s="105">
        <f t="shared" si="63"/>
        <v>244759.96800000005</v>
      </c>
      <c r="AA62" s="31"/>
      <c r="AB62" s="105">
        <f t="shared" si="63"/>
        <v>43912.4</v>
      </c>
      <c r="AC62" s="105">
        <f t="shared" si="63"/>
        <v>39600</v>
      </c>
      <c r="AD62" s="105">
        <f t="shared" si="63"/>
        <v>4312.3999999999996</v>
      </c>
      <c r="AE62" s="105">
        <f t="shared" si="63"/>
        <v>75461.899999999994</v>
      </c>
      <c r="AF62" s="105">
        <f t="shared" si="63"/>
        <v>64711.4</v>
      </c>
      <c r="AG62" s="105">
        <f t="shared" si="63"/>
        <v>10750.5</v>
      </c>
      <c r="AH62" s="105">
        <f t="shared" si="63"/>
        <v>0</v>
      </c>
      <c r="AI62" s="105">
        <f t="shared" si="63"/>
        <v>0</v>
      </c>
      <c r="AJ62" s="105">
        <f t="shared" si="63"/>
        <v>0</v>
      </c>
      <c r="AK62" s="105">
        <f t="shared" si="63"/>
        <v>75461.899999999994</v>
      </c>
      <c r="AL62" s="105">
        <f t="shared" si="63"/>
        <v>64711.4</v>
      </c>
      <c r="AM62" s="105">
        <f t="shared" si="63"/>
        <v>10750.5</v>
      </c>
      <c r="AN62" s="105">
        <f t="shared" si="63"/>
        <v>0</v>
      </c>
      <c r="AO62" s="105">
        <f t="shared" si="63"/>
        <v>0</v>
      </c>
      <c r="AP62" s="105">
        <f t="shared" si="63"/>
        <v>0</v>
      </c>
      <c r="AQ62" s="105">
        <f t="shared" si="63"/>
        <v>0</v>
      </c>
      <c r="AR62" s="105">
        <f t="shared" si="63"/>
        <v>0</v>
      </c>
      <c r="AS62" s="105">
        <f t="shared" si="63"/>
        <v>0</v>
      </c>
      <c r="AT62" s="105">
        <f t="shared" si="63"/>
        <v>0</v>
      </c>
      <c r="AU62" s="105">
        <f t="shared" si="63"/>
        <v>0</v>
      </c>
      <c r="AV62" s="105">
        <f t="shared" si="63"/>
        <v>0</v>
      </c>
      <c r="AW62" s="105">
        <f t="shared" si="63"/>
        <v>0</v>
      </c>
      <c r="AX62" s="105">
        <f t="shared" si="63"/>
        <v>0</v>
      </c>
      <c r="AY62" s="105">
        <f t="shared" si="63"/>
        <v>0</v>
      </c>
      <c r="AZ62" s="31"/>
      <c r="BB62" s="6" t="s">
        <v>974</v>
      </c>
    </row>
    <row r="63" spans="1:54" s="9" customFormat="1" ht="31.5" customHeight="1">
      <c r="A63" s="565"/>
      <c r="B63" s="88"/>
      <c r="C63" s="82" t="s">
        <v>400</v>
      </c>
      <c r="D63" s="82"/>
      <c r="E63" s="202"/>
      <c r="F63" s="202"/>
      <c r="G63" s="202"/>
      <c r="H63" s="202"/>
      <c r="I63" s="202"/>
      <c r="J63" s="86"/>
      <c r="K63" s="456"/>
      <c r="L63" s="86"/>
      <c r="M63" s="86"/>
      <c r="N63" s="86"/>
      <c r="O63" s="106"/>
      <c r="P63" s="106"/>
      <c r="Q63" s="106"/>
      <c r="R63" s="316"/>
      <c r="S63" s="316"/>
      <c r="T63" s="316"/>
      <c r="U63" s="316"/>
      <c r="V63" s="316"/>
      <c r="W63" s="316"/>
      <c r="X63" s="316"/>
      <c r="Y63" s="316"/>
      <c r="Z63" s="316"/>
      <c r="AA63" s="82"/>
      <c r="AB63" s="106"/>
      <c r="AC63" s="106"/>
      <c r="AD63" s="106"/>
      <c r="AE63" s="316"/>
      <c r="AF63" s="316"/>
      <c r="AG63" s="316"/>
      <c r="AH63" s="316"/>
      <c r="AI63" s="316"/>
      <c r="AJ63" s="316"/>
      <c r="AK63" s="316"/>
      <c r="AL63" s="316"/>
      <c r="AM63" s="31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82"/>
    </row>
    <row r="64" spans="1:54" s="9" customFormat="1" ht="31.5" customHeight="1">
      <c r="A64" s="565"/>
      <c r="B64" s="87"/>
      <c r="C64" s="84" t="s">
        <v>401</v>
      </c>
      <c r="D64" s="84"/>
      <c r="E64" s="203"/>
      <c r="F64" s="203"/>
      <c r="G64" s="203"/>
      <c r="H64" s="203"/>
      <c r="I64" s="203"/>
      <c r="J64" s="85"/>
      <c r="K64" s="457"/>
      <c r="L64" s="85"/>
      <c r="M64" s="85"/>
      <c r="N64" s="85"/>
      <c r="O64" s="107"/>
      <c r="P64" s="107"/>
      <c r="Q64" s="107"/>
      <c r="R64" s="317"/>
      <c r="S64" s="317"/>
      <c r="T64" s="317"/>
      <c r="U64" s="317"/>
      <c r="V64" s="317"/>
      <c r="W64" s="317"/>
      <c r="X64" s="317"/>
      <c r="Y64" s="317"/>
      <c r="Z64" s="317"/>
      <c r="AA64" s="84"/>
      <c r="AB64" s="107"/>
      <c r="AC64" s="107"/>
      <c r="AD64" s="107"/>
      <c r="AE64" s="317"/>
      <c r="AF64" s="317"/>
      <c r="AG64" s="317"/>
      <c r="AH64" s="317"/>
      <c r="AI64" s="317"/>
      <c r="AJ64" s="317"/>
      <c r="AK64" s="317"/>
      <c r="AL64" s="317"/>
      <c r="AM64" s="31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84"/>
    </row>
    <row r="65" spans="1:54" ht="31.5" customHeight="1">
      <c r="A65" s="565"/>
      <c r="B65" s="63"/>
      <c r="C65" s="94" t="s">
        <v>18</v>
      </c>
      <c r="D65" s="94"/>
      <c r="E65" s="204"/>
      <c r="F65" s="204"/>
      <c r="G65" s="204"/>
      <c r="H65" s="204"/>
      <c r="I65" s="204"/>
      <c r="J65" s="68"/>
      <c r="K65" s="458"/>
      <c r="L65" s="68"/>
      <c r="M65" s="68"/>
      <c r="N65" s="68"/>
      <c r="O65" s="108"/>
      <c r="P65" s="108"/>
      <c r="Q65" s="108"/>
      <c r="R65" s="318"/>
      <c r="S65" s="318"/>
      <c r="T65" s="318"/>
      <c r="U65" s="318"/>
      <c r="V65" s="318"/>
      <c r="W65" s="318"/>
      <c r="X65" s="318"/>
      <c r="Y65" s="318"/>
      <c r="Z65" s="318"/>
      <c r="AA65" s="94"/>
      <c r="AB65" s="108"/>
      <c r="AC65" s="108"/>
      <c r="AD65" s="108"/>
      <c r="AE65" s="318"/>
      <c r="AF65" s="318"/>
      <c r="AG65" s="318"/>
      <c r="AH65" s="318"/>
      <c r="AI65" s="318"/>
      <c r="AJ65" s="318"/>
      <c r="AK65" s="318"/>
      <c r="AL65" s="318"/>
      <c r="AM65" s="31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94"/>
      <c r="BB65" s="2" t="s">
        <v>974</v>
      </c>
    </row>
    <row r="66" spans="1:54" ht="20.25" customHeight="1">
      <c r="A66" s="565"/>
      <c r="B66" s="63"/>
      <c r="C66" s="66" t="s">
        <v>97</v>
      </c>
      <c r="D66" s="66"/>
      <c r="E66" s="204"/>
      <c r="F66" s="204"/>
      <c r="G66" s="204"/>
      <c r="H66" s="204"/>
      <c r="I66" s="204"/>
      <c r="J66" s="66"/>
      <c r="K66" s="450"/>
      <c r="L66" s="66"/>
      <c r="M66" s="66"/>
      <c r="N66" s="66"/>
      <c r="O66" s="108"/>
      <c r="P66" s="108"/>
      <c r="Q66" s="108"/>
      <c r="R66" s="318"/>
      <c r="S66" s="318"/>
      <c r="T66" s="318"/>
      <c r="U66" s="318"/>
      <c r="V66" s="318"/>
      <c r="W66" s="318"/>
      <c r="X66" s="318"/>
      <c r="Y66" s="318"/>
      <c r="Z66" s="318"/>
      <c r="AA66" s="66"/>
      <c r="AB66" s="108"/>
      <c r="AC66" s="108"/>
      <c r="AD66" s="108"/>
      <c r="AE66" s="318"/>
      <c r="AF66" s="318"/>
      <c r="AG66" s="318"/>
      <c r="AH66" s="318"/>
      <c r="AI66" s="318"/>
      <c r="AJ66" s="318"/>
      <c r="AK66" s="318"/>
      <c r="AL66" s="318"/>
      <c r="AM66" s="31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66"/>
      <c r="BB66" s="2" t="s">
        <v>974</v>
      </c>
    </row>
    <row r="67" spans="1:54" s="3" customFormat="1" ht="31.5" customHeight="1">
      <c r="A67" s="565" t="s">
        <v>999</v>
      </c>
      <c r="B67" s="52" t="s">
        <v>221</v>
      </c>
      <c r="C67" s="252" t="s">
        <v>415</v>
      </c>
      <c r="D67" s="253" t="s">
        <v>524</v>
      </c>
      <c r="E67" s="179" t="s">
        <v>463</v>
      </c>
      <c r="F67" s="179" t="s">
        <v>478</v>
      </c>
      <c r="G67" s="179" t="s">
        <v>479</v>
      </c>
      <c r="H67" s="179" t="s">
        <v>481</v>
      </c>
      <c r="I67" s="179" t="s">
        <v>474</v>
      </c>
      <c r="J67" s="78" t="s">
        <v>452</v>
      </c>
      <c r="K67" s="459"/>
      <c r="L67" s="282">
        <f>M67+N67</f>
        <v>48641.599999999999</v>
      </c>
      <c r="M67" s="282">
        <v>42730</v>
      </c>
      <c r="N67" s="282">
        <v>5911.6</v>
      </c>
      <c r="O67" s="109">
        <v>160865.79999999999</v>
      </c>
      <c r="P67" s="109">
        <v>91100</v>
      </c>
      <c r="Q67" s="109">
        <v>69765.8</v>
      </c>
      <c r="R67" s="282">
        <v>160865.79999999999</v>
      </c>
      <c r="S67" s="282">
        <v>81990</v>
      </c>
      <c r="T67" s="282">
        <v>78875.8</v>
      </c>
      <c r="U67" s="282"/>
      <c r="V67" s="282"/>
      <c r="W67" s="282"/>
      <c r="X67" s="282">
        <f>R67+U67</f>
        <v>160865.79999999999</v>
      </c>
      <c r="Y67" s="282">
        <f t="shared" ref="Y67:Z67" si="64">S67+V67</f>
        <v>81990</v>
      </c>
      <c r="Z67" s="282">
        <f t="shared" si="64"/>
        <v>78875.8</v>
      </c>
      <c r="AA67" s="252"/>
      <c r="AB67" s="109"/>
      <c r="AC67" s="109"/>
      <c r="AD67" s="109"/>
      <c r="AE67" s="282"/>
      <c r="AF67" s="282"/>
      <c r="AG67" s="282"/>
      <c r="AH67" s="282"/>
      <c r="AI67" s="282"/>
      <c r="AJ67" s="282"/>
      <c r="AK67" s="282"/>
      <c r="AL67" s="282"/>
      <c r="AM67" s="282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252"/>
      <c r="BB67" s="3" t="s">
        <v>979</v>
      </c>
    </row>
    <row r="68" spans="1:54" ht="47.25" customHeight="1">
      <c r="A68" s="565" t="s">
        <v>999</v>
      </c>
      <c r="B68" s="52" t="s">
        <v>419</v>
      </c>
      <c r="C68" s="254" t="s">
        <v>95</v>
      </c>
      <c r="D68" s="253" t="s">
        <v>524</v>
      </c>
      <c r="E68" s="251" t="s">
        <v>463</v>
      </c>
      <c r="F68" s="251" t="s">
        <v>478</v>
      </c>
      <c r="G68" s="251" t="s">
        <v>479</v>
      </c>
      <c r="H68" s="653" t="s">
        <v>481</v>
      </c>
      <c r="I68" s="251" t="s">
        <v>474</v>
      </c>
      <c r="J68" s="100" t="s">
        <v>447</v>
      </c>
      <c r="K68" s="451"/>
      <c r="L68" s="282"/>
      <c r="M68" s="282"/>
      <c r="N68" s="282"/>
      <c r="O68" s="109">
        <v>14896.800000000001</v>
      </c>
      <c r="P68" s="109">
        <v>0</v>
      </c>
      <c r="Q68" s="109">
        <v>14896.800000000001</v>
      </c>
      <c r="R68" s="282">
        <v>38272</v>
      </c>
      <c r="S68" s="282">
        <v>23375.200000000001</v>
      </c>
      <c r="T68" s="282">
        <v>14896.79</v>
      </c>
      <c r="U68" s="282">
        <f>V68+W68</f>
        <v>-3943.3</v>
      </c>
      <c r="V68" s="282">
        <v>0</v>
      </c>
      <c r="W68" s="282">
        <v>-3943.3</v>
      </c>
      <c r="X68" s="282">
        <f t="shared" ref="X68:X71" si="65">R68+U68</f>
        <v>34328.699999999997</v>
      </c>
      <c r="Y68" s="282">
        <f t="shared" ref="Y68:Y71" si="66">S68+V68</f>
        <v>23375.200000000001</v>
      </c>
      <c r="Z68" s="282">
        <f t="shared" ref="Z68:Z71" si="67">T68+W68</f>
        <v>10953.490000000002</v>
      </c>
      <c r="AA68" s="254" t="s">
        <v>1037</v>
      </c>
      <c r="AB68" s="109"/>
      <c r="AC68" s="109"/>
      <c r="AD68" s="109"/>
      <c r="AE68" s="282">
        <v>31549.5</v>
      </c>
      <c r="AF68" s="282">
        <v>25111.4</v>
      </c>
      <c r="AG68" s="282">
        <v>6438.1</v>
      </c>
      <c r="AH68" s="282"/>
      <c r="AI68" s="282"/>
      <c r="AJ68" s="282"/>
      <c r="AK68" s="282">
        <f t="shared" ref="AK68:AK69" si="68">AE68+AH68</f>
        <v>31549.5</v>
      </c>
      <c r="AL68" s="282">
        <f t="shared" ref="AL68:AL69" si="69">AF68+AI68</f>
        <v>25111.4</v>
      </c>
      <c r="AM68" s="282">
        <f t="shared" ref="AM68:AM69" si="70">AG68+AJ68</f>
        <v>6438.1</v>
      </c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254" t="s">
        <v>949</v>
      </c>
      <c r="BB68" s="2" t="s">
        <v>979</v>
      </c>
    </row>
    <row r="69" spans="1:54" s="8" customFormat="1" ht="31.5" customHeight="1">
      <c r="A69" s="565" t="s">
        <v>998</v>
      </c>
      <c r="B69" s="54" t="s">
        <v>222</v>
      </c>
      <c r="C69" s="188" t="s">
        <v>162</v>
      </c>
      <c r="D69" s="253" t="s">
        <v>524</v>
      </c>
      <c r="E69" s="251" t="s">
        <v>463</v>
      </c>
      <c r="F69" s="251" t="s">
        <v>464</v>
      </c>
      <c r="G69" s="251" t="s">
        <v>476</v>
      </c>
      <c r="H69" s="653" t="s">
        <v>482</v>
      </c>
      <c r="I69" s="251" t="s">
        <v>474</v>
      </c>
      <c r="J69" s="101" t="s">
        <v>447</v>
      </c>
      <c r="K69" s="451"/>
      <c r="L69" s="282"/>
      <c r="M69" s="282"/>
      <c r="N69" s="282"/>
      <c r="O69" s="111">
        <v>21477.200000000001</v>
      </c>
      <c r="P69" s="111">
        <v>21262.400000000001</v>
      </c>
      <c r="Q69" s="111">
        <v>214.79999999999998</v>
      </c>
      <c r="R69" s="275">
        <v>21477.200000000001</v>
      </c>
      <c r="S69" s="275">
        <v>21262.400000000001</v>
      </c>
      <c r="T69" s="275">
        <v>214.79999999999998</v>
      </c>
      <c r="U69" s="275"/>
      <c r="V69" s="275"/>
      <c r="W69" s="275"/>
      <c r="X69" s="275">
        <f t="shared" si="65"/>
        <v>21477.200000000001</v>
      </c>
      <c r="Y69" s="275">
        <f t="shared" si="66"/>
        <v>21262.400000000001</v>
      </c>
      <c r="Z69" s="275">
        <f t="shared" si="67"/>
        <v>214.79999999999998</v>
      </c>
      <c r="AA69" s="188"/>
      <c r="AB69" s="111">
        <v>43912.4</v>
      </c>
      <c r="AC69" s="111">
        <v>39600</v>
      </c>
      <c r="AD69" s="111">
        <v>4312.3999999999996</v>
      </c>
      <c r="AE69" s="275">
        <v>43912.4</v>
      </c>
      <c r="AF69" s="275">
        <v>39600</v>
      </c>
      <c r="AG69" s="275">
        <v>4312.3999999999996</v>
      </c>
      <c r="AH69" s="275"/>
      <c r="AI69" s="275"/>
      <c r="AJ69" s="275"/>
      <c r="AK69" s="275">
        <f t="shared" si="68"/>
        <v>43912.4</v>
      </c>
      <c r="AL69" s="275">
        <f t="shared" si="69"/>
        <v>39600</v>
      </c>
      <c r="AM69" s="275">
        <f t="shared" si="70"/>
        <v>4312.3999999999996</v>
      </c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88"/>
      <c r="BB69" s="8" t="s">
        <v>976</v>
      </c>
    </row>
    <row r="70" spans="1:54" s="8" customFormat="1" ht="31.5" customHeight="1">
      <c r="A70" s="565" t="s">
        <v>999</v>
      </c>
      <c r="B70" s="52" t="s">
        <v>223</v>
      </c>
      <c r="C70" s="188" t="s">
        <v>435</v>
      </c>
      <c r="D70" s="253"/>
      <c r="E70" s="251" t="s">
        <v>463</v>
      </c>
      <c r="F70" s="251" t="s">
        <v>478</v>
      </c>
      <c r="G70" s="251" t="s">
        <v>479</v>
      </c>
      <c r="H70" s="653" t="s">
        <v>480</v>
      </c>
      <c r="I70" s="251" t="s">
        <v>474</v>
      </c>
      <c r="J70" s="25" t="s">
        <v>447</v>
      </c>
      <c r="K70" s="451"/>
      <c r="L70" s="282"/>
      <c r="M70" s="282"/>
      <c r="N70" s="282"/>
      <c r="O70" s="109">
        <v>43157.9</v>
      </c>
      <c r="P70" s="109">
        <v>0</v>
      </c>
      <c r="Q70" s="109">
        <v>43157.9</v>
      </c>
      <c r="R70" s="282">
        <v>43157.9</v>
      </c>
      <c r="S70" s="282">
        <v>0</v>
      </c>
      <c r="T70" s="282">
        <v>43157.9</v>
      </c>
      <c r="U70" s="282"/>
      <c r="V70" s="282"/>
      <c r="W70" s="282"/>
      <c r="X70" s="282">
        <f t="shared" si="65"/>
        <v>43157.9</v>
      </c>
      <c r="Y70" s="282">
        <f t="shared" si="66"/>
        <v>0</v>
      </c>
      <c r="Z70" s="282">
        <f t="shared" si="67"/>
        <v>43157.9</v>
      </c>
      <c r="AA70" s="188"/>
      <c r="AB70" s="109"/>
      <c r="AC70" s="109"/>
      <c r="AD70" s="109"/>
      <c r="AE70" s="282"/>
      <c r="AF70" s="282"/>
      <c r="AG70" s="282"/>
      <c r="AH70" s="282"/>
      <c r="AI70" s="282"/>
      <c r="AJ70" s="282"/>
      <c r="AK70" s="282"/>
      <c r="AL70" s="282"/>
      <c r="AM70" s="282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88"/>
      <c r="BB70" s="8" t="s">
        <v>976</v>
      </c>
    </row>
    <row r="71" spans="1:54" s="147" customFormat="1" ht="18" customHeight="1">
      <c r="A71" s="565"/>
      <c r="B71" s="58"/>
      <c r="C71" s="255" t="s">
        <v>15</v>
      </c>
      <c r="D71" s="255"/>
      <c r="E71" s="218"/>
      <c r="F71" s="218"/>
      <c r="G71" s="218"/>
      <c r="H71" s="218"/>
      <c r="I71" s="218"/>
      <c r="J71" s="79"/>
      <c r="K71" s="454"/>
      <c r="L71" s="282"/>
      <c r="M71" s="282"/>
      <c r="N71" s="282"/>
      <c r="O71" s="123">
        <v>43157.9</v>
      </c>
      <c r="P71" s="123">
        <v>0</v>
      </c>
      <c r="Q71" s="123">
        <v>43157.9</v>
      </c>
      <c r="R71" s="319">
        <v>43157.9</v>
      </c>
      <c r="S71" s="319">
        <v>0</v>
      </c>
      <c r="T71" s="319">
        <v>43157.9</v>
      </c>
      <c r="U71" s="319"/>
      <c r="V71" s="319"/>
      <c r="W71" s="319"/>
      <c r="X71" s="319">
        <f t="shared" si="65"/>
        <v>43157.9</v>
      </c>
      <c r="Y71" s="319">
        <f t="shared" si="66"/>
        <v>0</v>
      </c>
      <c r="Z71" s="319">
        <f t="shared" si="67"/>
        <v>43157.9</v>
      </c>
      <c r="AA71" s="255"/>
      <c r="AB71" s="123"/>
      <c r="AC71" s="123"/>
      <c r="AD71" s="123"/>
      <c r="AE71" s="319"/>
      <c r="AF71" s="319"/>
      <c r="AG71" s="319"/>
      <c r="AH71" s="319"/>
      <c r="AI71" s="319"/>
      <c r="AJ71" s="319"/>
      <c r="AK71" s="319"/>
      <c r="AL71" s="319"/>
      <c r="AM71" s="319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255"/>
      <c r="BB71" s="147" t="s">
        <v>976</v>
      </c>
    </row>
    <row r="72" spans="1:54" s="147" customFormat="1" ht="70.5" customHeight="1">
      <c r="A72" s="565" t="s">
        <v>999</v>
      </c>
      <c r="B72" s="52" t="s">
        <v>224</v>
      </c>
      <c r="C72" s="188" t="s">
        <v>698</v>
      </c>
      <c r="D72" s="255"/>
      <c r="E72" s="571" t="s">
        <v>463</v>
      </c>
      <c r="F72" s="571" t="s">
        <v>478</v>
      </c>
      <c r="G72" s="571" t="s">
        <v>479</v>
      </c>
      <c r="H72" s="653" t="s">
        <v>1016</v>
      </c>
      <c r="I72" s="571" t="s">
        <v>474</v>
      </c>
      <c r="J72" s="79"/>
      <c r="K72" s="454">
        <v>27023.98</v>
      </c>
      <c r="L72" s="282">
        <f>M72+N72</f>
        <v>20181.900000000001</v>
      </c>
      <c r="M72" s="282">
        <v>0</v>
      </c>
      <c r="N72" s="282">
        <v>20181.900000000001</v>
      </c>
      <c r="O72" s="282"/>
      <c r="P72" s="282"/>
      <c r="Q72" s="282"/>
      <c r="R72" s="282">
        <v>6842.1</v>
      </c>
      <c r="S72" s="282">
        <v>0</v>
      </c>
      <c r="T72" s="282">
        <v>6842.1</v>
      </c>
      <c r="U72" s="275"/>
      <c r="V72" s="275"/>
      <c r="W72" s="275"/>
      <c r="X72" s="275">
        <f t="shared" ref="X72:Z75" si="71">R72+U72</f>
        <v>6842.1</v>
      </c>
      <c r="Y72" s="275">
        <f t="shared" si="71"/>
        <v>0</v>
      </c>
      <c r="Z72" s="275">
        <f t="shared" si="71"/>
        <v>6842.1</v>
      </c>
      <c r="AA72" s="254" t="s">
        <v>699</v>
      </c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  <c r="AL72" s="319"/>
      <c r="AM72" s="319"/>
      <c r="AN72" s="319"/>
      <c r="AO72" s="319"/>
      <c r="AP72" s="319"/>
      <c r="AQ72" s="319"/>
      <c r="AR72" s="319"/>
      <c r="AS72" s="319"/>
      <c r="AT72" s="319"/>
      <c r="AU72" s="319"/>
      <c r="AV72" s="319"/>
      <c r="AW72" s="319"/>
      <c r="AX72" s="319"/>
      <c r="AY72" s="319"/>
      <c r="AZ72" s="254" t="s">
        <v>699</v>
      </c>
      <c r="BA72" s="378" t="s">
        <v>700</v>
      </c>
      <c r="BB72" s="6" t="s">
        <v>977</v>
      </c>
    </row>
    <row r="73" spans="1:54" s="147" customFormat="1" ht="59.25" customHeight="1">
      <c r="A73" s="565" t="s">
        <v>999</v>
      </c>
      <c r="B73" s="52" t="s">
        <v>225</v>
      </c>
      <c r="C73" s="188" t="s">
        <v>701</v>
      </c>
      <c r="D73" s="253" t="s">
        <v>524</v>
      </c>
      <c r="E73" s="179" t="s">
        <v>463</v>
      </c>
      <c r="F73" s="179" t="s">
        <v>478</v>
      </c>
      <c r="G73" s="179" t="s">
        <v>479</v>
      </c>
      <c r="H73" s="179" t="s">
        <v>481</v>
      </c>
      <c r="I73" s="179" t="s">
        <v>474</v>
      </c>
      <c r="J73" s="79"/>
      <c r="K73" s="454">
        <f>31802.16+3286.9</f>
        <v>35089.06</v>
      </c>
      <c r="L73" s="284">
        <f>M73+N73</f>
        <v>27126.3</v>
      </c>
      <c r="M73" s="284">
        <v>19150.7</v>
      </c>
      <c r="N73" s="284">
        <f>193.4+7782.2</f>
        <v>7975.5999999999995</v>
      </c>
      <c r="O73" s="319"/>
      <c r="P73" s="319"/>
      <c r="Q73" s="319"/>
      <c r="R73" s="319">
        <v>7962.7</v>
      </c>
      <c r="S73" s="319">
        <v>0</v>
      </c>
      <c r="T73" s="319">
        <v>7962.7</v>
      </c>
      <c r="U73" s="275"/>
      <c r="V73" s="275"/>
      <c r="W73" s="275"/>
      <c r="X73" s="275">
        <f t="shared" si="71"/>
        <v>7962.7</v>
      </c>
      <c r="Y73" s="275">
        <f t="shared" si="71"/>
        <v>0</v>
      </c>
      <c r="Z73" s="275">
        <f t="shared" si="71"/>
        <v>7962.7</v>
      </c>
      <c r="AA73" s="254" t="s">
        <v>699</v>
      </c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  <c r="AM73" s="319"/>
      <c r="AN73" s="319"/>
      <c r="AO73" s="319"/>
      <c r="AP73" s="319"/>
      <c r="AQ73" s="319"/>
      <c r="AR73" s="319"/>
      <c r="AS73" s="319"/>
      <c r="AT73" s="319"/>
      <c r="AU73" s="319"/>
      <c r="AV73" s="319"/>
      <c r="AW73" s="319"/>
      <c r="AX73" s="319"/>
      <c r="AY73" s="319"/>
      <c r="AZ73" s="254" t="s">
        <v>699</v>
      </c>
      <c r="BA73" s="378" t="s">
        <v>700</v>
      </c>
      <c r="BB73" s="6" t="s">
        <v>977</v>
      </c>
    </row>
    <row r="74" spans="1:54" s="147" customFormat="1" ht="53.25" customHeight="1">
      <c r="A74" s="565" t="s">
        <v>999</v>
      </c>
      <c r="B74" s="52" t="s">
        <v>226</v>
      </c>
      <c r="C74" s="188" t="s">
        <v>725</v>
      </c>
      <c r="D74" s="255"/>
      <c r="E74" s="571" t="s">
        <v>463</v>
      </c>
      <c r="F74" s="571" t="s">
        <v>478</v>
      </c>
      <c r="G74" s="571" t="s">
        <v>479</v>
      </c>
      <c r="H74" s="653" t="s">
        <v>480</v>
      </c>
      <c r="I74" s="571" t="s">
        <v>474</v>
      </c>
      <c r="J74" s="79"/>
      <c r="K74" s="454">
        <v>31624</v>
      </c>
      <c r="L74" s="282">
        <f>M74+N74</f>
        <v>600</v>
      </c>
      <c r="M74" s="282">
        <v>0</v>
      </c>
      <c r="N74" s="282">
        <v>600</v>
      </c>
      <c r="O74" s="282"/>
      <c r="P74" s="282"/>
      <c r="Q74" s="282"/>
      <c r="R74" s="282">
        <v>31024</v>
      </c>
      <c r="S74" s="282">
        <v>0</v>
      </c>
      <c r="T74" s="282">
        <v>31024</v>
      </c>
      <c r="U74" s="282"/>
      <c r="V74" s="282"/>
      <c r="W74" s="282"/>
      <c r="X74" s="282">
        <f t="shared" si="71"/>
        <v>31024</v>
      </c>
      <c r="Y74" s="282">
        <f t="shared" si="71"/>
        <v>0</v>
      </c>
      <c r="Z74" s="282">
        <f t="shared" si="71"/>
        <v>31024</v>
      </c>
      <c r="AA74" s="254" t="s">
        <v>710</v>
      </c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254" t="s">
        <v>726</v>
      </c>
      <c r="BA74" s="378" t="s">
        <v>700</v>
      </c>
      <c r="BB74" s="6" t="s">
        <v>977</v>
      </c>
    </row>
    <row r="75" spans="1:54" s="147" customFormat="1" ht="18" customHeight="1">
      <c r="A75" s="565"/>
      <c r="B75" s="359"/>
      <c r="C75" s="255" t="s">
        <v>15</v>
      </c>
      <c r="D75" s="255"/>
      <c r="E75" s="218"/>
      <c r="F75" s="218"/>
      <c r="G75" s="218"/>
      <c r="H75" s="218"/>
      <c r="I75" s="218"/>
      <c r="J75" s="79"/>
      <c r="K75" s="454"/>
      <c r="L75" s="79"/>
      <c r="M75" s="79"/>
      <c r="N75" s="79"/>
      <c r="O75" s="319"/>
      <c r="P75" s="319"/>
      <c r="Q75" s="319"/>
      <c r="R75" s="319">
        <v>31024</v>
      </c>
      <c r="S75" s="319">
        <v>0</v>
      </c>
      <c r="T75" s="319">
        <v>31024</v>
      </c>
      <c r="U75" s="319"/>
      <c r="V75" s="319"/>
      <c r="W75" s="319"/>
      <c r="X75" s="319">
        <f t="shared" si="71"/>
        <v>31024</v>
      </c>
      <c r="Y75" s="319">
        <f t="shared" si="71"/>
        <v>0</v>
      </c>
      <c r="Z75" s="319">
        <f t="shared" si="71"/>
        <v>31024</v>
      </c>
      <c r="AA75" s="255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255"/>
      <c r="BB75" s="6" t="s">
        <v>977</v>
      </c>
    </row>
    <row r="76" spans="1:54" s="9" customFormat="1" ht="47.25" customHeight="1">
      <c r="A76" s="565"/>
      <c r="B76" s="87"/>
      <c r="C76" s="84" t="s">
        <v>652</v>
      </c>
      <c r="D76" s="84"/>
      <c r="E76" s="203"/>
      <c r="F76" s="203"/>
      <c r="G76" s="203"/>
      <c r="H76" s="203"/>
      <c r="I76" s="203"/>
      <c r="J76" s="85"/>
      <c r="K76" s="457"/>
      <c r="L76" s="85"/>
      <c r="M76" s="85"/>
      <c r="N76" s="85"/>
      <c r="O76" s="107"/>
      <c r="P76" s="107"/>
      <c r="Q76" s="107"/>
      <c r="R76" s="317"/>
      <c r="S76" s="317"/>
      <c r="T76" s="317"/>
      <c r="U76" s="317"/>
      <c r="V76" s="317"/>
      <c r="W76" s="317"/>
      <c r="X76" s="317"/>
      <c r="Y76" s="317"/>
      <c r="Z76" s="317"/>
      <c r="AA76" s="84"/>
      <c r="AB76" s="107"/>
      <c r="AC76" s="107"/>
      <c r="AD76" s="107"/>
      <c r="AE76" s="317"/>
      <c r="AF76" s="317"/>
      <c r="AG76" s="317"/>
      <c r="AH76" s="317"/>
      <c r="AI76" s="317"/>
      <c r="AJ76" s="317"/>
      <c r="AK76" s="317"/>
      <c r="AL76" s="317"/>
      <c r="AM76" s="31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84"/>
    </row>
    <row r="77" spans="1:54" ht="31.5" customHeight="1">
      <c r="A77" s="565"/>
      <c r="B77" s="63"/>
      <c r="C77" s="94" t="s">
        <v>18</v>
      </c>
      <c r="D77" s="94"/>
      <c r="E77" s="204"/>
      <c r="F77" s="204"/>
      <c r="G77" s="204"/>
      <c r="H77" s="204"/>
      <c r="I77" s="204"/>
      <c r="J77" s="68"/>
      <c r="K77" s="458"/>
      <c r="L77" s="68"/>
      <c r="M77" s="68"/>
      <c r="N77" s="68"/>
      <c r="O77" s="108"/>
      <c r="P77" s="108"/>
      <c r="Q77" s="108"/>
      <c r="R77" s="318"/>
      <c r="S77" s="318"/>
      <c r="T77" s="318"/>
      <c r="U77" s="318"/>
      <c r="V77" s="318"/>
      <c r="W77" s="318"/>
      <c r="X77" s="318"/>
      <c r="Y77" s="318"/>
      <c r="Z77" s="318"/>
      <c r="AA77" s="94"/>
      <c r="AB77" s="108"/>
      <c r="AC77" s="108"/>
      <c r="AD77" s="108"/>
      <c r="AE77" s="318"/>
      <c r="AF77" s="318"/>
      <c r="AG77" s="318"/>
      <c r="AH77" s="318"/>
      <c r="AI77" s="318"/>
      <c r="AJ77" s="318"/>
      <c r="AK77" s="318"/>
      <c r="AL77" s="318"/>
      <c r="AM77" s="31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94"/>
      <c r="BB77" s="2" t="s">
        <v>974</v>
      </c>
    </row>
    <row r="78" spans="1:54" ht="20.25" customHeight="1">
      <c r="A78" s="565"/>
      <c r="B78" s="63"/>
      <c r="C78" s="66" t="s">
        <v>97</v>
      </c>
      <c r="D78" s="66"/>
      <c r="E78" s="204"/>
      <c r="F78" s="204"/>
      <c r="G78" s="204"/>
      <c r="H78" s="204"/>
      <c r="I78" s="204"/>
      <c r="J78" s="66"/>
      <c r="K78" s="450"/>
      <c r="L78" s="66"/>
      <c r="M78" s="66"/>
      <c r="N78" s="66"/>
      <c r="O78" s="108"/>
      <c r="P78" s="108"/>
      <c r="Q78" s="108"/>
      <c r="R78" s="318"/>
      <c r="S78" s="318"/>
      <c r="T78" s="318"/>
      <c r="U78" s="318"/>
      <c r="V78" s="318"/>
      <c r="W78" s="318"/>
      <c r="X78" s="318"/>
      <c r="Y78" s="318"/>
      <c r="Z78" s="318"/>
      <c r="AA78" s="66"/>
      <c r="AB78" s="108"/>
      <c r="AC78" s="108"/>
      <c r="AD78" s="108"/>
      <c r="AE78" s="318"/>
      <c r="AF78" s="318"/>
      <c r="AG78" s="318"/>
      <c r="AH78" s="318"/>
      <c r="AI78" s="318"/>
      <c r="AJ78" s="318"/>
      <c r="AK78" s="318"/>
      <c r="AL78" s="318"/>
      <c r="AM78" s="31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66"/>
      <c r="BB78" s="2" t="s">
        <v>974</v>
      </c>
    </row>
    <row r="79" spans="1:54" ht="60.75">
      <c r="A79" s="565" t="s">
        <v>999</v>
      </c>
      <c r="B79" s="357" t="s">
        <v>227</v>
      </c>
      <c r="C79" s="403" t="s">
        <v>663</v>
      </c>
      <c r="D79" s="32"/>
      <c r="E79" s="571" t="s">
        <v>463</v>
      </c>
      <c r="F79" s="571" t="s">
        <v>478</v>
      </c>
      <c r="G79" s="571" t="s">
        <v>479</v>
      </c>
      <c r="H79" s="653" t="s">
        <v>1017</v>
      </c>
      <c r="I79" s="571" t="s">
        <v>474</v>
      </c>
      <c r="J79" s="32"/>
      <c r="K79" s="460"/>
      <c r="L79" s="32"/>
      <c r="M79" s="32"/>
      <c r="N79" s="32"/>
      <c r="O79" s="282"/>
      <c r="P79" s="282"/>
      <c r="Q79" s="282"/>
      <c r="R79" s="282"/>
      <c r="S79" s="282"/>
      <c r="T79" s="282"/>
      <c r="U79" s="412">
        <v>2438</v>
      </c>
      <c r="V79" s="412">
        <v>0</v>
      </c>
      <c r="W79" s="412">
        <v>2438</v>
      </c>
      <c r="X79" s="282">
        <f>U79+R79</f>
        <v>2438</v>
      </c>
      <c r="Y79" s="282">
        <f t="shared" ref="Y79:Z79" si="72">V79+S79</f>
        <v>0</v>
      </c>
      <c r="Z79" s="282">
        <f t="shared" si="72"/>
        <v>2438</v>
      </c>
      <c r="AA79" s="374" t="s">
        <v>666</v>
      </c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374" t="s">
        <v>666</v>
      </c>
      <c r="BA79" s="2" t="s">
        <v>662</v>
      </c>
      <c r="BB79" s="6" t="s">
        <v>980</v>
      </c>
    </row>
    <row r="80" spans="1:54" s="24" customFormat="1" ht="20.25">
      <c r="A80" s="565"/>
      <c r="B80" s="368"/>
      <c r="C80" s="400" t="s">
        <v>15</v>
      </c>
      <c r="D80" s="369"/>
      <c r="E80" s="370"/>
      <c r="F80" s="370"/>
      <c r="G80" s="370"/>
      <c r="H80" s="370"/>
      <c r="I80" s="370"/>
      <c r="J80" s="369"/>
      <c r="K80" s="461"/>
      <c r="L80" s="369"/>
      <c r="M80" s="369"/>
      <c r="N80" s="369"/>
      <c r="O80" s="319"/>
      <c r="P80" s="319"/>
      <c r="Q80" s="319"/>
      <c r="R80" s="319"/>
      <c r="S80" s="319"/>
      <c r="T80" s="319"/>
      <c r="U80" s="319">
        <v>2438</v>
      </c>
      <c r="V80" s="319">
        <v>0</v>
      </c>
      <c r="W80" s="319">
        <v>2438</v>
      </c>
      <c r="X80" s="319">
        <f t="shared" ref="X80:X84" si="73">U80+R80</f>
        <v>2438</v>
      </c>
      <c r="Y80" s="319">
        <f t="shared" ref="Y80:Y84" si="74">V80+S80</f>
        <v>0</v>
      </c>
      <c r="Z80" s="319">
        <f t="shared" ref="Z80:Z84" si="75">W80+T80</f>
        <v>2438</v>
      </c>
      <c r="AA80" s="369" t="s">
        <v>993</v>
      </c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69"/>
      <c r="BB80" s="6" t="s">
        <v>980</v>
      </c>
    </row>
    <row r="81" spans="1:54" ht="60.75">
      <c r="A81" s="565" t="s">
        <v>999</v>
      </c>
      <c r="B81" s="357" t="s">
        <v>420</v>
      </c>
      <c r="C81" s="403" t="s">
        <v>664</v>
      </c>
      <c r="D81" s="32"/>
      <c r="E81" s="571" t="s">
        <v>463</v>
      </c>
      <c r="F81" s="571" t="s">
        <v>478</v>
      </c>
      <c r="G81" s="571" t="s">
        <v>479</v>
      </c>
      <c r="H81" s="653" t="s">
        <v>1017</v>
      </c>
      <c r="I81" s="571" t="s">
        <v>474</v>
      </c>
      <c r="J81" s="32"/>
      <c r="K81" s="460"/>
      <c r="L81" s="32"/>
      <c r="M81" s="32"/>
      <c r="N81" s="32"/>
      <c r="O81" s="282"/>
      <c r="P81" s="282"/>
      <c r="Q81" s="282"/>
      <c r="R81" s="282"/>
      <c r="S81" s="282"/>
      <c r="T81" s="282"/>
      <c r="U81" s="412">
        <v>2666.6</v>
      </c>
      <c r="V81" s="412">
        <v>0</v>
      </c>
      <c r="W81" s="412">
        <v>2666.6</v>
      </c>
      <c r="X81" s="282">
        <f t="shared" si="73"/>
        <v>2666.6</v>
      </c>
      <c r="Y81" s="282">
        <f t="shared" si="74"/>
        <v>0</v>
      </c>
      <c r="Z81" s="282">
        <f t="shared" si="75"/>
        <v>2666.6</v>
      </c>
      <c r="AA81" s="374" t="s">
        <v>666</v>
      </c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374" t="s">
        <v>666</v>
      </c>
      <c r="BA81" s="2" t="s">
        <v>662</v>
      </c>
      <c r="BB81" s="6" t="s">
        <v>980</v>
      </c>
    </row>
    <row r="82" spans="1:54" s="24" customFormat="1" ht="20.25">
      <c r="A82" s="565"/>
      <c r="B82" s="368"/>
      <c r="C82" s="400" t="s">
        <v>15</v>
      </c>
      <c r="D82" s="369"/>
      <c r="E82" s="370"/>
      <c r="F82" s="370"/>
      <c r="G82" s="370"/>
      <c r="H82" s="370"/>
      <c r="I82" s="370"/>
      <c r="J82" s="369"/>
      <c r="K82" s="461"/>
      <c r="L82" s="369"/>
      <c r="M82" s="369"/>
      <c r="N82" s="369"/>
      <c r="O82" s="319"/>
      <c r="P82" s="319"/>
      <c r="Q82" s="319"/>
      <c r="R82" s="319"/>
      <c r="S82" s="319"/>
      <c r="T82" s="319"/>
      <c r="U82" s="319">
        <v>2666.6</v>
      </c>
      <c r="V82" s="319">
        <v>0</v>
      </c>
      <c r="W82" s="319">
        <v>2666.6</v>
      </c>
      <c r="X82" s="319">
        <f t="shared" si="73"/>
        <v>2666.6</v>
      </c>
      <c r="Y82" s="319">
        <f t="shared" si="74"/>
        <v>0</v>
      </c>
      <c r="Z82" s="319">
        <f t="shared" si="75"/>
        <v>2666.6</v>
      </c>
      <c r="AA82" s="369" t="s">
        <v>993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69"/>
      <c r="BB82" s="6" t="s">
        <v>980</v>
      </c>
    </row>
    <row r="83" spans="1:54" s="3" customFormat="1" ht="60.75">
      <c r="A83" s="565" t="s">
        <v>999</v>
      </c>
      <c r="B83" s="357" t="s">
        <v>421</v>
      </c>
      <c r="C83" s="403" t="s">
        <v>665</v>
      </c>
      <c r="D83" s="253"/>
      <c r="E83" s="571" t="s">
        <v>463</v>
      </c>
      <c r="F83" s="571" t="s">
        <v>478</v>
      </c>
      <c r="G83" s="571" t="s">
        <v>479</v>
      </c>
      <c r="H83" s="653" t="s">
        <v>1017</v>
      </c>
      <c r="I83" s="571" t="s">
        <v>474</v>
      </c>
      <c r="J83" s="78"/>
      <c r="K83" s="459"/>
      <c r="L83" s="78"/>
      <c r="M83" s="78"/>
      <c r="N83" s="78"/>
      <c r="O83" s="282"/>
      <c r="P83" s="282"/>
      <c r="Q83" s="282"/>
      <c r="R83" s="282"/>
      <c r="S83" s="282"/>
      <c r="T83" s="282"/>
      <c r="U83" s="412">
        <v>2438</v>
      </c>
      <c r="V83" s="412">
        <v>0</v>
      </c>
      <c r="W83" s="412">
        <v>2438</v>
      </c>
      <c r="X83" s="282">
        <f t="shared" si="73"/>
        <v>2438</v>
      </c>
      <c r="Y83" s="282">
        <f t="shared" si="74"/>
        <v>0</v>
      </c>
      <c r="Z83" s="282">
        <f t="shared" si="75"/>
        <v>2438</v>
      </c>
      <c r="AA83" s="374" t="s">
        <v>666</v>
      </c>
      <c r="AB83" s="109"/>
      <c r="AC83" s="109"/>
      <c r="AD83" s="109"/>
      <c r="AE83" s="282"/>
      <c r="AF83" s="282"/>
      <c r="AG83" s="282"/>
      <c r="AH83" s="282"/>
      <c r="AI83" s="282"/>
      <c r="AJ83" s="282"/>
      <c r="AK83" s="282"/>
      <c r="AL83" s="282"/>
      <c r="AM83" s="282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374" t="s">
        <v>666</v>
      </c>
      <c r="BA83" s="2" t="s">
        <v>662</v>
      </c>
      <c r="BB83" s="6" t="s">
        <v>980</v>
      </c>
    </row>
    <row r="84" spans="1:54" s="13" customFormat="1" ht="20.25">
      <c r="A84" s="565"/>
      <c r="B84" s="357"/>
      <c r="C84" s="255" t="s">
        <v>15</v>
      </c>
      <c r="D84" s="371"/>
      <c r="E84" s="372"/>
      <c r="F84" s="372"/>
      <c r="G84" s="372"/>
      <c r="H84" s="372"/>
      <c r="I84" s="372"/>
      <c r="J84" s="169"/>
      <c r="K84" s="462"/>
      <c r="L84" s="169"/>
      <c r="M84" s="169"/>
      <c r="N84" s="169"/>
      <c r="O84" s="319"/>
      <c r="P84" s="319"/>
      <c r="Q84" s="319"/>
      <c r="R84" s="319"/>
      <c r="S84" s="319"/>
      <c r="T84" s="319"/>
      <c r="U84" s="319">
        <v>2438</v>
      </c>
      <c r="V84" s="319">
        <v>0</v>
      </c>
      <c r="W84" s="319">
        <v>2438</v>
      </c>
      <c r="X84" s="319">
        <f t="shared" si="73"/>
        <v>2438</v>
      </c>
      <c r="Y84" s="319">
        <f t="shared" si="74"/>
        <v>0</v>
      </c>
      <c r="Z84" s="319">
        <f t="shared" si="75"/>
        <v>2438</v>
      </c>
      <c r="AA84" s="373" t="s">
        <v>993</v>
      </c>
      <c r="AB84" s="123"/>
      <c r="AC84" s="123"/>
      <c r="AD84" s="123"/>
      <c r="AE84" s="319"/>
      <c r="AF84" s="319"/>
      <c r="AG84" s="319"/>
      <c r="AH84" s="319"/>
      <c r="AI84" s="319"/>
      <c r="AJ84" s="319"/>
      <c r="AK84" s="319"/>
      <c r="AL84" s="319"/>
      <c r="AM84" s="319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373"/>
      <c r="BB84" s="6" t="s">
        <v>980</v>
      </c>
    </row>
    <row r="85" spans="1:54" s="13" customFormat="1" ht="31.5" customHeight="1">
      <c r="A85" s="565" t="s">
        <v>999</v>
      </c>
      <c r="B85" s="357" t="s">
        <v>422</v>
      </c>
      <c r="C85" s="403" t="s">
        <v>755</v>
      </c>
      <c r="D85" s="402"/>
      <c r="E85" s="571" t="s">
        <v>463</v>
      </c>
      <c r="F85" s="571" t="s">
        <v>478</v>
      </c>
      <c r="G85" s="571" t="s">
        <v>479</v>
      </c>
      <c r="H85" s="653" t="s">
        <v>1017</v>
      </c>
      <c r="I85" s="571" t="s">
        <v>474</v>
      </c>
      <c r="J85" s="169"/>
      <c r="K85" s="462"/>
      <c r="L85" s="169"/>
      <c r="M85" s="169"/>
      <c r="N85" s="169"/>
      <c r="O85" s="319"/>
      <c r="P85" s="319"/>
      <c r="Q85" s="319"/>
      <c r="R85" s="396">
        <v>2666.6390000000001</v>
      </c>
      <c r="S85" s="396">
        <v>0</v>
      </c>
      <c r="T85" s="396">
        <v>2666.6390000000001</v>
      </c>
      <c r="U85" s="319"/>
      <c r="V85" s="319"/>
      <c r="W85" s="319"/>
      <c r="X85" s="396">
        <v>2666.6390000000001</v>
      </c>
      <c r="Y85" s="396">
        <v>0</v>
      </c>
      <c r="Z85" s="396">
        <v>2666.6390000000001</v>
      </c>
      <c r="AA85" s="255" t="s">
        <v>779</v>
      </c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255" t="s">
        <v>779</v>
      </c>
      <c r="BB85" s="13" t="s">
        <v>979</v>
      </c>
    </row>
    <row r="86" spans="1:54" s="13" customFormat="1" ht="20.25" customHeight="1">
      <c r="A86" s="565"/>
      <c r="B86" s="357"/>
      <c r="C86" s="400" t="s">
        <v>28</v>
      </c>
      <c r="D86" s="402"/>
      <c r="E86" s="372"/>
      <c r="F86" s="372"/>
      <c r="G86" s="372"/>
      <c r="H86" s="372"/>
      <c r="I86" s="372"/>
      <c r="J86" s="169"/>
      <c r="K86" s="462"/>
      <c r="L86" s="169"/>
      <c r="M86" s="169"/>
      <c r="N86" s="169"/>
      <c r="O86" s="319"/>
      <c r="P86" s="319"/>
      <c r="Q86" s="319"/>
      <c r="R86" s="397">
        <v>2666.6390000000001</v>
      </c>
      <c r="S86" s="397">
        <v>0</v>
      </c>
      <c r="T86" s="397">
        <v>2666.6390000000001</v>
      </c>
      <c r="U86" s="319"/>
      <c r="V86" s="319"/>
      <c r="W86" s="319"/>
      <c r="X86" s="397">
        <v>2666.6390000000001</v>
      </c>
      <c r="Y86" s="397">
        <v>0</v>
      </c>
      <c r="Z86" s="397">
        <v>2666.6390000000001</v>
      </c>
      <c r="AA86" s="373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73"/>
      <c r="BB86" s="13" t="s">
        <v>979</v>
      </c>
    </row>
    <row r="87" spans="1:54" s="13" customFormat="1" ht="31.5" customHeight="1">
      <c r="A87" s="565" t="s">
        <v>999</v>
      </c>
      <c r="B87" s="357" t="s">
        <v>423</v>
      </c>
      <c r="C87" s="403" t="s">
        <v>756</v>
      </c>
      <c r="D87" s="402"/>
      <c r="E87" s="571" t="s">
        <v>463</v>
      </c>
      <c r="F87" s="571" t="s">
        <v>478</v>
      </c>
      <c r="G87" s="571" t="s">
        <v>479</v>
      </c>
      <c r="H87" s="653" t="s">
        <v>1017</v>
      </c>
      <c r="I87" s="571" t="s">
        <v>474</v>
      </c>
      <c r="J87" s="169"/>
      <c r="K87" s="462"/>
      <c r="L87" s="169"/>
      <c r="M87" s="169"/>
      <c r="N87" s="169"/>
      <c r="O87" s="319"/>
      <c r="P87" s="319"/>
      <c r="Q87" s="319"/>
      <c r="R87" s="396">
        <v>2666.6390000000001</v>
      </c>
      <c r="S87" s="396">
        <v>0</v>
      </c>
      <c r="T87" s="396">
        <v>2666.6390000000001</v>
      </c>
      <c r="U87" s="319"/>
      <c r="V87" s="319"/>
      <c r="W87" s="319"/>
      <c r="X87" s="396">
        <v>2666.6390000000001</v>
      </c>
      <c r="Y87" s="396">
        <v>0</v>
      </c>
      <c r="Z87" s="396">
        <v>2666.6390000000001</v>
      </c>
      <c r="AA87" s="255" t="s">
        <v>779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255" t="s">
        <v>779</v>
      </c>
      <c r="BB87" s="13" t="s">
        <v>979</v>
      </c>
    </row>
    <row r="88" spans="1:54" s="13" customFormat="1" ht="20.25" customHeight="1">
      <c r="A88" s="565"/>
      <c r="B88" s="357"/>
      <c r="C88" s="400" t="s">
        <v>28</v>
      </c>
      <c r="D88" s="402"/>
      <c r="E88" s="372"/>
      <c r="F88" s="372"/>
      <c r="G88" s="372"/>
      <c r="H88" s="372"/>
      <c r="I88" s="372"/>
      <c r="J88" s="169"/>
      <c r="K88" s="462"/>
      <c r="L88" s="169"/>
      <c r="M88" s="169"/>
      <c r="N88" s="169"/>
      <c r="O88" s="319"/>
      <c r="P88" s="319"/>
      <c r="Q88" s="319"/>
      <c r="R88" s="397">
        <v>2666.6390000000001</v>
      </c>
      <c r="S88" s="397">
        <v>0</v>
      </c>
      <c r="T88" s="397">
        <v>2666.6390000000001</v>
      </c>
      <c r="U88" s="319"/>
      <c r="V88" s="319"/>
      <c r="W88" s="319"/>
      <c r="X88" s="397">
        <v>2666.6390000000001</v>
      </c>
      <c r="Y88" s="397">
        <v>0</v>
      </c>
      <c r="Z88" s="397">
        <v>2666.6390000000001</v>
      </c>
      <c r="AA88" s="373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73"/>
      <c r="BB88" s="13" t="s">
        <v>979</v>
      </c>
    </row>
    <row r="89" spans="1:54" s="13" customFormat="1" ht="31.5" customHeight="1">
      <c r="A89" s="565" t="s">
        <v>999</v>
      </c>
      <c r="B89" s="357" t="s">
        <v>424</v>
      </c>
      <c r="C89" s="403" t="s">
        <v>757</v>
      </c>
      <c r="D89" s="402"/>
      <c r="E89" s="571" t="s">
        <v>463</v>
      </c>
      <c r="F89" s="571" t="s">
        <v>478</v>
      </c>
      <c r="G89" s="571" t="s">
        <v>479</v>
      </c>
      <c r="H89" s="653" t="s">
        <v>1017</v>
      </c>
      <c r="I89" s="571" t="s">
        <v>474</v>
      </c>
      <c r="J89" s="169"/>
      <c r="K89" s="462"/>
      <c r="L89" s="169"/>
      <c r="M89" s="169"/>
      <c r="N89" s="169"/>
      <c r="O89" s="319"/>
      <c r="P89" s="319"/>
      <c r="Q89" s="319"/>
      <c r="R89" s="396">
        <v>1654.6</v>
      </c>
      <c r="S89" s="396">
        <v>0</v>
      </c>
      <c r="T89" s="396">
        <v>1654.6</v>
      </c>
      <c r="U89" s="319"/>
      <c r="V89" s="319"/>
      <c r="W89" s="319"/>
      <c r="X89" s="396">
        <v>1654.6</v>
      </c>
      <c r="Y89" s="396">
        <v>0</v>
      </c>
      <c r="Z89" s="396">
        <v>1654.6</v>
      </c>
      <c r="AA89" s="255" t="s">
        <v>779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255" t="s">
        <v>779</v>
      </c>
      <c r="BB89" s="13" t="s">
        <v>979</v>
      </c>
    </row>
    <row r="90" spans="1:54" s="13" customFormat="1" ht="20.25" customHeight="1">
      <c r="A90" s="565"/>
      <c r="B90" s="357"/>
      <c r="C90" s="404" t="s">
        <v>28</v>
      </c>
      <c r="D90" s="402"/>
      <c r="E90" s="372"/>
      <c r="F90" s="372"/>
      <c r="G90" s="372"/>
      <c r="H90" s="372"/>
      <c r="I90" s="372"/>
      <c r="J90" s="169"/>
      <c r="K90" s="462"/>
      <c r="L90" s="169"/>
      <c r="M90" s="169"/>
      <c r="N90" s="169"/>
      <c r="O90" s="319"/>
      <c r="P90" s="319"/>
      <c r="Q90" s="319"/>
      <c r="R90" s="397">
        <v>1654.6</v>
      </c>
      <c r="S90" s="397">
        <v>0</v>
      </c>
      <c r="T90" s="397">
        <v>1654.6</v>
      </c>
      <c r="U90" s="319"/>
      <c r="V90" s="319"/>
      <c r="W90" s="319"/>
      <c r="X90" s="397">
        <v>1654.6</v>
      </c>
      <c r="Y90" s="397">
        <v>0</v>
      </c>
      <c r="Z90" s="397">
        <v>1654.6</v>
      </c>
      <c r="AA90" s="373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73"/>
      <c r="BB90" s="13" t="s">
        <v>979</v>
      </c>
    </row>
    <row r="91" spans="1:54" s="13" customFormat="1" ht="31.5" customHeight="1">
      <c r="A91" s="565" t="s">
        <v>999</v>
      </c>
      <c r="B91" s="357" t="s">
        <v>425</v>
      </c>
      <c r="C91" s="403" t="s">
        <v>758</v>
      </c>
      <c r="D91" s="402"/>
      <c r="E91" s="571" t="s">
        <v>463</v>
      </c>
      <c r="F91" s="571" t="s">
        <v>478</v>
      </c>
      <c r="G91" s="571" t="s">
        <v>479</v>
      </c>
      <c r="H91" s="653" t="s">
        <v>1017</v>
      </c>
      <c r="I91" s="571" t="s">
        <v>474</v>
      </c>
      <c r="J91" s="169"/>
      <c r="K91" s="462"/>
      <c r="L91" s="169"/>
      <c r="M91" s="169"/>
      <c r="N91" s="169"/>
      <c r="O91" s="319"/>
      <c r="P91" s="319"/>
      <c r="Q91" s="319"/>
      <c r="R91" s="396">
        <v>1654.6</v>
      </c>
      <c r="S91" s="396">
        <v>0</v>
      </c>
      <c r="T91" s="396">
        <v>1654.6</v>
      </c>
      <c r="U91" s="319"/>
      <c r="V91" s="319"/>
      <c r="W91" s="319"/>
      <c r="X91" s="396">
        <v>1654.6</v>
      </c>
      <c r="Y91" s="396">
        <v>0</v>
      </c>
      <c r="Z91" s="396">
        <v>1654.6</v>
      </c>
      <c r="AA91" s="255" t="s">
        <v>779</v>
      </c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255" t="s">
        <v>779</v>
      </c>
      <c r="BB91" s="13" t="s">
        <v>979</v>
      </c>
    </row>
    <row r="92" spans="1:54" s="13" customFormat="1" ht="20.25" customHeight="1">
      <c r="A92" s="565"/>
      <c r="B92" s="357"/>
      <c r="C92" s="404" t="s">
        <v>28</v>
      </c>
      <c r="D92" s="402"/>
      <c r="E92" s="372"/>
      <c r="F92" s="372"/>
      <c r="G92" s="372"/>
      <c r="H92" s="372"/>
      <c r="I92" s="372"/>
      <c r="J92" s="169"/>
      <c r="K92" s="462"/>
      <c r="L92" s="169"/>
      <c r="M92" s="169"/>
      <c r="N92" s="169"/>
      <c r="O92" s="319"/>
      <c r="P92" s="319"/>
      <c r="Q92" s="319"/>
      <c r="R92" s="397">
        <v>1654.6</v>
      </c>
      <c r="S92" s="397">
        <v>0</v>
      </c>
      <c r="T92" s="397">
        <v>1654.6</v>
      </c>
      <c r="U92" s="319"/>
      <c r="V92" s="319"/>
      <c r="W92" s="319"/>
      <c r="X92" s="397">
        <v>1654.6</v>
      </c>
      <c r="Y92" s="397">
        <v>0</v>
      </c>
      <c r="Z92" s="397">
        <v>1654.6</v>
      </c>
      <c r="AA92" s="373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73"/>
      <c r="BB92" s="13" t="s">
        <v>979</v>
      </c>
    </row>
    <row r="93" spans="1:54" s="13" customFormat="1" ht="31.5" customHeight="1">
      <c r="A93" s="565" t="s">
        <v>999</v>
      </c>
      <c r="B93" s="357" t="s">
        <v>426</v>
      </c>
      <c r="C93" s="403" t="s">
        <v>759</v>
      </c>
      <c r="D93" s="402"/>
      <c r="E93" s="571" t="s">
        <v>463</v>
      </c>
      <c r="F93" s="571" t="s">
        <v>478</v>
      </c>
      <c r="G93" s="571" t="s">
        <v>479</v>
      </c>
      <c r="H93" s="653" t="s">
        <v>1017</v>
      </c>
      <c r="I93" s="571" t="s">
        <v>474</v>
      </c>
      <c r="J93" s="169"/>
      <c r="K93" s="462"/>
      <c r="L93" s="169"/>
      <c r="M93" s="169"/>
      <c r="N93" s="169"/>
      <c r="O93" s="319"/>
      <c r="P93" s="319"/>
      <c r="Q93" s="319"/>
      <c r="R93" s="396">
        <v>1654.6</v>
      </c>
      <c r="S93" s="396">
        <v>0</v>
      </c>
      <c r="T93" s="396">
        <v>1654.6</v>
      </c>
      <c r="U93" s="319"/>
      <c r="V93" s="319"/>
      <c r="W93" s="319"/>
      <c r="X93" s="396">
        <v>1654.6</v>
      </c>
      <c r="Y93" s="396">
        <v>0</v>
      </c>
      <c r="Z93" s="396">
        <v>1654.6</v>
      </c>
      <c r="AA93" s="255" t="s">
        <v>779</v>
      </c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255" t="s">
        <v>779</v>
      </c>
      <c r="BB93" s="13" t="s">
        <v>979</v>
      </c>
    </row>
    <row r="94" spans="1:54" s="13" customFormat="1" ht="20.25" customHeight="1">
      <c r="A94" s="565"/>
      <c r="B94" s="357"/>
      <c r="C94" s="400" t="s">
        <v>28</v>
      </c>
      <c r="D94" s="402"/>
      <c r="E94" s="372"/>
      <c r="F94" s="372"/>
      <c r="G94" s="372"/>
      <c r="H94" s="372"/>
      <c r="I94" s="372"/>
      <c r="J94" s="169"/>
      <c r="K94" s="462"/>
      <c r="L94" s="169"/>
      <c r="M94" s="169"/>
      <c r="N94" s="169"/>
      <c r="O94" s="319"/>
      <c r="P94" s="319"/>
      <c r="Q94" s="319"/>
      <c r="R94" s="397">
        <v>1654.6</v>
      </c>
      <c r="S94" s="397">
        <v>0</v>
      </c>
      <c r="T94" s="397">
        <v>1654.6</v>
      </c>
      <c r="U94" s="319"/>
      <c r="V94" s="319"/>
      <c r="W94" s="319"/>
      <c r="X94" s="397">
        <v>1654.6</v>
      </c>
      <c r="Y94" s="397">
        <v>0</v>
      </c>
      <c r="Z94" s="397">
        <v>1654.6</v>
      </c>
      <c r="AA94" s="373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73"/>
      <c r="BB94" s="13" t="s">
        <v>979</v>
      </c>
    </row>
    <row r="95" spans="1:54" s="8" customFormat="1" ht="31.5" customHeight="1">
      <c r="A95" s="565"/>
      <c r="B95" s="360"/>
      <c r="C95" s="94" t="s">
        <v>653</v>
      </c>
      <c r="D95" s="361"/>
      <c r="E95" s="362"/>
      <c r="F95" s="362"/>
      <c r="G95" s="362"/>
      <c r="H95" s="362"/>
      <c r="I95" s="362"/>
      <c r="J95" s="363"/>
      <c r="K95" s="463"/>
      <c r="L95" s="363"/>
      <c r="M95" s="363"/>
      <c r="N95" s="363"/>
      <c r="O95" s="364"/>
      <c r="P95" s="364"/>
      <c r="Q95" s="364"/>
      <c r="R95" s="364"/>
      <c r="S95" s="364"/>
      <c r="T95" s="364"/>
      <c r="U95" s="364"/>
      <c r="V95" s="364"/>
      <c r="W95" s="364"/>
      <c r="X95" s="364"/>
      <c r="Y95" s="364"/>
      <c r="Z95" s="364"/>
      <c r="AA95" s="361"/>
      <c r="AB95" s="364"/>
      <c r="AC95" s="364"/>
      <c r="AD95" s="364"/>
      <c r="AE95" s="364"/>
      <c r="AF95" s="364"/>
      <c r="AG95" s="364"/>
      <c r="AH95" s="364"/>
      <c r="AI95" s="364"/>
      <c r="AJ95" s="364"/>
      <c r="AK95" s="364"/>
      <c r="AL95" s="364"/>
      <c r="AM95" s="364"/>
      <c r="AN95" s="364"/>
      <c r="AO95" s="364"/>
      <c r="AP95" s="364"/>
      <c r="AQ95" s="364"/>
      <c r="AR95" s="364"/>
      <c r="AS95" s="364"/>
      <c r="AT95" s="364"/>
      <c r="AU95" s="364"/>
      <c r="AV95" s="364"/>
      <c r="AW95" s="364"/>
      <c r="AX95" s="364"/>
      <c r="AY95" s="364"/>
      <c r="AZ95" s="361"/>
      <c r="BB95" s="8" t="s">
        <v>974</v>
      </c>
    </row>
    <row r="96" spans="1:54" s="147" customFormat="1" ht="18" customHeight="1">
      <c r="A96" s="565"/>
      <c r="B96" s="359"/>
      <c r="C96" s="365" t="s">
        <v>742</v>
      </c>
      <c r="D96" s="255"/>
      <c r="E96" s="218"/>
      <c r="F96" s="218"/>
      <c r="G96" s="218"/>
      <c r="H96" s="218"/>
      <c r="I96" s="218"/>
      <c r="J96" s="79"/>
      <c r="K96" s="454"/>
      <c r="L96" s="79"/>
      <c r="M96" s="79"/>
      <c r="N96" s="7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255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255"/>
    </row>
    <row r="97" spans="1:54" s="147" customFormat="1" ht="63">
      <c r="A97" s="565" t="s">
        <v>999</v>
      </c>
      <c r="B97" s="357" t="s">
        <v>427</v>
      </c>
      <c r="C97" s="254" t="s">
        <v>654</v>
      </c>
      <c r="D97" s="255"/>
      <c r="E97" s="571" t="s">
        <v>1018</v>
      </c>
      <c r="F97" s="571" t="s">
        <v>478</v>
      </c>
      <c r="G97" s="571" t="s">
        <v>479</v>
      </c>
      <c r="H97" s="653" t="s">
        <v>1017</v>
      </c>
      <c r="I97" s="571" t="s">
        <v>471</v>
      </c>
      <c r="J97" s="79"/>
      <c r="K97" s="454"/>
      <c r="L97" s="282">
        <f>M97+N97</f>
        <v>8638.9</v>
      </c>
      <c r="M97" s="282">
        <v>0</v>
      </c>
      <c r="N97" s="282">
        <v>8638.9</v>
      </c>
      <c r="O97" s="275"/>
      <c r="P97" s="275"/>
      <c r="Q97" s="275"/>
      <c r="R97" s="275">
        <v>34555.5</v>
      </c>
      <c r="S97" s="275">
        <v>0</v>
      </c>
      <c r="T97" s="275">
        <v>34555.5</v>
      </c>
      <c r="U97" s="275"/>
      <c r="V97" s="275"/>
      <c r="W97" s="275"/>
      <c r="X97" s="275">
        <f>U97+R97</f>
        <v>34555.5</v>
      </c>
      <c r="Y97" s="275">
        <f>V97+S97</f>
        <v>0</v>
      </c>
      <c r="Z97" s="275">
        <f>W97+T97</f>
        <v>34555.5</v>
      </c>
      <c r="AA97" s="37" t="s">
        <v>746</v>
      </c>
      <c r="AB97" s="275"/>
      <c r="AC97" s="275"/>
      <c r="AD97" s="275"/>
      <c r="AE97" s="275"/>
      <c r="AF97" s="275"/>
      <c r="AG97" s="275"/>
      <c r="AH97" s="275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7" t="s">
        <v>746</v>
      </c>
      <c r="BA97" s="366" t="s">
        <v>656</v>
      </c>
      <c r="BB97" s="6" t="s">
        <v>977</v>
      </c>
    </row>
    <row r="98" spans="1:54" s="147" customFormat="1" ht="18" customHeight="1">
      <c r="A98" s="565"/>
      <c r="B98" s="357"/>
      <c r="C98" s="365" t="s">
        <v>743</v>
      </c>
      <c r="D98" s="255"/>
      <c r="E98" s="218"/>
      <c r="F98" s="218"/>
      <c r="G98" s="218"/>
      <c r="H98" s="218"/>
      <c r="I98" s="218"/>
      <c r="J98" s="79"/>
      <c r="K98" s="454"/>
      <c r="L98" s="282"/>
      <c r="M98" s="282"/>
      <c r="N98" s="282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55"/>
      <c r="AB98" s="275"/>
      <c r="AC98" s="275"/>
      <c r="AD98" s="275"/>
      <c r="AE98" s="275"/>
      <c r="AF98" s="275"/>
      <c r="AG98" s="275"/>
      <c r="AH98" s="275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255"/>
      <c r="BA98" s="366"/>
      <c r="BB98" s="147" t="s">
        <v>974</v>
      </c>
    </row>
    <row r="99" spans="1:54" s="147" customFormat="1" ht="110.25">
      <c r="A99" s="565" t="s">
        <v>999</v>
      </c>
      <c r="B99" s="357" t="s">
        <v>428</v>
      </c>
      <c r="C99" s="254" t="s">
        <v>655</v>
      </c>
      <c r="D99" s="255"/>
      <c r="E99" s="571" t="s">
        <v>1018</v>
      </c>
      <c r="F99" s="571" t="s">
        <v>478</v>
      </c>
      <c r="G99" s="571" t="s">
        <v>479</v>
      </c>
      <c r="H99" s="653" t="s">
        <v>1017</v>
      </c>
      <c r="I99" s="571" t="s">
        <v>471</v>
      </c>
      <c r="J99" s="79"/>
      <c r="K99" s="454"/>
      <c r="L99" s="282">
        <f>M99+N99</f>
        <v>4092.6</v>
      </c>
      <c r="M99" s="282">
        <v>0</v>
      </c>
      <c r="N99" s="282">
        <v>4092.6</v>
      </c>
      <c r="O99" s="275"/>
      <c r="P99" s="275"/>
      <c r="Q99" s="275"/>
      <c r="R99" s="275">
        <v>12782.5</v>
      </c>
      <c r="S99" s="275">
        <v>0</v>
      </c>
      <c r="T99" s="275">
        <v>12782.5</v>
      </c>
      <c r="U99" s="412">
        <v>551.5</v>
      </c>
      <c r="V99" s="412">
        <v>0</v>
      </c>
      <c r="W99" s="412">
        <v>551.5</v>
      </c>
      <c r="X99" s="275">
        <f>U99+R99</f>
        <v>13334</v>
      </c>
      <c r="Y99" s="275">
        <f>V99+S99</f>
        <v>0</v>
      </c>
      <c r="Z99" s="275">
        <f>W99+T99</f>
        <v>13334</v>
      </c>
      <c r="AA99" s="37" t="s">
        <v>747</v>
      </c>
      <c r="AB99" s="275"/>
      <c r="AC99" s="275"/>
      <c r="AD99" s="275"/>
      <c r="AE99" s="275"/>
      <c r="AF99" s="275"/>
      <c r="AG99" s="275"/>
      <c r="AH99" s="275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7" t="s">
        <v>747</v>
      </c>
      <c r="BA99" s="366" t="s">
        <v>661</v>
      </c>
      <c r="BB99" s="6" t="s">
        <v>977</v>
      </c>
    </row>
    <row r="100" spans="1:54" s="9" customFormat="1" ht="20.25">
      <c r="A100" s="565"/>
      <c r="B100" s="56"/>
      <c r="C100" s="33" t="s">
        <v>6</v>
      </c>
      <c r="D100" s="33"/>
      <c r="E100" s="201"/>
      <c r="F100" s="201"/>
      <c r="G100" s="201"/>
      <c r="H100" s="201"/>
      <c r="I100" s="201"/>
      <c r="J100" s="27"/>
      <c r="K100" s="447"/>
      <c r="L100" s="27"/>
      <c r="M100" s="27"/>
      <c r="N100" s="27"/>
      <c r="O100" s="105">
        <f t="shared" ref="O100:Z100" si="76">O139+O141+O142+O148+O200+O104+O127+O233+O237+O137+O144+O146</f>
        <v>746731.39999999991</v>
      </c>
      <c r="P100" s="105">
        <f t="shared" si="76"/>
        <v>490648.9</v>
      </c>
      <c r="Q100" s="105">
        <f t="shared" si="76"/>
        <v>256082.49999999997</v>
      </c>
      <c r="R100" s="105">
        <f t="shared" si="76"/>
        <v>1068776.49</v>
      </c>
      <c r="S100" s="105">
        <f t="shared" si="76"/>
        <v>490649.00000000012</v>
      </c>
      <c r="T100" s="105">
        <f t="shared" si="76"/>
        <v>578127.28999999992</v>
      </c>
      <c r="U100" s="105">
        <f t="shared" si="76"/>
        <v>0</v>
      </c>
      <c r="V100" s="105">
        <f t="shared" si="76"/>
        <v>0</v>
      </c>
      <c r="W100" s="105">
        <f t="shared" si="76"/>
        <v>0</v>
      </c>
      <c r="X100" s="105">
        <f t="shared" si="76"/>
        <v>1068776.49</v>
      </c>
      <c r="Y100" s="105">
        <f t="shared" si="76"/>
        <v>490649.00000000012</v>
      </c>
      <c r="Z100" s="105">
        <f t="shared" si="76"/>
        <v>578127.28999999992</v>
      </c>
      <c r="AA100" s="105"/>
      <c r="AB100" s="105">
        <f t="shared" ref="AB100:AY100" si="77">AB139+AB141+AB142+AB148+AB200+AB104+AB127+AB233+AB237+AB137+AB144+AB146</f>
        <v>692774.10000000009</v>
      </c>
      <c r="AC100" s="105">
        <f t="shared" si="77"/>
        <v>677168.60000000009</v>
      </c>
      <c r="AD100" s="105">
        <f t="shared" si="77"/>
        <v>15605.5</v>
      </c>
      <c r="AE100" s="105">
        <f t="shared" si="77"/>
        <v>692773.8</v>
      </c>
      <c r="AF100" s="105">
        <f t="shared" si="77"/>
        <v>677168.3</v>
      </c>
      <c r="AG100" s="105">
        <f t="shared" si="77"/>
        <v>15605.5</v>
      </c>
      <c r="AH100" s="105">
        <f t="shared" si="77"/>
        <v>33398.699999999997</v>
      </c>
      <c r="AI100" s="105">
        <f t="shared" si="77"/>
        <v>0</v>
      </c>
      <c r="AJ100" s="105">
        <f t="shared" si="77"/>
        <v>33398.699999999997</v>
      </c>
      <c r="AK100" s="105">
        <f t="shared" si="77"/>
        <v>726172.50000000012</v>
      </c>
      <c r="AL100" s="105">
        <f t="shared" si="77"/>
        <v>677168.3</v>
      </c>
      <c r="AM100" s="105">
        <f t="shared" si="77"/>
        <v>49004.2</v>
      </c>
      <c r="AN100" s="105">
        <f t="shared" si="77"/>
        <v>431133.07496999996</v>
      </c>
      <c r="AO100" s="105">
        <f t="shared" si="77"/>
        <v>365214.9</v>
      </c>
      <c r="AP100" s="105">
        <f t="shared" si="77"/>
        <v>65918.2</v>
      </c>
      <c r="AQ100" s="105">
        <f t="shared" si="77"/>
        <v>431133.07496999996</v>
      </c>
      <c r="AR100" s="105">
        <f t="shared" si="77"/>
        <v>365214.9</v>
      </c>
      <c r="AS100" s="105">
        <f t="shared" si="77"/>
        <v>65918.2</v>
      </c>
      <c r="AT100" s="105">
        <f t="shared" si="77"/>
        <v>0</v>
      </c>
      <c r="AU100" s="105">
        <f t="shared" si="77"/>
        <v>0</v>
      </c>
      <c r="AV100" s="105">
        <f t="shared" si="77"/>
        <v>0</v>
      </c>
      <c r="AW100" s="105">
        <f t="shared" si="77"/>
        <v>431133.07496999996</v>
      </c>
      <c r="AX100" s="105">
        <f t="shared" si="77"/>
        <v>365214.9</v>
      </c>
      <c r="AY100" s="105">
        <f t="shared" si="77"/>
        <v>65918.2</v>
      </c>
      <c r="AZ100" s="33"/>
      <c r="BB100" s="6" t="s">
        <v>974</v>
      </c>
    </row>
    <row r="101" spans="1:54" s="9" customFormat="1" ht="31.5" customHeight="1">
      <c r="A101" s="565"/>
      <c r="B101" s="88"/>
      <c r="C101" s="82" t="s">
        <v>388</v>
      </c>
      <c r="D101" s="82"/>
      <c r="E101" s="202"/>
      <c r="F101" s="202"/>
      <c r="G101" s="202"/>
      <c r="H101" s="202"/>
      <c r="I101" s="202"/>
      <c r="J101" s="89"/>
      <c r="K101" s="448"/>
      <c r="L101" s="89"/>
      <c r="M101" s="89"/>
      <c r="N101" s="89"/>
      <c r="O101" s="106"/>
      <c r="P101" s="106"/>
      <c r="Q101" s="106"/>
      <c r="R101" s="316"/>
      <c r="S101" s="316"/>
      <c r="T101" s="316"/>
      <c r="U101" s="316"/>
      <c r="V101" s="316"/>
      <c r="W101" s="316"/>
      <c r="X101" s="316"/>
      <c r="Y101" s="316"/>
      <c r="Z101" s="316"/>
      <c r="AA101" s="82"/>
      <c r="AB101" s="106"/>
      <c r="AC101" s="106"/>
      <c r="AD101" s="10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82"/>
    </row>
    <row r="102" spans="1:54" s="9" customFormat="1" ht="47.25" customHeight="1">
      <c r="A102" s="565"/>
      <c r="B102" s="87"/>
      <c r="C102" s="84" t="s">
        <v>389</v>
      </c>
      <c r="D102" s="84"/>
      <c r="E102" s="203"/>
      <c r="F102" s="203"/>
      <c r="G102" s="203"/>
      <c r="H102" s="203"/>
      <c r="I102" s="203"/>
      <c r="J102" s="90"/>
      <c r="K102" s="449"/>
      <c r="L102" s="90"/>
      <c r="M102" s="90"/>
      <c r="N102" s="90"/>
      <c r="O102" s="107"/>
      <c r="P102" s="107"/>
      <c r="Q102" s="107"/>
      <c r="R102" s="317"/>
      <c r="S102" s="317"/>
      <c r="T102" s="317"/>
      <c r="U102" s="317"/>
      <c r="V102" s="317"/>
      <c r="W102" s="317"/>
      <c r="X102" s="317"/>
      <c r="Y102" s="317"/>
      <c r="Z102" s="317"/>
      <c r="AA102" s="84"/>
      <c r="AB102" s="107"/>
      <c r="AC102" s="107"/>
      <c r="AD102" s="10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84"/>
    </row>
    <row r="103" spans="1:54" ht="20.25" customHeight="1">
      <c r="A103" s="565"/>
      <c r="B103" s="63"/>
      <c r="C103" s="94" t="s">
        <v>592</v>
      </c>
      <c r="D103" s="94"/>
      <c r="E103" s="204"/>
      <c r="F103" s="204"/>
      <c r="G103" s="204"/>
      <c r="H103" s="204"/>
      <c r="I103" s="204"/>
      <c r="J103" s="186"/>
      <c r="K103" s="464"/>
      <c r="L103" s="186"/>
      <c r="M103" s="186"/>
      <c r="N103" s="186"/>
      <c r="O103" s="108"/>
      <c r="P103" s="108"/>
      <c r="Q103" s="108"/>
      <c r="R103" s="318"/>
      <c r="S103" s="318"/>
      <c r="T103" s="318"/>
      <c r="U103" s="318"/>
      <c r="V103" s="318"/>
      <c r="W103" s="318"/>
      <c r="X103" s="318"/>
      <c r="Y103" s="318"/>
      <c r="Z103" s="318"/>
      <c r="AA103" s="94"/>
      <c r="AB103" s="108"/>
      <c r="AC103" s="108"/>
      <c r="AD103" s="108"/>
      <c r="AE103" s="318"/>
      <c r="AF103" s="318"/>
      <c r="AG103" s="318"/>
      <c r="AH103" s="318"/>
      <c r="AI103" s="318"/>
      <c r="AJ103" s="318"/>
      <c r="AK103" s="318"/>
      <c r="AL103" s="318"/>
      <c r="AM103" s="31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94"/>
      <c r="BB103" s="2" t="s">
        <v>974</v>
      </c>
    </row>
    <row r="104" spans="1:54" s="21" customFormat="1" ht="31.5">
      <c r="A104" s="565" t="s">
        <v>1000</v>
      </c>
      <c r="B104" s="36"/>
      <c r="C104" s="36" t="s">
        <v>593</v>
      </c>
      <c r="D104" s="269"/>
      <c r="E104" s="215" t="s">
        <v>1023</v>
      </c>
      <c r="F104" s="215" t="s">
        <v>483</v>
      </c>
      <c r="G104" s="215" t="s">
        <v>465</v>
      </c>
      <c r="H104" s="215" t="s">
        <v>485</v>
      </c>
      <c r="I104" s="215" t="s">
        <v>474</v>
      </c>
      <c r="J104" s="187"/>
      <c r="K104" s="466"/>
      <c r="L104" s="187"/>
      <c r="M104" s="187"/>
      <c r="N104" s="187"/>
      <c r="O104" s="117">
        <f>SUM(O105:O126)</f>
        <v>0</v>
      </c>
      <c r="P104" s="117">
        <f t="shared" ref="P104:AY104" si="78">SUM(P105:P126)</f>
        <v>0</v>
      </c>
      <c r="Q104" s="117">
        <f t="shared" si="78"/>
        <v>0</v>
      </c>
      <c r="R104" s="117">
        <f t="shared" si="78"/>
        <v>13274.31</v>
      </c>
      <c r="S104" s="117">
        <f t="shared" si="78"/>
        <v>0</v>
      </c>
      <c r="T104" s="117">
        <f t="shared" si="78"/>
        <v>13274.31</v>
      </c>
      <c r="U104" s="117">
        <f t="shared" si="78"/>
        <v>0</v>
      </c>
      <c r="V104" s="117">
        <f t="shared" si="78"/>
        <v>0</v>
      </c>
      <c r="W104" s="117">
        <f t="shared" si="78"/>
        <v>0</v>
      </c>
      <c r="X104" s="117">
        <f t="shared" si="78"/>
        <v>13274.31</v>
      </c>
      <c r="Y104" s="117">
        <f t="shared" si="78"/>
        <v>0</v>
      </c>
      <c r="Z104" s="117">
        <f t="shared" si="78"/>
        <v>13274.31</v>
      </c>
      <c r="AA104" s="36" t="s">
        <v>949</v>
      </c>
      <c r="AB104" s="117">
        <f t="shared" si="78"/>
        <v>0</v>
      </c>
      <c r="AC104" s="117">
        <f t="shared" si="78"/>
        <v>0</v>
      </c>
      <c r="AD104" s="117">
        <f t="shared" si="78"/>
        <v>0</v>
      </c>
      <c r="AE104" s="117">
        <f t="shared" si="78"/>
        <v>0</v>
      </c>
      <c r="AF104" s="117">
        <f t="shared" si="78"/>
        <v>0</v>
      </c>
      <c r="AG104" s="117">
        <f t="shared" si="78"/>
        <v>0</v>
      </c>
      <c r="AH104" s="117">
        <f t="shared" si="78"/>
        <v>0</v>
      </c>
      <c r="AI104" s="117">
        <f t="shared" si="78"/>
        <v>0</v>
      </c>
      <c r="AJ104" s="117">
        <f t="shared" si="78"/>
        <v>0</v>
      </c>
      <c r="AK104" s="117">
        <f t="shared" si="78"/>
        <v>0</v>
      </c>
      <c r="AL104" s="117">
        <f t="shared" si="78"/>
        <v>0</v>
      </c>
      <c r="AM104" s="117">
        <f t="shared" si="78"/>
        <v>0</v>
      </c>
      <c r="AN104" s="117">
        <f t="shared" si="78"/>
        <v>0</v>
      </c>
      <c r="AO104" s="117">
        <f t="shared" si="78"/>
        <v>0</v>
      </c>
      <c r="AP104" s="117">
        <f t="shared" si="78"/>
        <v>0</v>
      </c>
      <c r="AQ104" s="117">
        <f t="shared" si="78"/>
        <v>0</v>
      </c>
      <c r="AR104" s="117">
        <f t="shared" si="78"/>
        <v>0</v>
      </c>
      <c r="AS104" s="117">
        <f t="shared" si="78"/>
        <v>0</v>
      </c>
      <c r="AT104" s="117">
        <f t="shared" si="78"/>
        <v>0</v>
      </c>
      <c r="AU104" s="117">
        <f t="shared" si="78"/>
        <v>0</v>
      </c>
      <c r="AV104" s="117">
        <f t="shared" si="78"/>
        <v>0</v>
      </c>
      <c r="AW104" s="117">
        <f t="shared" si="78"/>
        <v>0</v>
      </c>
      <c r="AX104" s="117">
        <f t="shared" si="78"/>
        <v>0</v>
      </c>
      <c r="AY104" s="117">
        <f t="shared" si="78"/>
        <v>0</v>
      </c>
      <c r="AZ104" s="36" t="s">
        <v>949</v>
      </c>
      <c r="BB104" s="6" t="s">
        <v>979</v>
      </c>
    </row>
    <row r="105" spans="1:54" s="12" customFormat="1" ht="20.25" customHeight="1">
      <c r="A105" s="565"/>
      <c r="B105" s="57" t="s">
        <v>228</v>
      </c>
      <c r="C105" s="258" t="s">
        <v>38</v>
      </c>
      <c r="D105" s="35"/>
      <c r="E105" s="212"/>
      <c r="F105" s="212"/>
      <c r="G105" s="212"/>
      <c r="H105" s="212"/>
      <c r="I105" s="212"/>
      <c r="J105" s="77"/>
      <c r="K105" s="465"/>
      <c r="L105" s="77"/>
      <c r="M105" s="77"/>
      <c r="N105" s="77"/>
      <c r="O105" s="112"/>
      <c r="P105" s="109"/>
      <c r="Q105" s="112"/>
      <c r="R105" s="303">
        <v>569.75</v>
      </c>
      <c r="S105" s="303">
        <v>0</v>
      </c>
      <c r="T105" s="303">
        <v>569.75</v>
      </c>
      <c r="U105" s="303"/>
      <c r="V105" s="303"/>
      <c r="W105" s="303"/>
      <c r="X105" s="303">
        <f>R105+U105</f>
        <v>569.75</v>
      </c>
      <c r="Y105" s="303">
        <f t="shared" ref="Y105:Y126" si="79">S105+V105</f>
        <v>0</v>
      </c>
      <c r="Z105" s="303">
        <f t="shared" ref="Z105:Z126" si="80">T105+W105</f>
        <v>569.75</v>
      </c>
      <c r="AA105" s="35"/>
      <c r="AB105" s="111"/>
      <c r="AC105" s="111"/>
      <c r="AD105" s="111"/>
      <c r="AE105" s="275"/>
      <c r="AF105" s="275"/>
      <c r="AG105" s="275"/>
      <c r="AH105" s="275"/>
      <c r="AI105" s="275"/>
      <c r="AJ105" s="275"/>
      <c r="AK105" s="275"/>
      <c r="AL105" s="275"/>
      <c r="AM105" s="275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35"/>
      <c r="BB105" s="6" t="s">
        <v>979</v>
      </c>
    </row>
    <row r="106" spans="1:54" s="12" customFormat="1" ht="20.25" customHeight="1">
      <c r="A106" s="565"/>
      <c r="B106" s="57" t="s">
        <v>229</v>
      </c>
      <c r="C106" s="258" t="s">
        <v>39</v>
      </c>
      <c r="D106" s="35"/>
      <c r="E106" s="212"/>
      <c r="F106" s="212"/>
      <c r="G106" s="212"/>
      <c r="H106" s="212"/>
      <c r="I106" s="212"/>
      <c r="J106" s="77"/>
      <c r="K106" s="465"/>
      <c r="L106" s="77"/>
      <c r="M106" s="77"/>
      <c r="N106" s="77"/>
      <c r="O106" s="112"/>
      <c r="P106" s="109"/>
      <c r="Q106" s="112"/>
      <c r="R106" s="303">
        <v>569.75</v>
      </c>
      <c r="S106" s="303">
        <v>0</v>
      </c>
      <c r="T106" s="303">
        <v>569.75</v>
      </c>
      <c r="U106" s="303"/>
      <c r="V106" s="303"/>
      <c r="W106" s="303"/>
      <c r="X106" s="303">
        <f t="shared" ref="X106:X126" si="81">R106+U106</f>
        <v>569.75</v>
      </c>
      <c r="Y106" s="303">
        <f t="shared" si="79"/>
        <v>0</v>
      </c>
      <c r="Z106" s="303">
        <f t="shared" si="80"/>
        <v>569.75</v>
      </c>
      <c r="AA106" s="35"/>
      <c r="AB106" s="111"/>
      <c r="AC106" s="111"/>
      <c r="AD106" s="111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35"/>
      <c r="BB106" s="6" t="s">
        <v>979</v>
      </c>
    </row>
    <row r="107" spans="1:54" s="12" customFormat="1" ht="20.25" customHeight="1">
      <c r="A107" s="565"/>
      <c r="B107" s="57" t="s">
        <v>230</v>
      </c>
      <c r="C107" s="258" t="s">
        <v>40</v>
      </c>
      <c r="D107" s="35"/>
      <c r="E107" s="212"/>
      <c r="F107" s="212"/>
      <c r="G107" s="212"/>
      <c r="H107" s="212"/>
      <c r="I107" s="212"/>
      <c r="J107" s="77"/>
      <c r="K107" s="465"/>
      <c r="L107" s="77"/>
      <c r="M107" s="77"/>
      <c r="N107" s="77"/>
      <c r="O107" s="112"/>
      <c r="P107" s="109"/>
      <c r="Q107" s="112"/>
      <c r="R107" s="303">
        <v>569.75</v>
      </c>
      <c r="S107" s="303">
        <v>0</v>
      </c>
      <c r="T107" s="303">
        <v>569.75</v>
      </c>
      <c r="U107" s="303"/>
      <c r="V107" s="303"/>
      <c r="W107" s="303"/>
      <c r="X107" s="303">
        <f t="shared" si="81"/>
        <v>569.75</v>
      </c>
      <c r="Y107" s="303">
        <f t="shared" si="79"/>
        <v>0</v>
      </c>
      <c r="Z107" s="303">
        <f t="shared" si="80"/>
        <v>569.75</v>
      </c>
      <c r="AA107" s="35"/>
      <c r="AB107" s="111"/>
      <c r="AC107" s="111"/>
      <c r="AD107" s="111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35"/>
      <c r="BB107" s="6" t="s">
        <v>979</v>
      </c>
    </row>
    <row r="108" spans="1:54" s="12" customFormat="1" ht="20.25" customHeight="1">
      <c r="A108" s="565"/>
      <c r="B108" s="57" t="s">
        <v>231</v>
      </c>
      <c r="C108" s="258" t="s">
        <v>41</v>
      </c>
      <c r="D108" s="35"/>
      <c r="E108" s="212"/>
      <c r="F108" s="212"/>
      <c r="G108" s="212"/>
      <c r="H108" s="212"/>
      <c r="I108" s="212"/>
      <c r="J108" s="77"/>
      <c r="K108" s="465"/>
      <c r="L108" s="77"/>
      <c r="M108" s="77"/>
      <c r="N108" s="77"/>
      <c r="O108" s="112"/>
      <c r="P108" s="109"/>
      <c r="Q108" s="112"/>
      <c r="R108" s="303">
        <v>569.75</v>
      </c>
      <c r="S108" s="303">
        <v>0</v>
      </c>
      <c r="T108" s="303">
        <v>569.75</v>
      </c>
      <c r="U108" s="303"/>
      <c r="V108" s="303"/>
      <c r="W108" s="303"/>
      <c r="X108" s="303">
        <f t="shared" si="81"/>
        <v>569.75</v>
      </c>
      <c r="Y108" s="303">
        <f t="shared" si="79"/>
        <v>0</v>
      </c>
      <c r="Z108" s="303">
        <f t="shared" si="80"/>
        <v>569.75</v>
      </c>
      <c r="AA108" s="35"/>
      <c r="AB108" s="111"/>
      <c r="AC108" s="111"/>
      <c r="AD108" s="111"/>
      <c r="AE108" s="275"/>
      <c r="AF108" s="275"/>
      <c r="AG108" s="275"/>
      <c r="AH108" s="275"/>
      <c r="AI108" s="275"/>
      <c r="AJ108" s="275"/>
      <c r="AK108" s="275"/>
      <c r="AL108" s="275"/>
      <c r="AM108" s="275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35"/>
      <c r="BB108" s="6" t="s">
        <v>979</v>
      </c>
    </row>
    <row r="109" spans="1:54" s="12" customFormat="1" ht="20.25" customHeight="1">
      <c r="A109" s="565"/>
      <c r="B109" s="57" t="s">
        <v>232</v>
      </c>
      <c r="C109" s="258" t="s">
        <v>42</v>
      </c>
      <c r="D109" s="35"/>
      <c r="E109" s="212"/>
      <c r="F109" s="212"/>
      <c r="G109" s="212"/>
      <c r="H109" s="212"/>
      <c r="I109" s="212"/>
      <c r="J109" s="77"/>
      <c r="K109" s="465"/>
      <c r="L109" s="77"/>
      <c r="M109" s="77"/>
      <c r="N109" s="77"/>
      <c r="O109" s="112"/>
      <c r="P109" s="109"/>
      <c r="Q109" s="112"/>
      <c r="R109" s="303">
        <v>569.75</v>
      </c>
      <c r="S109" s="303">
        <v>0</v>
      </c>
      <c r="T109" s="303">
        <v>569.75</v>
      </c>
      <c r="U109" s="303"/>
      <c r="V109" s="303"/>
      <c r="W109" s="303"/>
      <c r="X109" s="303">
        <f t="shared" si="81"/>
        <v>569.75</v>
      </c>
      <c r="Y109" s="303">
        <f t="shared" si="79"/>
        <v>0</v>
      </c>
      <c r="Z109" s="303">
        <f t="shared" si="80"/>
        <v>569.75</v>
      </c>
      <c r="AA109" s="35"/>
      <c r="AB109" s="111"/>
      <c r="AC109" s="111"/>
      <c r="AD109" s="111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35"/>
      <c r="BB109" s="6" t="s">
        <v>979</v>
      </c>
    </row>
    <row r="110" spans="1:54" s="12" customFormat="1" ht="20.25" customHeight="1">
      <c r="A110" s="565"/>
      <c r="B110" s="57" t="s">
        <v>233</v>
      </c>
      <c r="C110" s="258" t="s">
        <v>43</v>
      </c>
      <c r="D110" s="35"/>
      <c r="E110" s="212"/>
      <c r="F110" s="212"/>
      <c r="G110" s="212"/>
      <c r="H110" s="212"/>
      <c r="I110" s="212"/>
      <c r="J110" s="77"/>
      <c r="K110" s="465"/>
      <c r="L110" s="77"/>
      <c r="M110" s="77"/>
      <c r="N110" s="77"/>
      <c r="O110" s="112"/>
      <c r="P110" s="109"/>
      <c r="Q110" s="112"/>
      <c r="R110" s="303">
        <v>569.75</v>
      </c>
      <c r="S110" s="303">
        <v>0</v>
      </c>
      <c r="T110" s="303">
        <v>569.75</v>
      </c>
      <c r="U110" s="303"/>
      <c r="V110" s="303"/>
      <c r="W110" s="303"/>
      <c r="X110" s="303">
        <f t="shared" si="81"/>
        <v>569.75</v>
      </c>
      <c r="Y110" s="303">
        <f t="shared" si="79"/>
        <v>0</v>
      </c>
      <c r="Z110" s="303">
        <f t="shared" si="80"/>
        <v>569.75</v>
      </c>
      <c r="AA110" s="35"/>
      <c r="AB110" s="111"/>
      <c r="AC110" s="111"/>
      <c r="AD110" s="111"/>
      <c r="AE110" s="275"/>
      <c r="AF110" s="275"/>
      <c r="AG110" s="275"/>
      <c r="AH110" s="275"/>
      <c r="AI110" s="275"/>
      <c r="AJ110" s="275"/>
      <c r="AK110" s="275"/>
      <c r="AL110" s="275"/>
      <c r="AM110" s="275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35"/>
      <c r="BB110" s="6" t="s">
        <v>979</v>
      </c>
    </row>
    <row r="111" spans="1:54" s="12" customFormat="1" ht="20.25" customHeight="1">
      <c r="A111" s="565"/>
      <c r="B111" s="57" t="s">
        <v>234</v>
      </c>
      <c r="C111" s="258" t="s">
        <v>45</v>
      </c>
      <c r="D111" s="35"/>
      <c r="E111" s="212"/>
      <c r="F111" s="212"/>
      <c r="G111" s="212"/>
      <c r="H111" s="212"/>
      <c r="I111" s="212"/>
      <c r="J111" s="77"/>
      <c r="K111" s="465"/>
      <c r="L111" s="77"/>
      <c r="M111" s="77"/>
      <c r="N111" s="77"/>
      <c r="O111" s="112"/>
      <c r="P111" s="109"/>
      <c r="Q111" s="112"/>
      <c r="R111" s="303">
        <v>1309.56</v>
      </c>
      <c r="S111" s="303">
        <v>0</v>
      </c>
      <c r="T111" s="303">
        <v>1309.56</v>
      </c>
      <c r="U111" s="303"/>
      <c r="V111" s="303"/>
      <c r="W111" s="303"/>
      <c r="X111" s="303">
        <f t="shared" si="81"/>
        <v>1309.56</v>
      </c>
      <c r="Y111" s="303">
        <f t="shared" si="79"/>
        <v>0</v>
      </c>
      <c r="Z111" s="303">
        <f t="shared" si="80"/>
        <v>1309.56</v>
      </c>
      <c r="AA111" s="35"/>
      <c r="AB111" s="111"/>
      <c r="AC111" s="111"/>
      <c r="AD111" s="111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35"/>
      <c r="BB111" s="6" t="s">
        <v>979</v>
      </c>
    </row>
    <row r="112" spans="1:54" s="12" customFormat="1" ht="20.25" customHeight="1">
      <c r="A112" s="565"/>
      <c r="B112" s="57" t="s">
        <v>235</v>
      </c>
      <c r="C112" s="258" t="s">
        <v>46</v>
      </c>
      <c r="D112" s="35"/>
      <c r="E112" s="212"/>
      <c r="F112" s="212"/>
      <c r="G112" s="212"/>
      <c r="H112" s="212"/>
      <c r="I112" s="212"/>
      <c r="J112" s="77"/>
      <c r="K112" s="465"/>
      <c r="L112" s="77"/>
      <c r="M112" s="77"/>
      <c r="N112" s="77"/>
      <c r="O112" s="112"/>
      <c r="P112" s="109"/>
      <c r="Q112" s="112"/>
      <c r="R112" s="303">
        <v>569.75</v>
      </c>
      <c r="S112" s="303">
        <v>0</v>
      </c>
      <c r="T112" s="303">
        <v>569.75</v>
      </c>
      <c r="U112" s="303"/>
      <c r="V112" s="303"/>
      <c r="W112" s="303"/>
      <c r="X112" s="303">
        <f t="shared" si="81"/>
        <v>569.75</v>
      </c>
      <c r="Y112" s="303">
        <f t="shared" si="79"/>
        <v>0</v>
      </c>
      <c r="Z112" s="303">
        <f t="shared" si="80"/>
        <v>569.75</v>
      </c>
      <c r="AA112" s="35"/>
      <c r="AB112" s="111"/>
      <c r="AC112" s="111"/>
      <c r="AD112" s="111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35"/>
      <c r="BB112" s="6" t="s">
        <v>979</v>
      </c>
    </row>
    <row r="113" spans="1:54" s="12" customFormat="1" ht="20.25" customHeight="1">
      <c r="A113" s="565"/>
      <c r="B113" s="57" t="s">
        <v>236</v>
      </c>
      <c r="C113" s="258" t="s">
        <v>47</v>
      </c>
      <c r="D113" s="35"/>
      <c r="E113" s="212"/>
      <c r="F113" s="212"/>
      <c r="G113" s="212"/>
      <c r="H113" s="212"/>
      <c r="I113" s="212"/>
      <c r="J113" s="77"/>
      <c r="K113" s="465"/>
      <c r="L113" s="77"/>
      <c r="M113" s="77"/>
      <c r="N113" s="77"/>
      <c r="O113" s="112"/>
      <c r="P113" s="109"/>
      <c r="Q113" s="112"/>
      <c r="R113" s="303">
        <v>569.75</v>
      </c>
      <c r="S113" s="303">
        <v>0</v>
      </c>
      <c r="T113" s="303">
        <v>569.75</v>
      </c>
      <c r="U113" s="303"/>
      <c r="V113" s="303"/>
      <c r="W113" s="303"/>
      <c r="X113" s="303">
        <f t="shared" si="81"/>
        <v>569.75</v>
      </c>
      <c r="Y113" s="303">
        <f t="shared" si="79"/>
        <v>0</v>
      </c>
      <c r="Z113" s="303">
        <f t="shared" si="80"/>
        <v>569.75</v>
      </c>
      <c r="AA113" s="35"/>
      <c r="AB113" s="111"/>
      <c r="AC113" s="111"/>
      <c r="AD113" s="111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35"/>
      <c r="BB113" s="6" t="s">
        <v>979</v>
      </c>
    </row>
    <row r="114" spans="1:54" s="12" customFormat="1" ht="20.25" customHeight="1">
      <c r="A114" s="565"/>
      <c r="B114" s="57" t="s">
        <v>237</v>
      </c>
      <c r="C114" s="258" t="s">
        <v>48</v>
      </c>
      <c r="D114" s="35"/>
      <c r="E114" s="212"/>
      <c r="F114" s="212"/>
      <c r="G114" s="212"/>
      <c r="H114" s="212"/>
      <c r="I114" s="212"/>
      <c r="J114" s="77"/>
      <c r="K114" s="465"/>
      <c r="L114" s="77"/>
      <c r="M114" s="77"/>
      <c r="N114" s="77"/>
      <c r="O114" s="112"/>
      <c r="P114" s="109"/>
      <c r="Q114" s="112"/>
      <c r="R114" s="303">
        <v>569.75</v>
      </c>
      <c r="S114" s="303">
        <v>0</v>
      </c>
      <c r="T114" s="303">
        <v>569.75</v>
      </c>
      <c r="U114" s="303"/>
      <c r="V114" s="303"/>
      <c r="W114" s="303"/>
      <c r="X114" s="303">
        <f t="shared" si="81"/>
        <v>569.75</v>
      </c>
      <c r="Y114" s="303">
        <f t="shared" si="79"/>
        <v>0</v>
      </c>
      <c r="Z114" s="303">
        <f t="shared" si="80"/>
        <v>569.75</v>
      </c>
      <c r="AA114" s="35"/>
      <c r="AB114" s="111"/>
      <c r="AC114" s="111"/>
      <c r="AD114" s="111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35"/>
      <c r="BB114" s="6" t="s">
        <v>979</v>
      </c>
    </row>
    <row r="115" spans="1:54" s="12" customFormat="1" ht="20.25" customHeight="1">
      <c r="A115" s="565"/>
      <c r="B115" s="57" t="s">
        <v>238</v>
      </c>
      <c r="C115" s="258" t="s">
        <v>49</v>
      </c>
      <c r="D115" s="35"/>
      <c r="E115" s="212"/>
      <c r="F115" s="212"/>
      <c r="G115" s="212"/>
      <c r="H115" s="212"/>
      <c r="I115" s="212"/>
      <c r="J115" s="77"/>
      <c r="K115" s="465"/>
      <c r="L115" s="77"/>
      <c r="M115" s="77"/>
      <c r="N115" s="77"/>
      <c r="O115" s="112"/>
      <c r="P115" s="109"/>
      <c r="Q115" s="112"/>
      <c r="R115" s="303">
        <v>569.75</v>
      </c>
      <c r="S115" s="303">
        <v>0</v>
      </c>
      <c r="T115" s="303">
        <v>569.75</v>
      </c>
      <c r="U115" s="303"/>
      <c r="V115" s="303"/>
      <c r="W115" s="303"/>
      <c r="X115" s="303">
        <f t="shared" si="81"/>
        <v>569.75</v>
      </c>
      <c r="Y115" s="303">
        <f t="shared" si="79"/>
        <v>0</v>
      </c>
      <c r="Z115" s="303">
        <f t="shared" si="80"/>
        <v>569.75</v>
      </c>
      <c r="AA115" s="35"/>
      <c r="AB115" s="111"/>
      <c r="AC115" s="111"/>
      <c r="AD115" s="111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35"/>
      <c r="BB115" s="6" t="s">
        <v>979</v>
      </c>
    </row>
    <row r="116" spans="1:54" s="12" customFormat="1" ht="20.25" customHeight="1">
      <c r="A116" s="565"/>
      <c r="B116" s="57" t="s">
        <v>239</v>
      </c>
      <c r="C116" s="258" t="s">
        <v>51</v>
      </c>
      <c r="D116" s="35"/>
      <c r="E116" s="212"/>
      <c r="F116" s="212"/>
      <c r="G116" s="212"/>
      <c r="H116" s="212"/>
      <c r="I116" s="212"/>
      <c r="J116" s="77"/>
      <c r="K116" s="465"/>
      <c r="L116" s="77"/>
      <c r="M116" s="77"/>
      <c r="N116" s="77"/>
      <c r="O116" s="112"/>
      <c r="P116" s="109"/>
      <c r="Q116" s="112"/>
      <c r="R116" s="303">
        <v>569.75</v>
      </c>
      <c r="S116" s="303">
        <v>0</v>
      </c>
      <c r="T116" s="303">
        <v>569.75</v>
      </c>
      <c r="U116" s="303"/>
      <c r="V116" s="303"/>
      <c r="W116" s="303"/>
      <c r="X116" s="303">
        <f t="shared" si="81"/>
        <v>569.75</v>
      </c>
      <c r="Y116" s="303">
        <f t="shared" si="79"/>
        <v>0</v>
      </c>
      <c r="Z116" s="303">
        <f t="shared" si="80"/>
        <v>569.75</v>
      </c>
      <c r="AA116" s="35"/>
      <c r="AB116" s="111"/>
      <c r="AC116" s="111"/>
      <c r="AD116" s="111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35"/>
      <c r="BB116" s="6" t="s">
        <v>979</v>
      </c>
    </row>
    <row r="117" spans="1:54" s="12" customFormat="1" ht="20.25" customHeight="1">
      <c r="A117" s="565"/>
      <c r="B117" s="57" t="s">
        <v>240</v>
      </c>
      <c r="C117" s="258" t="s">
        <v>52</v>
      </c>
      <c r="D117" s="35"/>
      <c r="E117" s="212"/>
      <c r="F117" s="212"/>
      <c r="G117" s="212"/>
      <c r="H117" s="212"/>
      <c r="I117" s="212"/>
      <c r="J117" s="77"/>
      <c r="K117" s="465"/>
      <c r="L117" s="77"/>
      <c r="M117" s="77"/>
      <c r="N117" s="77"/>
      <c r="O117" s="112"/>
      <c r="P117" s="109"/>
      <c r="Q117" s="112"/>
      <c r="R117" s="303">
        <v>569.75</v>
      </c>
      <c r="S117" s="303">
        <v>0</v>
      </c>
      <c r="T117" s="303">
        <v>569.75</v>
      </c>
      <c r="U117" s="303"/>
      <c r="V117" s="303"/>
      <c r="W117" s="303"/>
      <c r="X117" s="303">
        <f t="shared" si="81"/>
        <v>569.75</v>
      </c>
      <c r="Y117" s="303">
        <f t="shared" si="79"/>
        <v>0</v>
      </c>
      <c r="Z117" s="303">
        <f t="shared" si="80"/>
        <v>569.75</v>
      </c>
      <c r="AA117" s="35"/>
      <c r="AB117" s="111"/>
      <c r="AC117" s="111"/>
      <c r="AD117" s="111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35"/>
      <c r="BB117" s="6" t="s">
        <v>979</v>
      </c>
    </row>
    <row r="118" spans="1:54" s="12" customFormat="1" ht="20.25" customHeight="1">
      <c r="A118" s="565"/>
      <c r="B118" s="57" t="s">
        <v>241</v>
      </c>
      <c r="C118" s="258" t="s">
        <v>53</v>
      </c>
      <c r="D118" s="35"/>
      <c r="E118" s="212"/>
      <c r="F118" s="212"/>
      <c r="G118" s="212"/>
      <c r="H118" s="212"/>
      <c r="I118" s="212"/>
      <c r="J118" s="77"/>
      <c r="K118" s="465"/>
      <c r="L118" s="77"/>
      <c r="M118" s="77"/>
      <c r="N118" s="77"/>
      <c r="O118" s="112"/>
      <c r="P118" s="109"/>
      <c r="Q118" s="112"/>
      <c r="R118" s="303">
        <v>569.75</v>
      </c>
      <c r="S118" s="303">
        <v>0</v>
      </c>
      <c r="T118" s="303">
        <v>569.75</v>
      </c>
      <c r="U118" s="303"/>
      <c r="V118" s="303"/>
      <c r="W118" s="303"/>
      <c r="X118" s="303">
        <f t="shared" si="81"/>
        <v>569.75</v>
      </c>
      <c r="Y118" s="303">
        <f t="shared" si="79"/>
        <v>0</v>
      </c>
      <c r="Z118" s="303">
        <f t="shared" si="80"/>
        <v>569.75</v>
      </c>
      <c r="AA118" s="35"/>
      <c r="AB118" s="111"/>
      <c r="AC118" s="111"/>
      <c r="AD118" s="111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35"/>
      <c r="BB118" s="6" t="s">
        <v>979</v>
      </c>
    </row>
    <row r="119" spans="1:54" s="12" customFormat="1" ht="20.25" customHeight="1">
      <c r="A119" s="565"/>
      <c r="B119" s="57" t="s">
        <v>242</v>
      </c>
      <c r="C119" s="258" t="s">
        <v>54</v>
      </c>
      <c r="D119" s="35"/>
      <c r="E119" s="212"/>
      <c r="F119" s="212"/>
      <c r="G119" s="212"/>
      <c r="H119" s="212"/>
      <c r="I119" s="212"/>
      <c r="J119" s="77"/>
      <c r="K119" s="465"/>
      <c r="L119" s="77"/>
      <c r="M119" s="77"/>
      <c r="N119" s="77"/>
      <c r="O119" s="112"/>
      <c r="P119" s="109"/>
      <c r="Q119" s="112"/>
      <c r="R119" s="303">
        <v>569.75</v>
      </c>
      <c r="S119" s="303">
        <v>0</v>
      </c>
      <c r="T119" s="303">
        <v>569.75</v>
      </c>
      <c r="U119" s="303"/>
      <c r="V119" s="303"/>
      <c r="W119" s="303"/>
      <c r="X119" s="303">
        <f t="shared" si="81"/>
        <v>569.75</v>
      </c>
      <c r="Y119" s="303">
        <f t="shared" si="79"/>
        <v>0</v>
      </c>
      <c r="Z119" s="303">
        <f t="shared" si="80"/>
        <v>569.75</v>
      </c>
      <c r="AA119" s="35"/>
      <c r="AB119" s="111"/>
      <c r="AC119" s="111"/>
      <c r="AD119" s="111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35"/>
      <c r="BB119" s="6" t="s">
        <v>979</v>
      </c>
    </row>
    <row r="120" spans="1:54" s="12" customFormat="1" ht="20.25" customHeight="1">
      <c r="A120" s="565"/>
      <c r="B120" s="57" t="s">
        <v>243</v>
      </c>
      <c r="C120" s="258" t="s">
        <v>55</v>
      </c>
      <c r="D120" s="35"/>
      <c r="E120" s="212"/>
      <c r="F120" s="212"/>
      <c r="G120" s="212"/>
      <c r="H120" s="212"/>
      <c r="I120" s="212"/>
      <c r="J120" s="77"/>
      <c r="K120" s="465"/>
      <c r="L120" s="77"/>
      <c r="M120" s="77"/>
      <c r="N120" s="77"/>
      <c r="O120" s="112"/>
      <c r="P120" s="109"/>
      <c r="Q120" s="112"/>
      <c r="R120" s="303">
        <v>569.75</v>
      </c>
      <c r="S120" s="303">
        <v>0</v>
      </c>
      <c r="T120" s="303">
        <v>569.75</v>
      </c>
      <c r="U120" s="303"/>
      <c r="V120" s="303"/>
      <c r="W120" s="303"/>
      <c r="X120" s="303">
        <f t="shared" si="81"/>
        <v>569.75</v>
      </c>
      <c r="Y120" s="303">
        <f t="shared" si="79"/>
        <v>0</v>
      </c>
      <c r="Z120" s="303">
        <f t="shared" si="80"/>
        <v>569.75</v>
      </c>
      <c r="AA120" s="35"/>
      <c r="AB120" s="111"/>
      <c r="AC120" s="111"/>
      <c r="AD120" s="111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35"/>
      <c r="BB120" s="6" t="s">
        <v>979</v>
      </c>
    </row>
    <row r="121" spans="1:54" s="12" customFormat="1" ht="20.25" customHeight="1">
      <c r="A121" s="565"/>
      <c r="B121" s="57" t="s">
        <v>244</v>
      </c>
      <c r="C121" s="258" t="s">
        <v>56</v>
      </c>
      <c r="D121" s="35"/>
      <c r="E121" s="212"/>
      <c r="F121" s="212"/>
      <c r="G121" s="212"/>
      <c r="H121" s="212"/>
      <c r="I121" s="212"/>
      <c r="J121" s="77"/>
      <c r="K121" s="465"/>
      <c r="L121" s="77"/>
      <c r="M121" s="77"/>
      <c r="N121" s="77"/>
      <c r="O121" s="112"/>
      <c r="P121" s="109"/>
      <c r="Q121" s="112"/>
      <c r="R121" s="303">
        <v>569.75</v>
      </c>
      <c r="S121" s="303">
        <v>0</v>
      </c>
      <c r="T121" s="303">
        <v>569.75</v>
      </c>
      <c r="U121" s="303"/>
      <c r="V121" s="303"/>
      <c r="W121" s="303"/>
      <c r="X121" s="303">
        <f t="shared" si="81"/>
        <v>569.75</v>
      </c>
      <c r="Y121" s="303">
        <f t="shared" si="79"/>
        <v>0</v>
      </c>
      <c r="Z121" s="303">
        <f t="shared" si="80"/>
        <v>569.75</v>
      </c>
      <c r="AA121" s="35"/>
      <c r="AB121" s="111"/>
      <c r="AC121" s="111"/>
      <c r="AD121" s="111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35"/>
      <c r="BB121" s="6" t="s">
        <v>979</v>
      </c>
    </row>
    <row r="122" spans="1:54" s="12" customFormat="1" ht="20.25" customHeight="1">
      <c r="A122" s="565"/>
      <c r="B122" s="57" t="s">
        <v>245</v>
      </c>
      <c r="C122" s="258" t="s">
        <v>57</v>
      </c>
      <c r="D122" s="35"/>
      <c r="E122" s="212"/>
      <c r="F122" s="212"/>
      <c r="G122" s="212"/>
      <c r="H122" s="212"/>
      <c r="I122" s="212"/>
      <c r="J122" s="77"/>
      <c r="K122" s="465"/>
      <c r="L122" s="77"/>
      <c r="M122" s="77"/>
      <c r="N122" s="77"/>
      <c r="O122" s="112"/>
      <c r="P122" s="109"/>
      <c r="Q122" s="112"/>
      <c r="R122" s="303">
        <v>569.75</v>
      </c>
      <c r="S122" s="303">
        <v>0</v>
      </c>
      <c r="T122" s="303">
        <v>569.75</v>
      </c>
      <c r="U122" s="303"/>
      <c r="V122" s="303"/>
      <c r="W122" s="303"/>
      <c r="X122" s="303">
        <f t="shared" si="81"/>
        <v>569.75</v>
      </c>
      <c r="Y122" s="303">
        <f t="shared" si="79"/>
        <v>0</v>
      </c>
      <c r="Z122" s="303">
        <f t="shared" si="80"/>
        <v>569.75</v>
      </c>
      <c r="AA122" s="35"/>
      <c r="AB122" s="111"/>
      <c r="AC122" s="111"/>
      <c r="AD122" s="111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35"/>
      <c r="BB122" s="6" t="s">
        <v>979</v>
      </c>
    </row>
    <row r="123" spans="1:54" s="12" customFormat="1" ht="20.25" customHeight="1">
      <c r="A123" s="565"/>
      <c r="B123" s="57" t="s">
        <v>246</v>
      </c>
      <c r="C123" s="258" t="s">
        <v>58</v>
      </c>
      <c r="D123" s="35"/>
      <c r="E123" s="212"/>
      <c r="F123" s="212"/>
      <c r="G123" s="212"/>
      <c r="H123" s="212"/>
      <c r="I123" s="212"/>
      <c r="J123" s="77"/>
      <c r="K123" s="465"/>
      <c r="L123" s="77"/>
      <c r="M123" s="77"/>
      <c r="N123" s="77"/>
      <c r="O123" s="112"/>
      <c r="P123" s="109"/>
      <c r="Q123" s="112"/>
      <c r="R123" s="303">
        <v>569.75</v>
      </c>
      <c r="S123" s="303">
        <v>0</v>
      </c>
      <c r="T123" s="303">
        <v>569.75</v>
      </c>
      <c r="U123" s="303"/>
      <c r="V123" s="303"/>
      <c r="W123" s="303"/>
      <c r="X123" s="303">
        <f t="shared" si="81"/>
        <v>569.75</v>
      </c>
      <c r="Y123" s="303">
        <f t="shared" si="79"/>
        <v>0</v>
      </c>
      <c r="Z123" s="303">
        <f t="shared" si="80"/>
        <v>569.75</v>
      </c>
      <c r="AA123" s="35"/>
      <c r="AB123" s="111"/>
      <c r="AC123" s="111"/>
      <c r="AD123" s="111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35"/>
      <c r="BB123" s="6" t="s">
        <v>979</v>
      </c>
    </row>
    <row r="124" spans="1:54" s="12" customFormat="1" ht="20.25" customHeight="1">
      <c r="A124" s="565"/>
      <c r="B124" s="57" t="s">
        <v>247</v>
      </c>
      <c r="C124" s="258" t="s">
        <v>59</v>
      </c>
      <c r="D124" s="35"/>
      <c r="E124" s="212"/>
      <c r="F124" s="212"/>
      <c r="G124" s="212"/>
      <c r="H124" s="212"/>
      <c r="I124" s="212"/>
      <c r="J124" s="77"/>
      <c r="K124" s="465"/>
      <c r="L124" s="77"/>
      <c r="M124" s="77"/>
      <c r="N124" s="77"/>
      <c r="O124" s="112"/>
      <c r="P124" s="109"/>
      <c r="Q124" s="112"/>
      <c r="R124" s="303">
        <v>569.75</v>
      </c>
      <c r="S124" s="303">
        <v>0</v>
      </c>
      <c r="T124" s="303">
        <v>569.75</v>
      </c>
      <c r="U124" s="303"/>
      <c r="V124" s="303"/>
      <c r="W124" s="303"/>
      <c r="X124" s="303">
        <f t="shared" si="81"/>
        <v>569.75</v>
      </c>
      <c r="Y124" s="303">
        <f t="shared" si="79"/>
        <v>0</v>
      </c>
      <c r="Z124" s="303">
        <f t="shared" si="80"/>
        <v>569.75</v>
      </c>
      <c r="AA124" s="35"/>
      <c r="AB124" s="111"/>
      <c r="AC124" s="111"/>
      <c r="AD124" s="111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35"/>
      <c r="BB124" s="6" t="s">
        <v>979</v>
      </c>
    </row>
    <row r="125" spans="1:54" s="12" customFormat="1" ht="20.25" customHeight="1">
      <c r="A125" s="565"/>
      <c r="B125" s="57" t="s">
        <v>248</v>
      </c>
      <c r="C125" s="258" t="s">
        <v>179</v>
      </c>
      <c r="D125" s="35"/>
      <c r="E125" s="212"/>
      <c r="F125" s="212"/>
      <c r="G125" s="212"/>
      <c r="H125" s="212"/>
      <c r="I125" s="212"/>
      <c r="J125" s="77"/>
      <c r="K125" s="465"/>
      <c r="L125" s="77"/>
      <c r="M125" s="77"/>
      <c r="N125" s="77"/>
      <c r="O125" s="112"/>
      <c r="P125" s="109"/>
      <c r="Q125" s="112"/>
      <c r="R125" s="303">
        <v>569.75</v>
      </c>
      <c r="S125" s="303">
        <v>0</v>
      </c>
      <c r="T125" s="303">
        <v>569.75</v>
      </c>
      <c r="U125" s="303"/>
      <c r="V125" s="303"/>
      <c r="W125" s="303"/>
      <c r="X125" s="303">
        <f t="shared" si="81"/>
        <v>569.75</v>
      </c>
      <c r="Y125" s="303">
        <f t="shared" si="79"/>
        <v>0</v>
      </c>
      <c r="Z125" s="303">
        <f t="shared" si="80"/>
        <v>569.75</v>
      </c>
      <c r="AA125" s="35"/>
      <c r="AB125" s="111"/>
      <c r="AC125" s="111"/>
      <c r="AD125" s="111"/>
      <c r="AE125" s="275"/>
      <c r="AF125" s="275"/>
      <c r="AG125" s="275"/>
      <c r="AH125" s="275"/>
      <c r="AI125" s="275"/>
      <c r="AJ125" s="275"/>
      <c r="AK125" s="275"/>
      <c r="AL125" s="275"/>
      <c r="AM125" s="275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35"/>
      <c r="BB125" s="6" t="s">
        <v>979</v>
      </c>
    </row>
    <row r="126" spans="1:54" s="12" customFormat="1" ht="20.25" customHeight="1">
      <c r="A126" s="565"/>
      <c r="B126" s="57" t="s">
        <v>249</v>
      </c>
      <c r="C126" s="258" t="s">
        <v>594</v>
      </c>
      <c r="D126" s="35"/>
      <c r="E126" s="212"/>
      <c r="F126" s="212"/>
      <c r="G126" s="212"/>
      <c r="H126" s="212"/>
      <c r="I126" s="212"/>
      <c r="J126" s="77"/>
      <c r="K126" s="465"/>
      <c r="L126" s="77"/>
      <c r="M126" s="77"/>
      <c r="N126" s="77"/>
      <c r="O126" s="112"/>
      <c r="P126" s="109"/>
      <c r="Q126" s="112"/>
      <c r="R126" s="303">
        <v>569.75</v>
      </c>
      <c r="S126" s="303">
        <v>0</v>
      </c>
      <c r="T126" s="303">
        <v>569.75</v>
      </c>
      <c r="U126" s="303"/>
      <c r="V126" s="303"/>
      <c r="W126" s="303"/>
      <c r="X126" s="303">
        <f t="shared" si="81"/>
        <v>569.75</v>
      </c>
      <c r="Y126" s="303">
        <f t="shared" si="79"/>
        <v>0</v>
      </c>
      <c r="Z126" s="303">
        <f t="shared" si="80"/>
        <v>569.75</v>
      </c>
      <c r="AA126" s="35"/>
      <c r="AB126" s="111"/>
      <c r="AC126" s="111"/>
      <c r="AD126" s="111"/>
      <c r="AE126" s="275"/>
      <c r="AF126" s="275"/>
      <c r="AG126" s="275"/>
      <c r="AH126" s="275"/>
      <c r="AI126" s="275"/>
      <c r="AJ126" s="275"/>
      <c r="AK126" s="275"/>
      <c r="AL126" s="275"/>
      <c r="AM126" s="275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35"/>
      <c r="BB126" s="6" t="s">
        <v>979</v>
      </c>
    </row>
    <row r="127" spans="1:54" s="21" customFormat="1" ht="63">
      <c r="A127" s="565" t="s">
        <v>1000</v>
      </c>
      <c r="B127" s="36"/>
      <c r="C127" s="36" t="s">
        <v>75</v>
      </c>
      <c r="D127" s="269"/>
      <c r="E127" s="215" t="s">
        <v>1023</v>
      </c>
      <c r="F127" s="215" t="s">
        <v>483</v>
      </c>
      <c r="G127" s="215" t="s">
        <v>465</v>
      </c>
      <c r="H127" s="215" t="s">
        <v>485</v>
      </c>
      <c r="I127" s="215" t="s">
        <v>474</v>
      </c>
      <c r="J127" s="187"/>
      <c r="K127" s="466"/>
      <c r="L127" s="187"/>
      <c r="M127" s="187"/>
      <c r="N127" s="187"/>
      <c r="O127" s="117">
        <f>SUM(O128:O134)</f>
        <v>0</v>
      </c>
      <c r="P127" s="117">
        <f t="shared" ref="P127:Q127" si="82">SUM(P128:P134)</f>
        <v>0</v>
      </c>
      <c r="Q127" s="117">
        <f t="shared" si="82"/>
        <v>0</v>
      </c>
      <c r="R127" s="117">
        <f>SUM(R128:R134)</f>
        <v>29332.560000000005</v>
      </c>
      <c r="S127" s="117">
        <f t="shared" ref="S127:AY127" si="83">SUM(S128:S134)</f>
        <v>0</v>
      </c>
      <c r="T127" s="117">
        <f t="shared" si="83"/>
        <v>29332.560000000005</v>
      </c>
      <c r="U127" s="117">
        <f t="shared" si="83"/>
        <v>0</v>
      </c>
      <c r="V127" s="117">
        <f t="shared" si="83"/>
        <v>0</v>
      </c>
      <c r="W127" s="117">
        <f t="shared" si="83"/>
        <v>0</v>
      </c>
      <c r="X127" s="117">
        <f t="shared" si="83"/>
        <v>29332.560000000005</v>
      </c>
      <c r="Y127" s="117">
        <f t="shared" si="83"/>
        <v>0</v>
      </c>
      <c r="Z127" s="117">
        <f t="shared" si="83"/>
        <v>29332.560000000005</v>
      </c>
      <c r="AA127" s="36" t="s">
        <v>949</v>
      </c>
      <c r="AB127" s="117">
        <f t="shared" si="83"/>
        <v>0</v>
      </c>
      <c r="AC127" s="117">
        <f t="shared" si="83"/>
        <v>0</v>
      </c>
      <c r="AD127" s="117">
        <f t="shared" si="83"/>
        <v>0</v>
      </c>
      <c r="AE127" s="117">
        <f t="shared" si="83"/>
        <v>0</v>
      </c>
      <c r="AF127" s="117">
        <f t="shared" si="83"/>
        <v>0</v>
      </c>
      <c r="AG127" s="117">
        <f t="shared" si="83"/>
        <v>0</v>
      </c>
      <c r="AH127" s="117">
        <f t="shared" si="83"/>
        <v>0</v>
      </c>
      <c r="AI127" s="117">
        <f t="shared" si="83"/>
        <v>0</v>
      </c>
      <c r="AJ127" s="117">
        <f t="shared" si="83"/>
        <v>0</v>
      </c>
      <c r="AK127" s="117">
        <f t="shared" si="83"/>
        <v>0</v>
      </c>
      <c r="AL127" s="117">
        <f t="shared" si="83"/>
        <v>0</v>
      </c>
      <c r="AM127" s="117">
        <f t="shared" si="83"/>
        <v>0</v>
      </c>
      <c r="AN127" s="117">
        <f t="shared" si="83"/>
        <v>0</v>
      </c>
      <c r="AO127" s="117">
        <f t="shared" si="83"/>
        <v>0</v>
      </c>
      <c r="AP127" s="117">
        <f t="shared" si="83"/>
        <v>0</v>
      </c>
      <c r="AQ127" s="117">
        <f t="shared" si="83"/>
        <v>0</v>
      </c>
      <c r="AR127" s="117">
        <f t="shared" si="83"/>
        <v>0</v>
      </c>
      <c r="AS127" s="117">
        <f t="shared" si="83"/>
        <v>0</v>
      </c>
      <c r="AT127" s="117">
        <f t="shared" si="83"/>
        <v>0</v>
      </c>
      <c r="AU127" s="117">
        <f t="shared" si="83"/>
        <v>0</v>
      </c>
      <c r="AV127" s="117">
        <f t="shared" si="83"/>
        <v>0</v>
      </c>
      <c r="AW127" s="117">
        <f t="shared" si="83"/>
        <v>0</v>
      </c>
      <c r="AX127" s="117">
        <f t="shared" si="83"/>
        <v>0</v>
      </c>
      <c r="AY127" s="117">
        <f t="shared" si="83"/>
        <v>0</v>
      </c>
      <c r="AZ127" s="36" t="s">
        <v>949</v>
      </c>
      <c r="BB127" s="6" t="s">
        <v>979</v>
      </c>
    </row>
    <row r="128" spans="1:54" s="12" customFormat="1" ht="20.25" customHeight="1">
      <c r="A128" s="565"/>
      <c r="B128" s="57" t="s">
        <v>250</v>
      </c>
      <c r="C128" s="258" t="s">
        <v>76</v>
      </c>
      <c r="D128" s="35"/>
      <c r="E128" s="212"/>
      <c r="F128" s="212"/>
      <c r="G128" s="212"/>
      <c r="H128" s="212"/>
      <c r="I128" s="212"/>
      <c r="J128" s="77"/>
      <c r="K128" s="465"/>
      <c r="L128" s="77"/>
      <c r="M128" s="77"/>
      <c r="N128" s="77"/>
      <c r="O128" s="112"/>
      <c r="P128" s="109"/>
      <c r="Q128" s="112"/>
      <c r="R128" s="303">
        <v>3262.45</v>
      </c>
      <c r="S128" s="303">
        <v>0</v>
      </c>
      <c r="T128" s="303">
        <v>3262.45</v>
      </c>
      <c r="U128" s="303"/>
      <c r="V128" s="303"/>
      <c r="W128" s="303"/>
      <c r="X128" s="303">
        <f t="shared" ref="X128:X134" si="84">R128+U128</f>
        <v>3262.45</v>
      </c>
      <c r="Y128" s="303">
        <f t="shared" ref="Y128:Y134" si="85">S128+V128</f>
        <v>0</v>
      </c>
      <c r="Z128" s="303">
        <f t="shared" ref="Z128:Z134" si="86">T128+W128</f>
        <v>3262.45</v>
      </c>
      <c r="AA128" s="35"/>
      <c r="AB128" s="111"/>
      <c r="AC128" s="111"/>
      <c r="AD128" s="111"/>
      <c r="AE128" s="275"/>
      <c r="AF128" s="275"/>
      <c r="AG128" s="275"/>
      <c r="AH128" s="275"/>
      <c r="AI128" s="275"/>
      <c r="AJ128" s="275"/>
      <c r="AK128" s="275"/>
      <c r="AL128" s="275"/>
      <c r="AM128" s="275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35"/>
      <c r="BB128" s="6" t="s">
        <v>979</v>
      </c>
    </row>
    <row r="129" spans="1:54" s="12" customFormat="1" ht="20.25" customHeight="1">
      <c r="A129" s="565"/>
      <c r="B129" s="57" t="s">
        <v>430</v>
      </c>
      <c r="C129" s="258" t="s">
        <v>77</v>
      </c>
      <c r="D129" s="35"/>
      <c r="E129" s="212"/>
      <c r="F129" s="212"/>
      <c r="G129" s="212"/>
      <c r="H129" s="212"/>
      <c r="I129" s="212"/>
      <c r="J129" s="77"/>
      <c r="K129" s="465"/>
      <c r="L129" s="77"/>
      <c r="M129" s="77"/>
      <c r="N129" s="77"/>
      <c r="O129" s="112"/>
      <c r="P129" s="109"/>
      <c r="Q129" s="112"/>
      <c r="R129" s="303">
        <v>5427.59</v>
      </c>
      <c r="S129" s="303">
        <v>0</v>
      </c>
      <c r="T129" s="303">
        <v>5427.59</v>
      </c>
      <c r="U129" s="303"/>
      <c r="V129" s="303"/>
      <c r="W129" s="303"/>
      <c r="X129" s="303">
        <f t="shared" si="84"/>
        <v>5427.59</v>
      </c>
      <c r="Y129" s="303">
        <f t="shared" si="85"/>
        <v>0</v>
      </c>
      <c r="Z129" s="303">
        <f t="shared" si="86"/>
        <v>5427.59</v>
      </c>
      <c r="AA129" s="35"/>
      <c r="AB129" s="111"/>
      <c r="AC129" s="111"/>
      <c r="AD129" s="111"/>
      <c r="AE129" s="275"/>
      <c r="AF129" s="275"/>
      <c r="AG129" s="275"/>
      <c r="AH129" s="275"/>
      <c r="AI129" s="275"/>
      <c r="AJ129" s="275"/>
      <c r="AK129" s="275"/>
      <c r="AL129" s="275"/>
      <c r="AM129" s="275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35"/>
      <c r="BB129" s="6" t="s">
        <v>979</v>
      </c>
    </row>
    <row r="130" spans="1:54" s="12" customFormat="1" ht="20.25" customHeight="1">
      <c r="A130" s="565"/>
      <c r="B130" s="57" t="s">
        <v>431</v>
      </c>
      <c r="C130" s="258" t="s">
        <v>78</v>
      </c>
      <c r="D130" s="35"/>
      <c r="E130" s="212"/>
      <c r="F130" s="212"/>
      <c r="G130" s="212"/>
      <c r="H130" s="212"/>
      <c r="I130" s="212"/>
      <c r="J130" s="77"/>
      <c r="K130" s="465"/>
      <c r="L130" s="77"/>
      <c r="M130" s="77"/>
      <c r="N130" s="77"/>
      <c r="O130" s="112"/>
      <c r="P130" s="109"/>
      <c r="Q130" s="112"/>
      <c r="R130" s="303">
        <v>3262.45</v>
      </c>
      <c r="S130" s="303">
        <v>0</v>
      </c>
      <c r="T130" s="303">
        <v>3262.45</v>
      </c>
      <c r="U130" s="303"/>
      <c r="V130" s="303"/>
      <c r="W130" s="303"/>
      <c r="X130" s="303">
        <f t="shared" si="84"/>
        <v>3262.45</v>
      </c>
      <c r="Y130" s="303">
        <f t="shared" si="85"/>
        <v>0</v>
      </c>
      <c r="Z130" s="303">
        <f t="shared" si="86"/>
        <v>3262.45</v>
      </c>
      <c r="AA130" s="35"/>
      <c r="AB130" s="111"/>
      <c r="AC130" s="111"/>
      <c r="AD130" s="111"/>
      <c r="AE130" s="275"/>
      <c r="AF130" s="275"/>
      <c r="AG130" s="275"/>
      <c r="AH130" s="275"/>
      <c r="AI130" s="275"/>
      <c r="AJ130" s="275"/>
      <c r="AK130" s="275"/>
      <c r="AL130" s="275"/>
      <c r="AM130" s="275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35"/>
      <c r="BB130" s="6" t="s">
        <v>979</v>
      </c>
    </row>
    <row r="131" spans="1:54" s="12" customFormat="1" ht="20.25" customHeight="1">
      <c r="A131" s="565"/>
      <c r="B131" s="57" t="s">
        <v>251</v>
      </c>
      <c r="C131" s="258" t="s">
        <v>79</v>
      </c>
      <c r="D131" s="35"/>
      <c r="E131" s="212"/>
      <c r="F131" s="212"/>
      <c r="G131" s="212"/>
      <c r="H131" s="212"/>
      <c r="I131" s="212"/>
      <c r="J131" s="77"/>
      <c r="K131" s="465"/>
      <c r="L131" s="77"/>
      <c r="M131" s="77"/>
      <c r="N131" s="77"/>
      <c r="O131" s="112"/>
      <c r="P131" s="109"/>
      <c r="Q131" s="112"/>
      <c r="R131" s="303">
        <v>3262.45</v>
      </c>
      <c r="S131" s="303">
        <v>0</v>
      </c>
      <c r="T131" s="303">
        <v>3262.45</v>
      </c>
      <c r="U131" s="303"/>
      <c r="V131" s="303"/>
      <c r="W131" s="303"/>
      <c r="X131" s="303">
        <f t="shared" si="84"/>
        <v>3262.45</v>
      </c>
      <c r="Y131" s="303">
        <f t="shared" si="85"/>
        <v>0</v>
      </c>
      <c r="Z131" s="303">
        <f t="shared" si="86"/>
        <v>3262.45</v>
      </c>
      <c r="AA131" s="35"/>
      <c r="AB131" s="111"/>
      <c r="AC131" s="111"/>
      <c r="AD131" s="111"/>
      <c r="AE131" s="275"/>
      <c r="AF131" s="275"/>
      <c r="AG131" s="275"/>
      <c r="AH131" s="275"/>
      <c r="AI131" s="275"/>
      <c r="AJ131" s="275"/>
      <c r="AK131" s="275"/>
      <c r="AL131" s="275"/>
      <c r="AM131" s="275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35"/>
      <c r="BB131" s="6" t="s">
        <v>979</v>
      </c>
    </row>
    <row r="132" spans="1:54" s="12" customFormat="1" ht="20.25" customHeight="1">
      <c r="A132" s="565"/>
      <c r="B132" s="57" t="s">
        <v>252</v>
      </c>
      <c r="C132" s="258" t="s">
        <v>80</v>
      </c>
      <c r="D132" s="35"/>
      <c r="E132" s="212"/>
      <c r="F132" s="212"/>
      <c r="G132" s="212"/>
      <c r="H132" s="212"/>
      <c r="I132" s="212"/>
      <c r="J132" s="77"/>
      <c r="K132" s="465"/>
      <c r="L132" s="77"/>
      <c r="M132" s="77"/>
      <c r="N132" s="77"/>
      <c r="O132" s="112"/>
      <c r="P132" s="109"/>
      <c r="Q132" s="112"/>
      <c r="R132" s="303">
        <v>3262.45</v>
      </c>
      <c r="S132" s="303">
        <v>0</v>
      </c>
      <c r="T132" s="303">
        <v>3262.45</v>
      </c>
      <c r="U132" s="303"/>
      <c r="V132" s="303"/>
      <c r="W132" s="303"/>
      <c r="X132" s="303">
        <f t="shared" si="84"/>
        <v>3262.45</v>
      </c>
      <c r="Y132" s="303">
        <f t="shared" si="85"/>
        <v>0</v>
      </c>
      <c r="Z132" s="303">
        <f t="shared" si="86"/>
        <v>3262.45</v>
      </c>
      <c r="AA132" s="35"/>
      <c r="AB132" s="111"/>
      <c r="AC132" s="111"/>
      <c r="AD132" s="111"/>
      <c r="AE132" s="275"/>
      <c r="AF132" s="275"/>
      <c r="AG132" s="275"/>
      <c r="AH132" s="275"/>
      <c r="AI132" s="275"/>
      <c r="AJ132" s="275"/>
      <c r="AK132" s="275"/>
      <c r="AL132" s="275"/>
      <c r="AM132" s="275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35"/>
      <c r="BB132" s="6" t="s">
        <v>979</v>
      </c>
    </row>
    <row r="133" spans="1:54" s="12" customFormat="1" ht="20.25" customHeight="1">
      <c r="A133" s="565"/>
      <c r="B133" s="57" t="s">
        <v>253</v>
      </c>
      <c r="C133" s="258" t="s">
        <v>178</v>
      </c>
      <c r="D133" s="35"/>
      <c r="E133" s="212"/>
      <c r="F133" s="212"/>
      <c r="G133" s="212"/>
      <c r="H133" s="212"/>
      <c r="I133" s="212"/>
      <c r="J133" s="77"/>
      <c r="K133" s="465"/>
      <c r="L133" s="77"/>
      <c r="M133" s="77"/>
      <c r="N133" s="77"/>
      <c r="O133" s="112"/>
      <c r="P133" s="109"/>
      <c r="Q133" s="112"/>
      <c r="R133" s="303">
        <v>5427.59</v>
      </c>
      <c r="S133" s="303">
        <v>0</v>
      </c>
      <c r="T133" s="303">
        <v>5427.59</v>
      </c>
      <c r="U133" s="303"/>
      <c r="V133" s="303"/>
      <c r="W133" s="303"/>
      <c r="X133" s="303">
        <f t="shared" si="84"/>
        <v>5427.59</v>
      </c>
      <c r="Y133" s="303">
        <f t="shared" si="85"/>
        <v>0</v>
      </c>
      <c r="Z133" s="303">
        <f t="shared" si="86"/>
        <v>5427.59</v>
      </c>
      <c r="AA133" s="35"/>
      <c r="AB133" s="111"/>
      <c r="AC133" s="111"/>
      <c r="AD133" s="111"/>
      <c r="AE133" s="275"/>
      <c r="AF133" s="275"/>
      <c r="AG133" s="275"/>
      <c r="AH133" s="275"/>
      <c r="AI133" s="275"/>
      <c r="AJ133" s="275"/>
      <c r="AK133" s="275"/>
      <c r="AL133" s="275"/>
      <c r="AM133" s="275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35"/>
      <c r="BB133" s="6" t="s">
        <v>979</v>
      </c>
    </row>
    <row r="134" spans="1:54" s="12" customFormat="1" ht="20.25" customHeight="1">
      <c r="A134" s="565"/>
      <c r="B134" s="57" t="s">
        <v>254</v>
      </c>
      <c r="C134" s="258" t="s">
        <v>595</v>
      </c>
      <c r="D134" s="35"/>
      <c r="E134" s="212"/>
      <c r="F134" s="212"/>
      <c r="G134" s="212"/>
      <c r="H134" s="212"/>
      <c r="I134" s="212"/>
      <c r="J134" s="77"/>
      <c r="K134" s="465"/>
      <c r="L134" s="77"/>
      <c r="M134" s="77"/>
      <c r="N134" s="77"/>
      <c r="O134" s="112"/>
      <c r="P134" s="109"/>
      <c r="Q134" s="112"/>
      <c r="R134" s="303">
        <v>5427.58</v>
      </c>
      <c r="S134" s="303">
        <v>0</v>
      </c>
      <c r="T134" s="303">
        <v>5427.58</v>
      </c>
      <c r="U134" s="303"/>
      <c r="V134" s="303"/>
      <c r="W134" s="303"/>
      <c r="X134" s="303">
        <f t="shared" si="84"/>
        <v>5427.58</v>
      </c>
      <c r="Y134" s="303">
        <f t="shared" si="85"/>
        <v>0</v>
      </c>
      <c r="Z134" s="303">
        <f t="shared" si="86"/>
        <v>5427.58</v>
      </c>
      <c r="AA134" s="35"/>
      <c r="AB134" s="111"/>
      <c r="AC134" s="111"/>
      <c r="AD134" s="111"/>
      <c r="AE134" s="275"/>
      <c r="AF134" s="275"/>
      <c r="AG134" s="275"/>
      <c r="AH134" s="275"/>
      <c r="AI134" s="275"/>
      <c r="AJ134" s="275"/>
      <c r="AK134" s="275"/>
      <c r="AL134" s="275"/>
      <c r="AM134" s="275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35"/>
      <c r="BB134" s="6" t="s">
        <v>979</v>
      </c>
    </row>
    <row r="135" spans="1:54" ht="31.5" customHeight="1">
      <c r="A135" s="565"/>
      <c r="B135" s="63"/>
      <c r="C135" s="94" t="s">
        <v>18</v>
      </c>
      <c r="D135" s="94"/>
      <c r="E135" s="204"/>
      <c r="F135" s="204"/>
      <c r="G135" s="204"/>
      <c r="H135" s="204"/>
      <c r="I135" s="204"/>
      <c r="J135" s="186"/>
      <c r="K135" s="464"/>
      <c r="L135" s="186"/>
      <c r="M135" s="186"/>
      <c r="N135" s="186"/>
      <c r="O135" s="108"/>
      <c r="P135" s="108"/>
      <c r="Q135" s="108"/>
      <c r="R135" s="318"/>
      <c r="S135" s="318"/>
      <c r="T135" s="318"/>
      <c r="U135" s="318"/>
      <c r="V135" s="318"/>
      <c r="W135" s="318"/>
      <c r="X135" s="318"/>
      <c r="Y135" s="318"/>
      <c r="Z135" s="318"/>
      <c r="AA135" s="94"/>
      <c r="AB135" s="108"/>
      <c r="AC135" s="108"/>
      <c r="AD135" s="108"/>
      <c r="AE135" s="318"/>
      <c r="AF135" s="318"/>
      <c r="AG135" s="318"/>
      <c r="AH135" s="318"/>
      <c r="AI135" s="318"/>
      <c r="AJ135" s="318"/>
      <c r="AK135" s="318"/>
      <c r="AL135" s="318"/>
      <c r="AM135" s="31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94"/>
    </row>
    <row r="136" spans="1:54" s="12" customFormat="1" ht="20.25" customHeight="1">
      <c r="A136" s="565"/>
      <c r="B136" s="67"/>
      <c r="C136" s="66" t="s">
        <v>714</v>
      </c>
      <c r="D136" s="66"/>
      <c r="E136" s="204"/>
      <c r="F136" s="204"/>
      <c r="G136" s="204"/>
      <c r="H136" s="204"/>
      <c r="I136" s="204"/>
      <c r="J136" s="66"/>
      <c r="K136" s="450"/>
      <c r="L136" s="66"/>
      <c r="M136" s="66"/>
      <c r="N136" s="66"/>
      <c r="O136" s="108"/>
      <c r="P136" s="108"/>
      <c r="Q136" s="108"/>
      <c r="R136" s="318"/>
      <c r="S136" s="318"/>
      <c r="T136" s="318"/>
      <c r="U136" s="318"/>
      <c r="V136" s="318"/>
      <c r="W136" s="318"/>
      <c r="X136" s="318"/>
      <c r="Y136" s="318"/>
      <c r="Z136" s="318"/>
      <c r="AA136" s="66"/>
      <c r="AB136" s="108"/>
      <c r="AC136" s="108"/>
      <c r="AD136" s="108"/>
      <c r="AE136" s="318"/>
      <c r="AF136" s="318"/>
      <c r="AG136" s="318"/>
      <c r="AH136" s="318"/>
      <c r="AI136" s="318"/>
      <c r="AJ136" s="318"/>
      <c r="AK136" s="318"/>
      <c r="AL136" s="318"/>
      <c r="AM136" s="31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66"/>
    </row>
    <row r="137" spans="1:54" s="279" customFormat="1" ht="94.5">
      <c r="A137" s="565" t="s">
        <v>1002</v>
      </c>
      <c r="B137" s="211" t="s">
        <v>257</v>
      </c>
      <c r="C137" s="277" t="s">
        <v>957</v>
      </c>
      <c r="D137" s="277"/>
      <c r="E137" s="205" t="s">
        <v>463</v>
      </c>
      <c r="F137" s="205" t="s">
        <v>483</v>
      </c>
      <c r="G137" s="205" t="s">
        <v>479</v>
      </c>
      <c r="H137" s="205" t="s">
        <v>1021</v>
      </c>
      <c r="I137" s="205" t="s">
        <v>514</v>
      </c>
      <c r="J137" s="278"/>
      <c r="K137" s="465">
        <v>122526.7</v>
      </c>
      <c r="L137" s="115">
        <v>24505.3</v>
      </c>
      <c r="M137" s="115">
        <v>0</v>
      </c>
      <c r="N137" s="115">
        <v>24505.3</v>
      </c>
      <c r="O137" s="284"/>
      <c r="P137" s="284"/>
      <c r="Q137" s="284"/>
      <c r="R137" s="284">
        <v>98021.4</v>
      </c>
      <c r="S137" s="284">
        <v>0</v>
      </c>
      <c r="T137" s="284">
        <v>98021.4</v>
      </c>
      <c r="U137" s="112"/>
      <c r="V137" s="112"/>
      <c r="W137" s="112"/>
      <c r="X137" s="284">
        <f>U137+R137</f>
        <v>98021.4</v>
      </c>
      <c r="Y137" s="284">
        <f t="shared" ref="Y137:Z137" si="87">V137+S137</f>
        <v>0</v>
      </c>
      <c r="Z137" s="284">
        <f t="shared" si="87"/>
        <v>98021.4</v>
      </c>
      <c r="AA137" s="34" t="s">
        <v>953</v>
      </c>
      <c r="AB137" s="284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4" t="s">
        <v>953</v>
      </c>
      <c r="BA137" s="1" t="s">
        <v>670</v>
      </c>
      <c r="BB137" s="6" t="s">
        <v>977</v>
      </c>
    </row>
    <row r="138" spans="1:54" s="12" customFormat="1" ht="20.25" customHeight="1">
      <c r="A138" s="565"/>
      <c r="B138" s="67"/>
      <c r="C138" s="66" t="s">
        <v>97</v>
      </c>
      <c r="D138" s="66"/>
      <c r="E138" s="204"/>
      <c r="F138" s="204"/>
      <c r="G138" s="204"/>
      <c r="H138" s="204"/>
      <c r="I138" s="204"/>
      <c r="J138" s="66"/>
      <c r="K138" s="450"/>
      <c r="L138" s="66"/>
      <c r="M138" s="66"/>
      <c r="N138" s="66"/>
      <c r="O138" s="108"/>
      <c r="P138" s="108"/>
      <c r="Q138" s="108"/>
      <c r="R138" s="318"/>
      <c r="S138" s="318"/>
      <c r="T138" s="318"/>
      <c r="U138" s="318"/>
      <c r="V138" s="318"/>
      <c r="W138" s="318"/>
      <c r="X138" s="318"/>
      <c r="Y138" s="318"/>
      <c r="Z138" s="318"/>
      <c r="AA138" s="66"/>
      <c r="AB138" s="108"/>
      <c r="AC138" s="108"/>
      <c r="AD138" s="108"/>
      <c r="AE138" s="318"/>
      <c r="AF138" s="318"/>
      <c r="AG138" s="318"/>
      <c r="AH138" s="318"/>
      <c r="AI138" s="318"/>
      <c r="AJ138" s="318"/>
      <c r="AK138" s="318"/>
      <c r="AL138" s="318"/>
      <c r="AM138" s="31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66"/>
      <c r="BB138" s="12" t="s">
        <v>974</v>
      </c>
    </row>
    <row r="139" spans="1:54" s="12" customFormat="1" ht="31.5" customHeight="1">
      <c r="A139" s="565" t="s">
        <v>1002</v>
      </c>
      <c r="B139" s="57" t="s">
        <v>258</v>
      </c>
      <c r="C139" s="35" t="s">
        <v>404</v>
      </c>
      <c r="D139" s="35"/>
      <c r="E139" s="212" t="s">
        <v>463</v>
      </c>
      <c r="F139" s="212" t="s">
        <v>483</v>
      </c>
      <c r="G139" s="212" t="s">
        <v>479</v>
      </c>
      <c r="H139" s="212" t="s">
        <v>484</v>
      </c>
      <c r="I139" s="212" t="s">
        <v>474</v>
      </c>
      <c r="J139" s="77" t="s">
        <v>449</v>
      </c>
      <c r="K139" s="465"/>
      <c r="L139" s="77"/>
      <c r="M139" s="77"/>
      <c r="N139" s="77"/>
      <c r="O139" s="112">
        <v>233255.4</v>
      </c>
      <c r="P139" s="109">
        <v>0</v>
      </c>
      <c r="Q139" s="112">
        <v>233255.4</v>
      </c>
      <c r="R139" s="112">
        <v>233255.4</v>
      </c>
      <c r="S139" s="109">
        <v>0</v>
      </c>
      <c r="T139" s="112">
        <v>233255.4</v>
      </c>
      <c r="U139" s="303"/>
      <c r="V139" s="303"/>
      <c r="W139" s="303"/>
      <c r="X139" s="303">
        <f t="shared" ref="X139:X141" si="88">R139+U139</f>
        <v>233255.4</v>
      </c>
      <c r="Y139" s="303">
        <f t="shared" ref="Y139:Y141" si="89">S139+V139</f>
        <v>0</v>
      </c>
      <c r="Z139" s="303">
        <f t="shared" ref="Z139:Z141" si="90">T139+W139</f>
        <v>233255.4</v>
      </c>
      <c r="AA139" s="35"/>
      <c r="AB139" s="111"/>
      <c r="AC139" s="111"/>
      <c r="AD139" s="111"/>
      <c r="AE139" s="275"/>
      <c r="AF139" s="275"/>
      <c r="AG139" s="275"/>
      <c r="AH139" s="275"/>
      <c r="AI139" s="275"/>
      <c r="AJ139" s="275"/>
      <c r="AK139" s="275"/>
      <c r="AL139" s="275"/>
      <c r="AM139" s="275"/>
      <c r="AN139" s="111">
        <v>57500</v>
      </c>
      <c r="AO139" s="111">
        <v>0</v>
      </c>
      <c r="AP139" s="111">
        <v>57500</v>
      </c>
      <c r="AQ139" s="111">
        <v>57500</v>
      </c>
      <c r="AR139" s="111">
        <v>0</v>
      </c>
      <c r="AS139" s="111">
        <v>57500</v>
      </c>
      <c r="AT139" s="111"/>
      <c r="AU139" s="111"/>
      <c r="AV139" s="111"/>
      <c r="AW139" s="111">
        <f>AN139+AT139</f>
        <v>57500</v>
      </c>
      <c r="AX139" s="111">
        <f t="shared" ref="AX139:AY139" si="91">AO139+AU139</f>
        <v>0</v>
      </c>
      <c r="AY139" s="111">
        <f t="shared" si="91"/>
        <v>57500</v>
      </c>
      <c r="AZ139" s="35"/>
      <c r="BB139" s="12" t="s">
        <v>982</v>
      </c>
    </row>
    <row r="140" spans="1:54" s="15" customFormat="1" ht="18" customHeight="1">
      <c r="A140" s="565"/>
      <c r="B140" s="60"/>
      <c r="C140" s="257" t="s">
        <v>15</v>
      </c>
      <c r="D140" s="257"/>
      <c r="E140" s="242"/>
      <c r="F140" s="242"/>
      <c r="G140" s="242"/>
      <c r="H140" s="242"/>
      <c r="I140" s="213"/>
      <c r="J140" s="164"/>
      <c r="K140" s="468"/>
      <c r="L140" s="423"/>
      <c r="M140" s="423"/>
      <c r="N140" s="423"/>
      <c r="O140" s="113">
        <v>233255.4</v>
      </c>
      <c r="P140" s="113">
        <v>0</v>
      </c>
      <c r="Q140" s="113">
        <v>233255.4</v>
      </c>
      <c r="R140" s="113">
        <v>233255.4</v>
      </c>
      <c r="S140" s="113">
        <v>0</v>
      </c>
      <c r="T140" s="113">
        <v>233255.4</v>
      </c>
      <c r="U140" s="320"/>
      <c r="V140" s="320"/>
      <c r="W140" s="320"/>
      <c r="X140" s="320">
        <f t="shared" si="88"/>
        <v>233255.4</v>
      </c>
      <c r="Y140" s="320">
        <f t="shared" si="89"/>
        <v>0</v>
      </c>
      <c r="Z140" s="320">
        <f t="shared" si="90"/>
        <v>233255.4</v>
      </c>
      <c r="AA140" s="257"/>
      <c r="AB140" s="114"/>
      <c r="AC140" s="114"/>
      <c r="AD140" s="114"/>
      <c r="AE140" s="326"/>
      <c r="AF140" s="326"/>
      <c r="AG140" s="326"/>
      <c r="AH140" s="326"/>
      <c r="AI140" s="326"/>
      <c r="AJ140" s="326"/>
      <c r="AK140" s="326"/>
      <c r="AL140" s="326"/>
      <c r="AM140" s="326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257"/>
      <c r="BB140" s="15" t="s">
        <v>982</v>
      </c>
    </row>
    <row r="141" spans="1:54" s="1" customFormat="1" ht="78.75" customHeight="1">
      <c r="A141" s="565" t="s">
        <v>1000</v>
      </c>
      <c r="B141" s="50" t="s">
        <v>259</v>
      </c>
      <c r="C141" s="34" t="s">
        <v>16</v>
      </c>
      <c r="D141" s="34" t="s">
        <v>533</v>
      </c>
      <c r="E141" s="212" t="s">
        <v>463</v>
      </c>
      <c r="F141" s="212" t="s">
        <v>483</v>
      </c>
      <c r="G141" s="212" t="s">
        <v>465</v>
      </c>
      <c r="H141" s="212" t="s">
        <v>485</v>
      </c>
      <c r="I141" s="214" t="s">
        <v>474</v>
      </c>
      <c r="J141" s="77" t="s">
        <v>448</v>
      </c>
      <c r="K141" s="465"/>
      <c r="L141" s="112">
        <v>224009.19999999998</v>
      </c>
      <c r="M141" s="112">
        <v>210156.9</v>
      </c>
      <c r="N141" s="112">
        <v>13852.300000000001</v>
      </c>
      <c r="O141" s="112">
        <v>223200</v>
      </c>
      <c r="P141" s="109">
        <v>218172.2</v>
      </c>
      <c r="Q141" s="115">
        <v>5027.8</v>
      </c>
      <c r="R141" s="112">
        <v>223200</v>
      </c>
      <c r="S141" s="109">
        <v>218172.2</v>
      </c>
      <c r="T141" s="115">
        <v>5027.8</v>
      </c>
      <c r="U141" s="284"/>
      <c r="V141" s="284"/>
      <c r="W141" s="284"/>
      <c r="X141" s="284">
        <f t="shared" si="88"/>
        <v>223200</v>
      </c>
      <c r="Y141" s="284">
        <f t="shared" si="89"/>
        <v>218172.2</v>
      </c>
      <c r="Z141" s="284">
        <f t="shared" si="90"/>
        <v>5027.8</v>
      </c>
      <c r="AA141" s="34"/>
      <c r="AB141" s="115">
        <v>243195.9</v>
      </c>
      <c r="AC141" s="115">
        <v>237717.6</v>
      </c>
      <c r="AD141" s="115">
        <v>5478.3</v>
      </c>
      <c r="AE141" s="115">
        <v>243195.9</v>
      </c>
      <c r="AF141" s="115">
        <v>237717.6</v>
      </c>
      <c r="AG141" s="115">
        <v>5478.3</v>
      </c>
      <c r="AH141" s="284"/>
      <c r="AI141" s="284"/>
      <c r="AJ141" s="284"/>
      <c r="AK141" s="284">
        <f>AE141+AH141</f>
        <v>243195.9</v>
      </c>
      <c r="AL141" s="284">
        <f t="shared" ref="AL141:AM141" si="92">AF141+AI141</f>
        <v>237717.6</v>
      </c>
      <c r="AM141" s="284">
        <f t="shared" si="92"/>
        <v>5478.3</v>
      </c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34"/>
      <c r="BB141" s="1" t="s">
        <v>982</v>
      </c>
    </row>
    <row r="142" spans="1:54" s="1" customFormat="1" ht="78.75">
      <c r="A142" s="565" t="s">
        <v>1000</v>
      </c>
      <c r="B142" s="50" t="s">
        <v>260</v>
      </c>
      <c r="C142" s="34" t="s">
        <v>17</v>
      </c>
      <c r="D142" s="34" t="s">
        <v>533</v>
      </c>
      <c r="E142" s="212" t="s">
        <v>463</v>
      </c>
      <c r="F142" s="212" t="s">
        <v>483</v>
      </c>
      <c r="G142" s="212" t="s">
        <v>465</v>
      </c>
      <c r="H142" s="212" t="s">
        <v>485</v>
      </c>
      <c r="I142" s="214" t="s">
        <v>474</v>
      </c>
      <c r="J142" s="77" t="s">
        <v>450</v>
      </c>
      <c r="K142" s="465">
        <v>4700</v>
      </c>
      <c r="L142" s="77"/>
      <c r="M142" s="77"/>
      <c r="N142" s="77"/>
      <c r="O142" s="115">
        <v>0</v>
      </c>
      <c r="P142" s="115"/>
      <c r="Q142" s="115"/>
      <c r="R142" s="284">
        <v>4700</v>
      </c>
      <c r="S142" s="284">
        <v>0</v>
      </c>
      <c r="T142" s="284">
        <v>4700</v>
      </c>
      <c r="U142" s="284"/>
      <c r="V142" s="284"/>
      <c r="W142" s="284"/>
      <c r="X142" s="284">
        <f>U142+R142</f>
        <v>4700</v>
      </c>
      <c r="Y142" s="284">
        <f>V142+S142</f>
        <v>0</v>
      </c>
      <c r="Z142" s="284">
        <f>W142+T142</f>
        <v>4700</v>
      </c>
      <c r="AA142" s="34" t="s">
        <v>953</v>
      </c>
      <c r="AB142" s="115">
        <v>139080</v>
      </c>
      <c r="AC142" s="115">
        <v>135948</v>
      </c>
      <c r="AD142" s="115">
        <v>3132</v>
      </c>
      <c r="AE142" s="115">
        <v>139080</v>
      </c>
      <c r="AF142" s="115">
        <v>135948</v>
      </c>
      <c r="AG142" s="115">
        <v>3132</v>
      </c>
      <c r="AH142" s="284"/>
      <c r="AI142" s="284"/>
      <c r="AJ142" s="284"/>
      <c r="AK142" s="284">
        <f>AE142+AH142</f>
        <v>139080</v>
      </c>
      <c r="AL142" s="284">
        <f t="shared" ref="AL142" si="93">AF142+AI142</f>
        <v>135948</v>
      </c>
      <c r="AM142" s="284">
        <f t="shared" ref="AM142" si="94">AG142+AJ142</f>
        <v>3132</v>
      </c>
      <c r="AN142" s="115">
        <v>146402.27497</v>
      </c>
      <c r="AO142" s="115">
        <v>143103.6</v>
      </c>
      <c r="AP142" s="115">
        <v>3298.7</v>
      </c>
      <c r="AQ142" s="115">
        <v>146402.27497</v>
      </c>
      <c r="AR142" s="115">
        <v>143103.6</v>
      </c>
      <c r="AS142" s="115">
        <v>3298.7</v>
      </c>
      <c r="AT142" s="115"/>
      <c r="AU142" s="115"/>
      <c r="AV142" s="115"/>
      <c r="AW142" s="115">
        <f>AN142+AT142</f>
        <v>146402.27497</v>
      </c>
      <c r="AX142" s="115">
        <f t="shared" ref="AX142" si="95">AO142+AU142</f>
        <v>143103.6</v>
      </c>
      <c r="AY142" s="115">
        <f t="shared" ref="AY142" si="96">AP142+AV142</f>
        <v>3298.7</v>
      </c>
      <c r="AZ142" s="34" t="s">
        <v>953</v>
      </c>
      <c r="BB142" s="6" t="s">
        <v>977</v>
      </c>
    </row>
    <row r="143" spans="1:54" s="149" customFormat="1" ht="20.25">
      <c r="A143" s="565"/>
      <c r="B143" s="383"/>
      <c r="C143" s="257" t="s">
        <v>15</v>
      </c>
      <c r="D143" s="241"/>
      <c r="E143" s="242"/>
      <c r="F143" s="242"/>
      <c r="G143" s="242"/>
      <c r="H143" s="242"/>
      <c r="I143" s="213"/>
      <c r="J143" s="163"/>
      <c r="K143" s="469"/>
      <c r="L143" s="163"/>
      <c r="M143" s="163"/>
      <c r="N143" s="163"/>
      <c r="O143" s="321">
        <v>0</v>
      </c>
      <c r="P143" s="321"/>
      <c r="Q143" s="321"/>
      <c r="R143" s="321">
        <v>4700</v>
      </c>
      <c r="S143" s="321">
        <v>0</v>
      </c>
      <c r="T143" s="321">
        <v>4700</v>
      </c>
      <c r="U143" s="321"/>
      <c r="V143" s="321"/>
      <c r="W143" s="321"/>
      <c r="X143" s="321">
        <v>4700</v>
      </c>
      <c r="Y143" s="321">
        <v>0</v>
      </c>
      <c r="Z143" s="321">
        <v>4700</v>
      </c>
      <c r="AA143" s="241"/>
      <c r="AB143" s="321"/>
      <c r="AC143" s="321"/>
      <c r="AD143" s="321"/>
      <c r="AE143" s="321"/>
      <c r="AF143" s="321"/>
      <c r="AG143" s="321"/>
      <c r="AH143" s="321"/>
      <c r="AI143" s="321"/>
      <c r="AJ143" s="321"/>
      <c r="AK143" s="321"/>
      <c r="AL143" s="321"/>
      <c r="AM143" s="321"/>
      <c r="AN143" s="321"/>
      <c r="AO143" s="321"/>
      <c r="AP143" s="321"/>
      <c r="AQ143" s="321"/>
      <c r="AR143" s="321"/>
      <c r="AS143" s="321"/>
      <c r="AT143" s="321"/>
      <c r="AU143" s="321"/>
      <c r="AV143" s="321"/>
      <c r="AW143" s="321"/>
      <c r="AX143" s="321"/>
      <c r="AY143" s="321"/>
      <c r="AZ143" s="241"/>
      <c r="BB143" s="6" t="s">
        <v>977</v>
      </c>
    </row>
    <row r="144" spans="1:54" s="149" customFormat="1" ht="63">
      <c r="A144" s="565" t="s">
        <v>1002</v>
      </c>
      <c r="B144" s="530"/>
      <c r="C144" s="537" t="s">
        <v>989</v>
      </c>
      <c r="D144" s="531"/>
      <c r="E144" s="212" t="s">
        <v>463</v>
      </c>
      <c r="F144" s="212" t="s">
        <v>483</v>
      </c>
      <c r="G144" s="212" t="s">
        <v>479</v>
      </c>
      <c r="H144" s="212" t="s">
        <v>1021</v>
      </c>
      <c r="I144" s="214" t="s">
        <v>474</v>
      </c>
      <c r="J144" s="534"/>
      <c r="K144" s="535"/>
      <c r="L144" s="534"/>
      <c r="M144" s="534"/>
      <c r="N144" s="534"/>
      <c r="O144" s="536"/>
      <c r="P144" s="536"/>
      <c r="Q144" s="536"/>
      <c r="R144" s="536"/>
      <c r="S144" s="536"/>
      <c r="T144" s="536"/>
      <c r="U144" s="536"/>
      <c r="V144" s="536"/>
      <c r="W144" s="536"/>
      <c r="X144" s="536"/>
      <c r="Y144" s="536"/>
      <c r="Z144" s="538"/>
      <c r="AA144" s="531"/>
      <c r="AB144" s="536"/>
      <c r="AC144" s="536"/>
      <c r="AD144" s="536"/>
      <c r="AE144" s="536"/>
      <c r="AF144" s="536"/>
      <c r="AG144" s="536"/>
      <c r="AH144" s="539">
        <v>10783.9</v>
      </c>
      <c r="AI144" s="539">
        <v>0</v>
      </c>
      <c r="AJ144" s="539">
        <v>10783.9</v>
      </c>
      <c r="AK144" s="538">
        <v>10783.9</v>
      </c>
      <c r="AL144" s="538">
        <v>0</v>
      </c>
      <c r="AM144" s="538">
        <v>10783.9</v>
      </c>
      <c r="AN144" s="536"/>
      <c r="AO144" s="536"/>
      <c r="AP144" s="536"/>
      <c r="AQ144" s="536"/>
      <c r="AR144" s="536"/>
      <c r="AS144" s="536"/>
      <c r="AT144" s="536"/>
      <c r="AU144" s="536"/>
      <c r="AV144" s="536"/>
      <c r="AW144" s="536"/>
      <c r="AX144" s="536"/>
      <c r="AY144" s="536"/>
      <c r="AZ144" s="531"/>
      <c r="BB144" s="6"/>
    </row>
    <row r="145" spans="1:54" s="149" customFormat="1" ht="20.25">
      <c r="A145" s="565"/>
      <c r="B145" s="530"/>
      <c r="C145" s="257" t="s">
        <v>15</v>
      </c>
      <c r="D145" s="531"/>
      <c r="E145" s="212"/>
      <c r="F145" s="212"/>
      <c r="G145" s="212"/>
      <c r="H145" s="212"/>
      <c r="I145" s="214"/>
      <c r="J145" s="534"/>
      <c r="K145" s="535"/>
      <c r="L145" s="534"/>
      <c r="M145" s="534"/>
      <c r="N145" s="534"/>
      <c r="O145" s="536"/>
      <c r="P145" s="536"/>
      <c r="Q145" s="536"/>
      <c r="R145" s="536"/>
      <c r="S145" s="536"/>
      <c r="T145" s="536"/>
      <c r="U145" s="536"/>
      <c r="V145" s="536"/>
      <c r="W145" s="536"/>
      <c r="X145" s="536"/>
      <c r="Y145" s="536"/>
      <c r="Z145" s="536"/>
      <c r="AA145" s="531">
        <v>33398.699999999997</v>
      </c>
      <c r="AB145" s="536"/>
      <c r="AC145" s="536"/>
      <c r="AD145" s="536"/>
      <c r="AE145" s="536"/>
      <c r="AF145" s="536"/>
      <c r="AG145" s="536"/>
      <c r="AH145" s="536">
        <v>10783.9</v>
      </c>
      <c r="AI145" s="536">
        <v>0</v>
      </c>
      <c r="AJ145" s="536">
        <v>10783.9</v>
      </c>
      <c r="AK145" s="536">
        <v>10783.9</v>
      </c>
      <c r="AL145" s="536">
        <v>0</v>
      </c>
      <c r="AM145" s="536">
        <v>10783.9</v>
      </c>
      <c r="AN145" s="536"/>
      <c r="AO145" s="536"/>
      <c r="AP145" s="536"/>
      <c r="AQ145" s="536"/>
      <c r="AR145" s="536"/>
      <c r="AS145" s="536"/>
      <c r="AT145" s="536"/>
      <c r="AU145" s="536"/>
      <c r="AV145" s="536"/>
      <c r="AW145" s="536"/>
      <c r="AX145" s="536"/>
      <c r="AY145" s="536"/>
      <c r="AZ145" s="531"/>
      <c r="BB145" s="6"/>
    </row>
    <row r="146" spans="1:54" s="149" customFormat="1" ht="47.25">
      <c r="A146" s="565" t="s">
        <v>1002</v>
      </c>
      <c r="B146" s="530"/>
      <c r="C146" s="537" t="s">
        <v>990</v>
      </c>
      <c r="D146" s="531"/>
      <c r="E146" s="212" t="s">
        <v>463</v>
      </c>
      <c r="F146" s="212" t="s">
        <v>483</v>
      </c>
      <c r="G146" s="212" t="s">
        <v>479</v>
      </c>
      <c r="H146" s="212" t="s">
        <v>1021</v>
      </c>
      <c r="I146" s="214" t="s">
        <v>474</v>
      </c>
      <c r="J146" s="534"/>
      <c r="K146" s="535"/>
      <c r="L146" s="534"/>
      <c r="M146" s="534"/>
      <c r="N146" s="534"/>
      <c r="O146" s="536"/>
      <c r="P146" s="536"/>
      <c r="Q146" s="536"/>
      <c r="R146" s="536"/>
      <c r="S146" s="536"/>
      <c r="T146" s="536"/>
      <c r="U146" s="536"/>
      <c r="V146" s="536"/>
      <c r="W146" s="536"/>
      <c r="X146" s="536"/>
      <c r="Y146" s="536"/>
      <c r="Z146" s="538"/>
      <c r="AA146" s="531"/>
      <c r="AB146" s="536"/>
      <c r="AC146" s="536"/>
      <c r="AD146" s="536"/>
      <c r="AE146" s="536"/>
      <c r="AF146" s="536"/>
      <c r="AG146" s="536"/>
      <c r="AH146" s="539">
        <v>22614.799999999999</v>
      </c>
      <c r="AI146" s="539">
        <v>0</v>
      </c>
      <c r="AJ146" s="539">
        <v>22614.799999999999</v>
      </c>
      <c r="AK146" s="538">
        <v>22614.799999999999</v>
      </c>
      <c r="AL146" s="538">
        <v>0</v>
      </c>
      <c r="AM146" s="538">
        <v>22614.799999999999</v>
      </c>
      <c r="AN146" s="536"/>
      <c r="AO146" s="536"/>
      <c r="AP146" s="536"/>
      <c r="AQ146" s="536"/>
      <c r="AR146" s="536"/>
      <c r="AS146" s="536"/>
      <c r="AT146" s="536"/>
      <c r="AU146" s="536"/>
      <c r="AV146" s="536"/>
      <c r="AW146" s="536"/>
      <c r="AX146" s="536"/>
      <c r="AY146" s="536"/>
      <c r="AZ146" s="531"/>
      <c r="BB146" s="6"/>
    </row>
    <row r="147" spans="1:54" s="149" customFormat="1" ht="20.25">
      <c r="A147" s="565"/>
      <c r="B147" s="530"/>
      <c r="C147" s="257" t="s">
        <v>15</v>
      </c>
      <c r="D147" s="531"/>
      <c r="E147" s="532"/>
      <c r="F147" s="532"/>
      <c r="G147" s="532"/>
      <c r="H147" s="532"/>
      <c r="I147" s="533"/>
      <c r="J147" s="534"/>
      <c r="K147" s="535"/>
      <c r="L147" s="534"/>
      <c r="M147" s="534"/>
      <c r="N147" s="534"/>
      <c r="O147" s="536"/>
      <c r="P147" s="536"/>
      <c r="Q147" s="536"/>
      <c r="R147" s="536"/>
      <c r="S147" s="536"/>
      <c r="T147" s="536"/>
      <c r="U147" s="536"/>
      <c r="V147" s="536"/>
      <c r="W147" s="536"/>
      <c r="X147" s="536"/>
      <c r="Y147" s="536"/>
      <c r="Z147" s="536"/>
      <c r="AA147" s="531"/>
      <c r="AB147" s="536"/>
      <c r="AC147" s="536"/>
      <c r="AD147" s="536"/>
      <c r="AE147" s="536"/>
      <c r="AF147" s="536"/>
      <c r="AG147" s="536"/>
      <c r="AH147" s="536">
        <v>22614.799999999999</v>
      </c>
      <c r="AI147" s="536">
        <v>0</v>
      </c>
      <c r="AJ147" s="536">
        <v>22614.799999999999</v>
      </c>
      <c r="AK147" s="536">
        <v>22614.799999999999</v>
      </c>
      <c r="AL147" s="536">
        <v>0</v>
      </c>
      <c r="AM147" s="536">
        <v>22614.799999999999</v>
      </c>
      <c r="AN147" s="536"/>
      <c r="AO147" s="536"/>
      <c r="AP147" s="536"/>
      <c r="AQ147" s="536"/>
      <c r="AR147" s="536"/>
      <c r="AS147" s="536"/>
      <c r="AT147" s="536"/>
      <c r="AU147" s="536"/>
      <c r="AV147" s="536"/>
      <c r="AW147" s="536"/>
      <c r="AX147" s="536"/>
      <c r="AY147" s="536"/>
      <c r="AZ147" s="531"/>
      <c r="BB147" s="6"/>
    </row>
    <row r="148" spans="1:54" s="21" customFormat="1" ht="64.5" customHeight="1">
      <c r="A148" s="565" t="s">
        <v>1000</v>
      </c>
      <c r="B148" s="36"/>
      <c r="C148" s="36" t="s">
        <v>37</v>
      </c>
      <c r="D148" s="269" t="s">
        <v>533</v>
      </c>
      <c r="E148" s="215" t="s">
        <v>463</v>
      </c>
      <c r="F148" s="215" t="s">
        <v>483</v>
      </c>
      <c r="G148" s="215" t="s">
        <v>465</v>
      </c>
      <c r="H148" s="215" t="s">
        <v>485</v>
      </c>
      <c r="I148" s="215" t="s">
        <v>474</v>
      </c>
      <c r="J148" s="187"/>
      <c r="K148" s="466"/>
      <c r="L148" s="187"/>
      <c r="M148" s="187"/>
      <c r="N148" s="187"/>
      <c r="O148" s="117">
        <f>SUM(O149:O199)</f>
        <v>119882.29999999994</v>
      </c>
      <c r="P148" s="117">
        <f t="shared" ref="P148:AY148" si="97">SUM(P149:P199)</f>
        <v>117181.80000000005</v>
      </c>
      <c r="Q148" s="117">
        <f t="shared" si="97"/>
        <v>2700.5000000000009</v>
      </c>
      <c r="R148" s="117">
        <f>SUM(R149:R199)</f>
        <v>171462.04</v>
      </c>
      <c r="S148" s="117">
        <f t="shared" si="97"/>
        <v>117181.90000000005</v>
      </c>
      <c r="T148" s="117">
        <f>SUM(T149:T199)</f>
        <v>54280.140000000007</v>
      </c>
      <c r="U148" s="117">
        <f t="shared" si="97"/>
        <v>0</v>
      </c>
      <c r="V148" s="117">
        <f t="shared" si="97"/>
        <v>0</v>
      </c>
      <c r="W148" s="117">
        <f t="shared" si="97"/>
        <v>0</v>
      </c>
      <c r="X148" s="117">
        <f t="shared" si="97"/>
        <v>171462.04</v>
      </c>
      <c r="Y148" s="117">
        <f t="shared" si="97"/>
        <v>117181.90000000005</v>
      </c>
      <c r="Z148" s="117">
        <f t="shared" si="97"/>
        <v>54280.140000000007</v>
      </c>
      <c r="AA148" s="36" t="s">
        <v>949</v>
      </c>
      <c r="AB148" s="117">
        <f t="shared" si="97"/>
        <v>104848.2</v>
      </c>
      <c r="AC148" s="117">
        <f t="shared" si="97"/>
        <v>102486.20000000001</v>
      </c>
      <c r="AD148" s="117">
        <f t="shared" si="97"/>
        <v>2362</v>
      </c>
      <c r="AE148" s="117">
        <f t="shared" si="97"/>
        <v>104847.90000000001</v>
      </c>
      <c r="AF148" s="117">
        <f t="shared" si="97"/>
        <v>102485.90000000001</v>
      </c>
      <c r="AG148" s="117">
        <f t="shared" si="97"/>
        <v>2362</v>
      </c>
      <c r="AH148" s="117">
        <f t="shared" si="97"/>
        <v>0</v>
      </c>
      <c r="AI148" s="117">
        <f t="shared" si="97"/>
        <v>0</v>
      </c>
      <c r="AJ148" s="117">
        <f t="shared" si="97"/>
        <v>0</v>
      </c>
      <c r="AK148" s="117">
        <f t="shared" si="97"/>
        <v>104847.90000000001</v>
      </c>
      <c r="AL148" s="117">
        <f t="shared" si="97"/>
        <v>102485.90000000001</v>
      </c>
      <c r="AM148" s="117">
        <f t="shared" si="97"/>
        <v>2362</v>
      </c>
      <c r="AN148" s="117">
        <f t="shared" si="97"/>
        <v>67280.799999999988</v>
      </c>
      <c r="AO148" s="117">
        <f t="shared" si="97"/>
        <v>65765.600000000006</v>
      </c>
      <c r="AP148" s="117">
        <f t="shared" si="97"/>
        <v>1515.1999999999998</v>
      </c>
      <c r="AQ148" s="117">
        <f t="shared" si="97"/>
        <v>67280.799999999988</v>
      </c>
      <c r="AR148" s="117">
        <f t="shared" si="97"/>
        <v>65765.600000000006</v>
      </c>
      <c r="AS148" s="117">
        <f t="shared" si="97"/>
        <v>1515.1999999999998</v>
      </c>
      <c r="AT148" s="117">
        <f t="shared" si="97"/>
        <v>0</v>
      </c>
      <c r="AU148" s="117">
        <f t="shared" si="97"/>
        <v>0</v>
      </c>
      <c r="AV148" s="117">
        <f t="shared" si="97"/>
        <v>0</v>
      </c>
      <c r="AW148" s="117">
        <f t="shared" si="97"/>
        <v>67280.799999999988</v>
      </c>
      <c r="AX148" s="117">
        <f t="shared" si="97"/>
        <v>65765.600000000006</v>
      </c>
      <c r="AY148" s="117">
        <f t="shared" si="97"/>
        <v>1515.1999999999998</v>
      </c>
      <c r="AZ148" s="36" t="s">
        <v>949</v>
      </c>
      <c r="BB148" s="6" t="s">
        <v>979</v>
      </c>
    </row>
    <row r="149" spans="1:54" s="1" customFormat="1" ht="20.25" customHeight="1">
      <c r="A149" s="565"/>
      <c r="B149" s="50" t="s">
        <v>261</v>
      </c>
      <c r="C149" s="258" t="s">
        <v>38</v>
      </c>
      <c r="D149" s="258"/>
      <c r="E149" s="259"/>
      <c r="F149" s="216"/>
      <c r="G149" s="216"/>
      <c r="H149" s="216"/>
      <c r="I149" s="216"/>
      <c r="J149" s="155">
        <v>2023</v>
      </c>
      <c r="K149" s="470"/>
      <c r="L149" s="155"/>
      <c r="M149" s="155"/>
      <c r="N149" s="155"/>
      <c r="O149" s="115">
        <v>5209.3999999999996</v>
      </c>
      <c r="P149" s="115">
        <v>5092</v>
      </c>
      <c r="Q149" s="115">
        <v>117.4</v>
      </c>
      <c r="R149" s="284">
        <f>S149+T149</f>
        <v>6971.3100000000013</v>
      </c>
      <c r="S149" s="284">
        <v>5092.1000000000004</v>
      </c>
      <c r="T149" s="284">
        <v>1879.2100000000005</v>
      </c>
      <c r="U149" s="284"/>
      <c r="V149" s="284"/>
      <c r="W149" s="284"/>
      <c r="X149" s="284">
        <f t="shared" ref="X149:X192" si="98">R149+U149</f>
        <v>6971.3100000000013</v>
      </c>
      <c r="Y149" s="284">
        <f t="shared" ref="Y149:Y192" si="99">S149+V149</f>
        <v>5092.1000000000004</v>
      </c>
      <c r="Z149" s="284">
        <f t="shared" ref="Z149:Z192" si="100">T149+W149</f>
        <v>1879.2100000000005</v>
      </c>
      <c r="AA149" s="258"/>
      <c r="AB149" s="115"/>
      <c r="AC149" s="115"/>
      <c r="AD149" s="115"/>
      <c r="AE149" s="115"/>
      <c r="AF149" s="115"/>
      <c r="AG149" s="115"/>
      <c r="AH149" s="284"/>
      <c r="AI149" s="284"/>
      <c r="AJ149" s="284"/>
      <c r="AK149" s="284"/>
      <c r="AL149" s="284"/>
      <c r="AM149" s="284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258"/>
      <c r="BB149" s="6" t="s">
        <v>979</v>
      </c>
    </row>
    <row r="150" spans="1:54" s="1" customFormat="1" ht="20.25" customHeight="1">
      <c r="A150" s="565"/>
      <c r="B150" s="50" t="s">
        <v>262</v>
      </c>
      <c r="C150" s="258" t="s">
        <v>39</v>
      </c>
      <c r="D150" s="258"/>
      <c r="E150" s="259"/>
      <c r="F150" s="216"/>
      <c r="G150" s="216"/>
      <c r="H150" s="216"/>
      <c r="I150" s="216"/>
      <c r="J150" s="155">
        <v>2023</v>
      </c>
      <c r="K150" s="470"/>
      <c r="L150" s="155"/>
      <c r="M150" s="155"/>
      <c r="N150" s="155"/>
      <c r="O150" s="115">
        <v>5209.3999999999996</v>
      </c>
      <c r="P150" s="115">
        <v>5092</v>
      </c>
      <c r="Q150" s="115">
        <v>117.4</v>
      </c>
      <c r="R150" s="284">
        <v>6971.2100000000009</v>
      </c>
      <c r="S150" s="284">
        <v>5092</v>
      </c>
      <c r="T150" s="284">
        <v>1879.2100000000005</v>
      </c>
      <c r="U150" s="284"/>
      <c r="V150" s="284"/>
      <c r="W150" s="284"/>
      <c r="X150" s="284">
        <f t="shared" si="98"/>
        <v>6971.2100000000009</v>
      </c>
      <c r="Y150" s="284">
        <f t="shared" si="99"/>
        <v>5092</v>
      </c>
      <c r="Z150" s="284">
        <f t="shared" si="100"/>
        <v>1879.2100000000005</v>
      </c>
      <c r="AA150" s="258"/>
      <c r="AB150" s="115"/>
      <c r="AC150" s="115"/>
      <c r="AD150" s="115"/>
      <c r="AE150" s="115"/>
      <c r="AF150" s="115"/>
      <c r="AG150" s="115"/>
      <c r="AH150" s="284"/>
      <c r="AI150" s="284"/>
      <c r="AJ150" s="284"/>
      <c r="AK150" s="284"/>
      <c r="AL150" s="284"/>
      <c r="AM150" s="284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258"/>
      <c r="BB150" s="6" t="s">
        <v>979</v>
      </c>
    </row>
    <row r="151" spans="1:54" s="1" customFormat="1" ht="20.25" customHeight="1">
      <c r="A151" s="565"/>
      <c r="B151" s="50" t="s">
        <v>263</v>
      </c>
      <c r="C151" s="258" t="s">
        <v>40</v>
      </c>
      <c r="D151" s="258"/>
      <c r="E151" s="259"/>
      <c r="F151" s="216"/>
      <c r="G151" s="216"/>
      <c r="H151" s="216"/>
      <c r="I151" s="216"/>
      <c r="J151" s="155">
        <v>2023</v>
      </c>
      <c r="K151" s="470"/>
      <c r="L151" s="155"/>
      <c r="M151" s="155"/>
      <c r="N151" s="155"/>
      <c r="O151" s="115">
        <v>5209.3999999999996</v>
      </c>
      <c r="P151" s="115">
        <v>5092</v>
      </c>
      <c r="Q151" s="115">
        <v>117.4</v>
      </c>
      <c r="R151" s="284">
        <v>6971.2100000000009</v>
      </c>
      <c r="S151" s="284">
        <v>5092</v>
      </c>
      <c r="T151" s="284">
        <v>1879.2100000000005</v>
      </c>
      <c r="U151" s="284"/>
      <c r="V151" s="284"/>
      <c r="W151" s="284"/>
      <c r="X151" s="284">
        <f t="shared" si="98"/>
        <v>6971.2100000000009</v>
      </c>
      <c r="Y151" s="284">
        <f t="shared" si="99"/>
        <v>5092</v>
      </c>
      <c r="Z151" s="284">
        <f t="shared" si="100"/>
        <v>1879.2100000000005</v>
      </c>
      <c r="AA151" s="258"/>
      <c r="AB151" s="115"/>
      <c r="AC151" s="115"/>
      <c r="AD151" s="115"/>
      <c r="AE151" s="115"/>
      <c r="AF151" s="115"/>
      <c r="AG151" s="115"/>
      <c r="AH151" s="284"/>
      <c r="AI151" s="284"/>
      <c r="AJ151" s="284"/>
      <c r="AK151" s="284"/>
      <c r="AL151" s="284"/>
      <c r="AM151" s="284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258"/>
      <c r="BB151" s="6" t="s">
        <v>979</v>
      </c>
    </row>
    <row r="152" spans="1:54" s="1" customFormat="1" ht="20.25" customHeight="1">
      <c r="A152" s="565"/>
      <c r="B152" s="50" t="s">
        <v>264</v>
      </c>
      <c r="C152" s="258" t="s">
        <v>41</v>
      </c>
      <c r="D152" s="258"/>
      <c r="E152" s="259"/>
      <c r="F152" s="216"/>
      <c r="G152" s="216"/>
      <c r="H152" s="216"/>
      <c r="I152" s="216"/>
      <c r="J152" s="155">
        <v>2023</v>
      </c>
      <c r="K152" s="470"/>
      <c r="L152" s="155"/>
      <c r="M152" s="155"/>
      <c r="N152" s="155"/>
      <c r="O152" s="115">
        <v>5209.3999999999996</v>
      </c>
      <c r="P152" s="115">
        <v>5092</v>
      </c>
      <c r="Q152" s="115">
        <v>117.4</v>
      </c>
      <c r="R152" s="284">
        <v>6971.2100000000009</v>
      </c>
      <c r="S152" s="284">
        <v>5092</v>
      </c>
      <c r="T152" s="284">
        <v>1879.2100000000005</v>
      </c>
      <c r="U152" s="284"/>
      <c r="V152" s="284"/>
      <c r="W152" s="284"/>
      <c r="X152" s="284">
        <f t="shared" si="98"/>
        <v>6971.2100000000009</v>
      </c>
      <c r="Y152" s="284">
        <f t="shared" si="99"/>
        <v>5092</v>
      </c>
      <c r="Z152" s="284">
        <f t="shared" si="100"/>
        <v>1879.2100000000005</v>
      </c>
      <c r="AA152" s="258"/>
      <c r="AB152" s="115"/>
      <c r="AC152" s="115"/>
      <c r="AD152" s="115"/>
      <c r="AE152" s="115"/>
      <c r="AF152" s="115"/>
      <c r="AG152" s="115"/>
      <c r="AH152" s="284"/>
      <c r="AI152" s="284"/>
      <c r="AJ152" s="284"/>
      <c r="AK152" s="284"/>
      <c r="AL152" s="284"/>
      <c r="AM152" s="284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258"/>
      <c r="BB152" s="6" t="s">
        <v>979</v>
      </c>
    </row>
    <row r="153" spans="1:54" s="1" customFormat="1" ht="20.25" customHeight="1">
      <c r="A153" s="565"/>
      <c r="B153" s="50" t="s">
        <v>265</v>
      </c>
      <c r="C153" s="258" t="s">
        <v>42</v>
      </c>
      <c r="D153" s="258"/>
      <c r="E153" s="259"/>
      <c r="F153" s="216"/>
      <c r="G153" s="216"/>
      <c r="H153" s="216"/>
      <c r="I153" s="216"/>
      <c r="J153" s="155">
        <v>2023</v>
      </c>
      <c r="K153" s="470"/>
      <c r="L153" s="155"/>
      <c r="M153" s="155"/>
      <c r="N153" s="155"/>
      <c r="O153" s="115">
        <v>5209.3999999999996</v>
      </c>
      <c r="P153" s="115">
        <v>5092</v>
      </c>
      <c r="Q153" s="115">
        <v>117.4</v>
      </c>
      <c r="R153" s="284">
        <v>6971.2100000000009</v>
      </c>
      <c r="S153" s="284">
        <v>5092</v>
      </c>
      <c r="T153" s="284">
        <v>1879.2100000000005</v>
      </c>
      <c r="U153" s="284"/>
      <c r="V153" s="284"/>
      <c r="W153" s="284"/>
      <c r="X153" s="284">
        <f t="shared" si="98"/>
        <v>6971.2100000000009</v>
      </c>
      <c r="Y153" s="284">
        <f t="shared" si="99"/>
        <v>5092</v>
      </c>
      <c r="Z153" s="284">
        <f t="shared" si="100"/>
        <v>1879.2100000000005</v>
      </c>
      <c r="AA153" s="258"/>
      <c r="AB153" s="115"/>
      <c r="AC153" s="115"/>
      <c r="AD153" s="115"/>
      <c r="AE153" s="115"/>
      <c r="AF153" s="115"/>
      <c r="AG153" s="115"/>
      <c r="AH153" s="284"/>
      <c r="AI153" s="284"/>
      <c r="AJ153" s="284"/>
      <c r="AK153" s="284"/>
      <c r="AL153" s="284"/>
      <c r="AM153" s="284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258"/>
      <c r="BB153" s="6" t="s">
        <v>979</v>
      </c>
    </row>
    <row r="154" spans="1:54" s="1" customFormat="1" ht="20.25" customHeight="1">
      <c r="A154" s="565"/>
      <c r="B154" s="50" t="s">
        <v>266</v>
      </c>
      <c r="C154" s="258" t="s">
        <v>43</v>
      </c>
      <c r="D154" s="258"/>
      <c r="E154" s="259"/>
      <c r="F154" s="216"/>
      <c r="G154" s="216"/>
      <c r="H154" s="216"/>
      <c r="I154" s="216"/>
      <c r="J154" s="155">
        <v>2023</v>
      </c>
      <c r="K154" s="470"/>
      <c r="L154" s="155"/>
      <c r="M154" s="155"/>
      <c r="N154" s="155"/>
      <c r="O154" s="115">
        <v>5209.3999999999996</v>
      </c>
      <c r="P154" s="115">
        <v>5092</v>
      </c>
      <c r="Q154" s="115">
        <v>117.4</v>
      </c>
      <c r="R154" s="284">
        <v>6971.2100000000009</v>
      </c>
      <c r="S154" s="284">
        <v>5092</v>
      </c>
      <c r="T154" s="284">
        <v>1879.2100000000005</v>
      </c>
      <c r="U154" s="284"/>
      <c r="V154" s="284"/>
      <c r="W154" s="284"/>
      <c r="X154" s="284">
        <f t="shared" si="98"/>
        <v>6971.2100000000009</v>
      </c>
      <c r="Y154" s="284">
        <f t="shared" si="99"/>
        <v>5092</v>
      </c>
      <c r="Z154" s="284">
        <f t="shared" si="100"/>
        <v>1879.2100000000005</v>
      </c>
      <c r="AA154" s="258"/>
      <c r="AB154" s="115"/>
      <c r="AC154" s="115"/>
      <c r="AD154" s="115"/>
      <c r="AE154" s="115"/>
      <c r="AF154" s="115"/>
      <c r="AG154" s="115"/>
      <c r="AH154" s="284"/>
      <c r="AI154" s="284"/>
      <c r="AJ154" s="284"/>
      <c r="AK154" s="284"/>
      <c r="AL154" s="284"/>
      <c r="AM154" s="284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258"/>
      <c r="BB154" s="6" t="s">
        <v>979</v>
      </c>
    </row>
    <row r="155" spans="1:54" s="1" customFormat="1" ht="20.25" customHeight="1">
      <c r="A155" s="565"/>
      <c r="B155" s="50" t="s">
        <v>267</v>
      </c>
      <c r="C155" s="258" t="s">
        <v>44</v>
      </c>
      <c r="D155" s="258"/>
      <c r="E155" s="259"/>
      <c r="F155" s="216"/>
      <c r="G155" s="216"/>
      <c r="H155" s="216"/>
      <c r="I155" s="216"/>
      <c r="J155" s="155">
        <v>2025</v>
      </c>
      <c r="K155" s="470"/>
      <c r="L155" s="155"/>
      <c r="M155" s="155"/>
      <c r="N155" s="155"/>
      <c r="O155" s="115"/>
      <c r="P155" s="115"/>
      <c r="Q155" s="115"/>
      <c r="R155" s="284"/>
      <c r="S155" s="284"/>
      <c r="T155" s="284"/>
      <c r="U155" s="284"/>
      <c r="V155" s="284"/>
      <c r="W155" s="284"/>
      <c r="X155" s="284"/>
      <c r="Y155" s="284"/>
      <c r="Z155" s="284"/>
      <c r="AA155" s="258"/>
      <c r="AB155" s="115"/>
      <c r="AC155" s="115"/>
      <c r="AD155" s="115"/>
      <c r="AE155" s="115"/>
      <c r="AF155" s="115"/>
      <c r="AG155" s="115"/>
      <c r="AH155" s="284"/>
      <c r="AI155" s="284"/>
      <c r="AJ155" s="284"/>
      <c r="AK155" s="284"/>
      <c r="AL155" s="284"/>
      <c r="AM155" s="284"/>
      <c r="AN155" s="115">
        <v>5410.1</v>
      </c>
      <c r="AO155" s="115">
        <v>5288.3</v>
      </c>
      <c r="AP155" s="115">
        <v>121.8</v>
      </c>
      <c r="AQ155" s="115">
        <v>5410.1</v>
      </c>
      <c r="AR155" s="115">
        <v>5288.3</v>
      </c>
      <c r="AS155" s="115">
        <v>121.8</v>
      </c>
      <c r="AT155" s="115"/>
      <c r="AU155" s="115"/>
      <c r="AV155" s="115"/>
      <c r="AW155" s="115">
        <f>AT155+AQ155</f>
        <v>5410.1</v>
      </c>
      <c r="AX155" s="115">
        <f t="shared" ref="AX155:AY155" si="101">AU155+AR155</f>
        <v>5288.3</v>
      </c>
      <c r="AY155" s="115">
        <f t="shared" si="101"/>
        <v>121.8</v>
      </c>
      <c r="AZ155" s="258"/>
      <c r="BB155" s="6" t="s">
        <v>979</v>
      </c>
    </row>
    <row r="156" spans="1:54" s="1" customFormat="1" ht="20.25" customHeight="1">
      <c r="A156" s="565"/>
      <c r="B156" s="50" t="s">
        <v>268</v>
      </c>
      <c r="C156" s="258" t="s">
        <v>45</v>
      </c>
      <c r="D156" s="258"/>
      <c r="E156" s="259"/>
      <c r="F156" s="216"/>
      <c r="G156" s="216"/>
      <c r="H156" s="216"/>
      <c r="I156" s="216"/>
      <c r="J156" s="155">
        <v>2023</v>
      </c>
      <c r="K156" s="470"/>
      <c r="L156" s="155"/>
      <c r="M156" s="155"/>
      <c r="N156" s="155"/>
      <c r="O156" s="115">
        <v>10484.900000000001</v>
      </c>
      <c r="P156" s="115">
        <v>10248.700000000001</v>
      </c>
      <c r="Q156" s="115">
        <v>236.2</v>
      </c>
      <c r="R156" s="284">
        <v>25066.53</v>
      </c>
      <c r="S156" s="284">
        <v>10248.700000000001</v>
      </c>
      <c r="T156" s="284">
        <v>14817.829999999998</v>
      </c>
      <c r="U156" s="284"/>
      <c r="V156" s="284"/>
      <c r="W156" s="284"/>
      <c r="X156" s="284">
        <f t="shared" si="98"/>
        <v>25066.53</v>
      </c>
      <c r="Y156" s="284">
        <f t="shared" si="99"/>
        <v>10248.700000000001</v>
      </c>
      <c r="Z156" s="284">
        <f t="shared" si="100"/>
        <v>14817.829999999998</v>
      </c>
      <c r="AA156" s="258"/>
      <c r="AB156" s="115"/>
      <c r="AC156" s="115"/>
      <c r="AD156" s="115"/>
      <c r="AE156" s="115"/>
      <c r="AF156" s="115"/>
      <c r="AG156" s="115"/>
      <c r="AH156" s="284"/>
      <c r="AI156" s="284"/>
      <c r="AJ156" s="284"/>
      <c r="AK156" s="284"/>
      <c r="AL156" s="284"/>
      <c r="AM156" s="284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258"/>
      <c r="BB156" s="6" t="s">
        <v>979</v>
      </c>
    </row>
    <row r="157" spans="1:54" s="1" customFormat="1" ht="20.25" customHeight="1">
      <c r="A157" s="565"/>
      <c r="B157" s="50" t="s">
        <v>269</v>
      </c>
      <c r="C157" s="258" t="s">
        <v>46</v>
      </c>
      <c r="D157" s="258"/>
      <c r="E157" s="259"/>
      <c r="F157" s="216"/>
      <c r="G157" s="216"/>
      <c r="H157" s="216"/>
      <c r="I157" s="216"/>
      <c r="J157" s="155">
        <v>2023</v>
      </c>
      <c r="K157" s="470"/>
      <c r="L157" s="155"/>
      <c r="M157" s="155"/>
      <c r="N157" s="155"/>
      <c r="O157" s="115">
        <v>5209.3999999999996</v>
      </c>
      <c r="P157" s="115">
        <v>5092</v>
      </c>
      <c r="Q157" s="115">
        <v>117.4</v>
      </c>
      <c r="R157" s="284">
        <v>6971.2100000000009</v>
      </c>
      <c r="S157" s="284">
        <v>5092</v>
      </c>
      <c r="T157" s="284">
        <v>1879.2100000000005</v>
      </c>
      <c r="U157" s="284"/>
      <c r="V157" s="284"/>
      <c r="W157" s="284"/>
      <c r="X157" s="284">
        <f t="shared" si="98"/>
        <v>6971.2100000000009</v>
      </c>
      <c r="Y157" s="284">
        <f t="shared" si="99"/>
        <v>5092</v>
      </c>
      <c r="Z157" s="284">
        <f t="shared" si="100"/>
        <v>1879.2100000000005</v>
      </c>
      <c r="AA157" s="258"/>
      <c r="AB157" s="115"/>
      <c r="AC157" s="115"/>
      <c r="AD157" s="115"/>
      <c r="AE157" s="115"/>
      <c r="AF157" s="115"/>
      <c r="AG157" s="115"/>
      <c r="AH157" s="284"/>
      <c r="AI157" s="284"/>
      <c r="AJ157" s="284"/>
      <c r="AK157" s="284"/>
      <c r="AL157" s="284"/>
      <c r="AM157" s="284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258"/>
      <c r="BB157" s="6" t="s">
        <v>979</v>
      </c>
    </row>
    <row r="158" spans="1:54" s="1" customFormat="1" ht="20.25" customHeight="1">
      <c r="A158" s="565"/>
      <c r="B158" s="50" t="s">
        <v>270</v>
      </c>
      <c r="C158" s="258" t="s">
        <v>47</v>
      </c>
      <c r="D158" s="258"/>
      <c r="E158" s="259"/>
      <c r="F158" s="216"/>
      <c r="G158" s="216"/>
      <c r="H158" s="216"/>
      <c r="I158" s="216"/>
      <c r="J158" s="155">
        <v>2023</v>
      </c>
      <c r="K158" s="470"/>
      <c r="L158" s="155"/>
      <c r="M158" s="155"/>
      <c r="N158" s="155"/>
      <c r="O158" s="115">
        <v>5209.3999999999996</v>
      </c>
      <c r="P158" s="115">
        <v>5092</v>
      </c>
      <c r="Q158" s="115">
        <v>117.4</v>
      </c>
      <c r="R158" s="284">
        <v>6971.2100000000009</v>
      </c>
      <c r="S158" s="284">
        <v>5092</v>
      </c>
      <c r="T158" s="284">
        <v>1879.2100000000005</v>
      </c>
      <c r="U158" s="284"/>
      <c r="V158" s="284"/>
      <c r="W158" s="284"/>
      <c r="X158" s="284">
        <f t="shared" si="98"/>
        <v>6971.2100000000009</v>
      </c>
      <c r="Y158" s="284">
        <f t="shared" si="99"/>
        <v>5092</v>
      </c>
      <c r="Z158" s="284">
        <f t="shared" si="100"/>
        <v>1879.2100000000005</v>
      </c>
      <c r="AA158" s="258"/>
      <c r="AB158" s="115"/>
      <c r="AC158" s="115"/>
      <c r="AD158" s="115"/>
      <c r="AE158" s="115"/>
      <c r="AF158" s="115"/>
      <c r="AG158" s="115"/>
      <c r="AH158" s="284"/>
      <c r="AI158" s="284"/>
      <c r="AJ158" s="284"/>
      <c r="AK158" s="284"/>
      <c r="AL158" s="284"/>
      <c r="AM158" s="284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258"/>
      <c r="BB158" s="6" t="s">
        <v>979</v>
      </c>
    </row>
    <row r="159" spans="1:54" s="1" customFormat="1" ht="20.25" customHeight="1">
      <c r="A159" s="565"/>
      <c r="B159" s="50" t="s">
        <v>271</v>
      </c>
      <c r="C159" s="258" t="s">
        <v>48</v>
      </c>
      <c r="D159" s="258"/>
      <c r="E159" s="259"/>
      <c r="F159" s="216"/>
      <c r="G159" s="216"/>
      <c r="H159" s="216"/>
      <c r="I159" s="216"/>
      <c r="J159" s="155">
        <v>2023</v>
      </c>
      <c r="K159" s="470"/>
      <c r="L159" s="155"/>
      <c r="M159" s="155"/>
      <c r="N159" s="155"/>
      <c r="O159" s="115">
        <v>5209.3999999999996</v>
      </c>
      <c r="P159" s="115">
        <v>5092</v>
      </c>
      <c r="Q159" s="115">
        <v>117.4</v>
      </c>
      <c r="R159" s="284">
        <v>6971.2100000000009</v>
      </c>
      <c r="S159" s="284">
        <v>5092</v>
      </c>
      <c r="T159" s="284">
        <v>1879.2100000000005</v>
      </c>
      <c r="U159" s="284"/>
      <c r="V159" s="284"/>
      <c r="W159" s="284"/>
      <c r="X159" s="284">
        <f t="shared" si="98"/>
        <v>6971.2100000000009</v>
      </c>
      <c r="Y159" s="284">
        <f t="shared" si="99"/>
        <v>5092</v>
      </c>
      <c r="Z159" s="284">
        <f t="shared" si="100"/>
        <v>1879.2100000000005</v>
      </c>
      <c r="AA159" s="258"/>
      <c r="AB159" s="115"/>
      <c r="AC159" s="115"/>
      <c r="AD159" s="115"/>
      <c r="AE159" s="115"/>
      <c r="AF159" s="115"/>
      <c r="AG159" s="115"/>
      <c r="AH159" s="284"/>
      <c r="AI159" s="284"/>
      <c r="AJ159" s="284"/>
      <c r="AK159" s="284"/>
      <c r="AL159" s="284"/>
      <c r="AM159" s="284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258"/>
      <c r="BB159" s="6" t="s">
        <v>979</v>
      </c>
    </row>
    <row r="160" spans="1:54" s="1" customFormat="1" ht="20.25" customHeight="1">
      <c r="A160" s="565"/>
      <c r="B160" s="50" t="s">
        <v>272</v>
      </c>
      <c r="C160" s="258" t="s">
        <v>49</v>
      </c>
      <c r="D160" s="258"/>
      <c r="E160" s="259"/>
      <c r="F160" s="216"/>
      <c r="G160" s="216"/>
      <c r="H160" s="216"/>
      <c r="I160" s="216"/>
      <c r="J160" s="155">
        <v>2023</v>
      </c>
      <c r="K160" s="470"/>
      <c r="L160" s="155"/>
      <c r="M160" s="155"/>
      <c r="N160" s="155"/>
      <c r="O160" s="115">
        <v>5209.4000000000005</v>
      </c>
      <c r="P160" s="115">
        <v>5092.1000000000004</v>
      </c>
      <c r="Q160" s="115">
        <v>117.3</v>
      </c>
      <c r="R160" s="284">
        <v>6971.21</v>
      </c>
      <c r="S160" s="284">
        <v>5092.1000000000004</v>
      </c>
      <c r="T160" s="284">
        <v>1879.1099999999994</v>
      </c>
      <c r="U160" s="284"/>
      <c r="V160" s="284"/>
      <c r="W160" s="284"/>
      <c r="X160" s="284">
        <f t="shared" si="98"/>
        <v>6971.21</v>
      </c>
      <c r="Y160" s="284">
        <f t="shared" si="99"/>
        <v>5092.1000000000004</v>
      </c>
      <c r="Z160" s="284">
        <f t="shared" si="100"/>
        <v>1879.1099999999994</v>
      </c>
      <c r="AA160" s="258"/>
      <c r="AB160" s="115"/>
      <c r="AC160" s="115"/>
      <c r="AD160" s="115"/>
      <c r="AE160" s="115"/>
      <c r="AF160" s="115"/>
      <c r="AG160" s="115"/>
      <c r="AH160" s="284"/>
      <c r="AI160" s="284"/>
      <c r="AJ160" s="284"/>
      <c r="AK160" s="284"/>
      <c r="AL160" s="284"/>
      <c r="AM160" s="284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258"/>
      <c r="BB160" s="6" t="s">
        <v>979</v>
      </c>
    </row>
    <row r="161" spans="1:54" s="12" customFormat="1" ht="20.25" customHeight="1">
      <c r="A161" s="565"/>
      <c r="B161" s="50" t="s">
        <v>273</v>
      </c>
      <c r="C161" s="258" t="s">
        <v>51</v>
      </c>
      <c r="D161" s="258"/>
      <c r="E161" s="259"/>
      <c r="F161" s="216"/>
      <c r="G161" s="216"/>
      <c r="H161" s="216"/>
      <c r="I161" s="216"/>
      <c r="J161" s="155">
        <v>2023</v>
      </c>
      <c r="K161" s="470"/>
      <c r="L161" s="155"/>
      <c r="M161" s="155"/>
      <c r="N161" s="155"/>
      <c r="O161" s="115">
        <v>5209.4000000000005</v>
      </c>
      <c r="P161" s="115">
        <v>5092.1000000000004</v>
      </c>
      <c r="Q161" s="115">
        <v>117.3</v>
      </c>
      <c r="R161" s="284">
        <v>6971.21</v>
      </c>
      <c r="S161" s="284">
        <v>5092.1000000000004</v>
      </c>
      <c r="T161" s="284">
        <v>1879.1099999999994</v>
      </c>
      <c r="U161" s="284"/>
      <c r="V161" s="284"/>
      <c r="W161" s="284"/>
      <c r="X161" s="284">
        <f t="shared" si="98"/>
        <v>6971.21</v>
      </c>
      <c r="Y161" s="284">
        <f t="shared" si="99"/>
        <v>5092.1000000000004</v>
      </c>
      <c r="Z161" s="284">
        <f t="shared" si="100"/>
        <v>1879.1099999999994</v>
      </c>
      <c r="AA161" s="258"/>
      <c r="AB161" s="112"/>
      <c r="AC161" s="112"/>
      <c r="AD161" s="112"/>
      <c r="AE161" s="112"/>
      <c r="AF161" s="112"/>
      <c r="AG161" s="112"/>
      <c r="AH161" s="303"/>
      <c r="AI161" s="303"/>
      <c r="AJ161" s="303"/>
      <c r="AK161" s="303"/>
      <c r="AL161" s="303"/>
      <c r="AM161" s="303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258"/>
      <c r="BB161" s="6" t="s">
        <v>979</v>
      </c>
    </row>
    <row r="162" spans="1:54" s="12" customFormat="1" ht="20.25" customHeight="1">
      <c r="A162" s="565"/>
      <c r="B162" s="50" t="s">
        <v>274</v>
      </c>
      <c r="C162" s="258" t="s">
        <v>52</v>
      </c>
      <c r="D162" s="258"/>
      <c r="E162" s="259"/>
      <c r="F162" s="216"/>
      <c r="G162" s="216"/>
      <c r="H162" s="216"/>
      <c r="I162" s="216"/>
      <c r="J162" s="155">
        <v>2023</v>
      </c>
      <c r="K162" s="470"/>
      <c r="L162" s="155"/>
      <c r="M162" s="155"/>
      <c r="N162" s="155"/>
      <c r="O162" s="115">
        <v>5209.4000000000005</v>
      </c>
      <c r="P162" s="115">
        <v>5092.1000000000004</v>
      </c>
      <c r="Q162" s="115">
        <v>117.3</v>
      </c>
      <c r="R162" s="284">
        <v>6971.21</v>
      </c>
      <c r="S162" s="284">
        <v>5092.1000000000004</v>
      </c>
      <c r="T162" s="284">
        <v>1879.1099999999994</v>
      </c>
      <c r="U162" s="284"/>
      <c r="V162" s="284"/>
      <c r="W162" s="284"/>
      <c r="X162" s="284">
        <f t="shared" si="98"/>
        <v>6971.21</v>
      </c>
      <c r="Y162" s="284">
        <f t="shared" si="99"/>
        <v>5092.1000000000004</v>
      </c>
      <c r="Z162" s="284">
        <f t="shared" si="100"/>
        <v>1879.1099999999994</v>
      </c>
      <c r="AA162" s="258"/>
      <c r="AB162" s="112"/>
      <c r="AC162" s="112"/>
      <c r="AD162" s="112"/>
      <c r="AE162" s="112"/>
      <c r="AF162" s="112"/>
      <c r="AG162" s="112"/>
      <c r="AH162" s="303"/>
      <c r="AI162" s="303"/>
      <c r="AJ162" s="303"/>
      <c r="AK162" s="303"/>
      <c r="AL162" s="303"/>
      <c r="AM162" s="303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258"/>
      <c r="BB162" s="6" t="s">
        <v>979</v>
      </c>
    </row>
    <row r="163" spans="1:54" s="12" customFormat="1" ht="20.25" customHeight="1">
      <c r="A163" s="565"/>
      <c r="B163" s="50" t="s">
        <v>275</v>
      </c>
      <c r="C163" s="258" t="s">
        <v>53</v>
      </c>
      <c r="D163" s="258"/>
      <c r="E163" s="259"/>
      <c r="F163" s="216"/>
      <c r="G163" s="216"/>
      <c r="H163" s="216"/>
      <c r="I163" s="216"/>
      <c r="J163" s="155">
        <v>2023</v>
      </c>
      <c r="K163" s="470"/>
      <c r="L163" s="155"/>
      <c r="M163" s="155"/>
      <c r="N163" s="155"/>
      <c r="O163" s="115">
        <v>5209.4000000000005</v>
      </c>
      <c r="P163" s="115">
        <v>5092.1000000000004</v>
      </c>
      <c r="Q163" s="115">
        <v>117.3</v>
      </c>
      <c r="R163" s="284">
        <v>6971.21</v>
      </c>
      <c r="S163" s="284">
        <v>5092.1000000000004</v>
      </c>
      <c r="T163" s="284">
        <v>1879.1099999999994</v>
      </c>
      <c r="U163" s="284"/>
      <c r="V163" s="284"/>
      <c r="W163" s="284"/>
      <c r="X163" s="284">
        <f t="shared" si="98"/>
        <v>6971.21</v>
      </c>
      <c r="Y163" s="284">
        <f t="shared" si="99"/>
        <v>5092.1000000000004</v>
      </c>
      <c r="Z163" s="284">
        <f t="shared" si="100"/>
        <v>1879.1099999999994</v>
      </c>
      <c r="AA163" s="258"/>
      <c r="AB163" s="112"/>
      <c r="AC163" s="112"/>
      <c r="AD163" s="112"/>
      <c r="AE163" s="112"/>
      <c r="AF163" s="112"/>
      <c r="AG163" s="112"/>
      <c r="AH163" s="303"/>
      <c r="AI163" s="303"/>
      <c r="AJ163" s="303"/>
      <c r="AK163" s="303"/>
      <c r="AL163" s="303"/>
      <c r="AM163" s="303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258"/>
      <c r="BB163" s="6" t="s">
        <v>979</v>
      </c>
    </row>
    <row r="164" spans="1:54" s="12" customFormat="1" ht="20.25" customHeight="1">
      <c r="A164" s="565"/>
      <c r="B164" s="50" t="s">
        <v>276</v>
      </c>
      <c r="C164" s="258" t="s">
        <v>54</v>
      </c>
      <c r="D164" s="258"/>
      <c r="E164" s="259"/>
      <c r="F164" s="216"/>
      <c r="G164" s="216"/>
      <c r="H164" s="216"/>
      <c r="I164" s="216"/>
      <c r="J164" s="155">
        <v>2023</v>
      </c>
      <c r="K164" s="470"/>
      <c r="L164" s="155"/>
      <c r="M164" s="155"/>
      <c r="N164" s="155"/>
      <c r="O164" s="115">
        <v>5209.4000000000005</v>
      </c>
      <c r="P164" s="115">
        <v>5092.1000000000004</v>
      </c>
      <c r="Q164" s="115">
        <v>117.3</v>
      </c>
      <c r="R164" s="284">
        <v>6971.21</v>
      </c>
      <c r="S164" s="284">
        <v>5092.1000000000004</v>
      </c>
      <c r="T164" s="284">
        <v>1879.1099999999994</v>
      </c>
      <c r="U164" s="284"/>
      <c r="V164" s="284"/>
      <c r="W164" s="284"/>
      <c r="X164" s="284">
        <f t="shared" si="98"/>
        <v>6971.21</v>
      </c>
      <c r="Y164" s="284">
        <f t="shared" si="99"/>
        <v>5092.1000000000004</v>
      </c>
      <c r="Z164" s="284">
        <f t="shared" si="100"/>
        <v>1879.1099999999994</v>
      </c>
      <c r="AA164" s="258"/>
      <c r="AB164" s="112"/>
      <c r="AC164" s="112"/>
      <c r="AD164" s="112"/>
      <c r="AE164" s="112"/>
      <c r="AF164" s="112"/>
      <c r="AG164" s="112"/>
      <c r="AH164" s="303"/>
      <c r="AI164" s="303"/>
      <c r="AJ164" s="303"/>
      <c r="AK164" s="303"/>
      <c r="AL164" s="303"/>
      <c r="AM164" s="303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258"/>
      <c r="BB164" s="6" t="s">
        <v>979</v>
      </c>
    </row>
    <row r="165" spans="1:54" s="12" customFormat="1" ht="20.25" customHeight="1">
      <c r="A165" s="565"/>
      <c r="B165" s="50" t="s">
        <v>277</v>
      </c>
      <c r="C165" s="258" t="s">
        <v>55</v>
      </c>
      <c r="D165" s="258"/>
      <c r="E165" s="259"/>
      <c r="F165" s="216"/>
      <c r="G165" s="216"/>
      <c r="H165" s="216"/>
      <c r="I165" s="216"/>
      <c r="J165" s="155">
        <v>2023</v>
      </c>
      <c r="K165" s="470"/>
      <c r="L165" s="155"/>
      <c r="M165" s="155"/>
      <c r="N165" s="155"/>
      <c r="O165" s="115">
        <v>5209.4000000000005</v>
      </c>
      <c r="P165" s="115">
        <v>5092.1000000000004</v>
      </c>
      <c r="Q165" s="115">
        <v>117.3</v>
      </c>
      <c r="R165" s="284">
        <v>6971.21</v>
      </c>
      <c r="S165" s="284">
        <v>5092.1000000000004</v>
      </c>
      <c r="T165" s="284">
        <v>1879.1099999999994</v>
      </c>
      <c r="U165" s="284"/>
      <c r="V165" s="284"/>
      <c r="W165" s="284"/>
      <c r="X165" s="284">
        <f t="shared" si="98"/>
        <v>6971.21</v>
      </c>
      <c r="Y165" s="284">
        <f t="shared" si="99"/>
        <v>5092.1000000000004</v>
      </c>
      <c r="Z165" s="284">
        <f t="shared" si="100"/>
        <v>1879.1099999999994</v>
      </c>
      <c r="AA165" s="258"/>
      <c r="AB165" s="112"/>
      <c r="AC165" s="112"/>
      <c r="AD165" s="112"/>
      <c r="AE165" s="112"/>
      <c r="AF165" s="112"/>
      <c r="AG165" s="112"/>
      <c r="AH165" s="303"/>
      <c r="AI165" s="303"/>
      <c r="AJ165" s="303"/>
      <c r="AK165" s="303"/>
      <c r="AL165" s="303"/>
      <c r="AM165" s="303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258"/>
      <c r="BB165" s="6" t="s">
        <v>979</v>
      </c>
    </row>
    <row r="166" spans="1:54" s="12" customFormat="1" ht="20.25" customHeight="1">
      <c r="A166" s="565"/>
      <c r="B166" s="50" t="s">
        <v>278</v>
      </c>
      <c r="C166" s="258" t="s">
        <v>56</v>
      </c>
      <c r="D166" s="258"/>
      <c r="E166" s="259"/>
      <c r="F166" s="216"/>
      <c r="G166" s="216"/>
      <c r="H166" s="216"/>
      <c r="I166" s="216"/>
      <c r="J166" s="155">
        <v>2023</v>
      </c>
      <c r="K166" s="470"/>
      <c r="L166" s="155"/>
      <c r="M166" s="155"/>
      <c r="N166" s="155"/>
      <c r="O166" s="115">
        <v>5209.4000000000005</v>
      </c>
      <c r="P166" s="115">
        <v>5092.1000000000004</v>
      </c>
      <c r="Q166" s="115">
        <v>117.3</v>
      </c>
      <c r="R166" s="284">
        <v>6971.21</v>
      </c>
      <c r="S166" s="284">
        <v>5092.1000000000004</v>
      </c>
      <c r="T166" s="284">
        <v>1879.1099999999994</v>
      </c>
      <c r="U166" s="284"/>
      <c r="V166" s="284"/>
      <c r="W166" s="284"/>
      <c r="X166" s="284">
        <f t="shared" si="98"/>
        <v>6971.21</v>
      </c>
      <c r="Y166" s="284">
        <f t="shared" si="99"/>
        <v>5092.1000000000004</v>
      </c>
      <c r="Z166" s="284">
        <f t="shared" si="100"/>
        <v>1879.1099999999994</v>
      </c>
      <c r="AA166" s="258"/>
      <c r="AB166" s="112"/>
      <c r="AC166" s="112"/>
      <c r="AD166" s="112"/>
      <c r="AE166" s="112"/>
      <c r="AF166" s="112"/>
      <c r="AG166" s="112"/>
      <c r="AH166" s="303"/>
      <c r="AI166" s="303"/>
      <c r="AJ166" s="303"/>
      <c r="AK166" s="303"/>
      <c r="AL166" s="303"/>
      <c r="AM166" s="303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258"/>
      <c r="BB166" s="6" t="s">
        <v>979</v>
      </c>
    </row>
    <row r="167" spans="1:54" s="12" customFormat="1" ht="20.25" customHeight="1">
      <c r="A167" s="565"/>
      <c r="B167" s="50" t="s">
        <v>279</v>
      </c>
      <c r="C167" s="258" t="s">
        <v>57</v>
      </c>
      <c r="D167" s="258"/>
      <c r="E167" s="259"/>
      <c r="F167" s="216"/>
      <c r="G167" s="216"/>
      <c r="H167" s="216"/>
      <c r="I167" s="216"/>
      <c r="J167" s="155">
        <v>2023</v>
      </c>
      <c r="K167" s="470"/>
      <c r="L167" s="155"/>
      <c r="M167" s="155"/>
      <c r="N167" s="155"/>
      <c r="O167" s="115">
        <v>5209.4000000000005</v>
      </c>
      <c r="P167" s="115">
        <v>5092.1000000000004</v>
      </c>
      <c r="Q167" s="115">
        <v>117.3</v>
      </c>
      <c r="R167" s="284">
        <v>6971.21</v>
      </c>
      <c r="S167" s="284">
        <v>5092.1000000000004</v>
      </c>
      <c r="T167" s="284">
        <v>1879.1099999999994</v>
      </c>
      <c r="U167" s="284"/>
      <c r="V167" s="284"/>
      <c r="W167" s="284"/>
      <c r="X167" s="284">
        <f t="shared" si="98"/>
        <v>6971.21</v>
      </c>
      <c r="Y167" s="284">
        <f t="shared" si="99"/>
        <v>5092.1000000000004</v>
      </c>
      <c r="Z167" s="284">
        <f t="shared" si="100"/>
        <v>1879.1099999999994</v>
      </c>
      <c r="AA167" s="258"/>
      <c r="AB167" s="112"/>
      <c r="AC167" s="112"/>
      <c r="AD167" s="112"/>
      <c r="AE167" s="112"/>
      <c r="AF167" s="112"/>
      <c r="AG167" s="112"/>
      <c r="AH167" s="303"/>
      <c r="AI167" s="303"/>
      <c r="AJ167" s="303"/>
      <c r="AK167" s="303"/>
      <c r="AL167" s="303"/>
      <c r="AM167" s="303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258"/>
      <c r="BB167" s="6" t="s">
        <v>979</v>
      </c>
    </row>
    <row r="168" spans="1:54" s="12" customFormat="1" ht="20.25" customHeight="1">
      <c r="A168" s="565"/>
      <c r="B168" s="50" t="s">
        <v>280</v>
      </c>
      <c r="C168" s="258" t="s">
        <v>58</v>
      </c>
      <c r="D168" s="258"/>
      <c r="E168" s="259"/>
      <c r="F168" s="216"/>
      <c r="G168" s="216"/>
      <c r="H168" s="216"/>
      <c r="I168" s="216"/>
      <c r="J168" s="155">
        <v>2023</v>
      </c>
      <c r="K168" s="470"/>
      <c r="L168" s="155"/>
      <c r="M168" s="155"/>
      <c r="N168" s="155"/>
      <c r="O168" s="115">
        <v>5209.4000000000005</v>
      </c>
      <c r="P168" s="115">
        <v>5092.1000000000004</v>
      </c>
      <c r="Q168" s="115">
        <v>117.3</v>
      </c>
      <c r="R168" s="284">
        <v>6971.21</v>
      </c>
      <c r="S168" s="284">
        <v>5092.1000000000004</v>
      </c>
      <c r="T168" s="284">
        <v>1879.1099999999994</v>
      </c>
      <c r="U168" s="284"/>
      <c r="V168" s="284"/>
      <c r="W168" s="284"/>
      <c r="X168" s="284">
        <f t="shared" si="98"/>
        <v>6971.21</v>
      </c>
      <c r="Y168" s="284">
        <f t="shared" si="99"/>
        <v>5092.1000000000004</v>
      </c>
      <c r="Z168" s="284">
        <f t="shared" si="100"/>
        <v>1879.1099999999994</v>
      </c>
      <c r="AA168" s="258"/>
      <c r="AB168" s="112"/>
      <c r="AC168" s="112"/>
      <c r="AD168" s="112"/>
      <c r="AE168" s="112"/>
      <c r="AF168" s="112"/>
      <c r="AG168" s="112"/>
      <c r="AH168" s="303"/>
      <c r="AI168" s="303"/>
      <c r="AJ168" s="303"/>
      <c r="AK168" s="303"/>
      <c r="AL168" s="303"/>
      <c r="AM168" s="303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258"/>
      <c r="BB168" s="6" t="s">
        <v>979</v>
      </c>
    </row>
    <row r="169" spans="1:54" s="12" customFormat="1" ht="20.25" customHeight="1">
      <c r="A169" s="565"/>
      <c r="B169" s="50" t="s">
        <v>281</v>
      </c>
      <c r="C169" s="258" t="s">
        <v>59</v>
      </c>
      <c r="D169" s="258"/>
      <c r="E169" s="259"/>
      <c r="F169" s="216"/>
      <c r="G169" s="216"/>
      <c r="H169" s="216"/>
      <c r="I169" s="216"/>
      <c r="J169" s="155">
        <v>2023</v>
      </c>
      <c r="K169" s="470"/>
      <c r="L169" s="155"/>
      <c r="M169" s="155"/>
      <c r="N169" s="155"/>
      <c r="O169" s="115">
        <v>5209.4000000000005</v>
      </c>
      <c r="P169" s="115">
        <v>5092.1000000000004</v>
      </c>
      <c r="Q169" s="115">
        <v>117.3</v>
      </c>
      <c r="R169" s="284">
        <v>6971.21</v>
      </c>
      <c r="S169" s="284">
        <v>5092.1000000000004</v>
      </c>
      <c r="T169" s="284">
        <v>1879.1099999999994</v>
      </c>
      <c r="U169" s="284"/>
      <c r="V169" s="284"/>
      <c r="W169" s="284"/>
      <c r="X169" s="284">
        <f t="shared" si="98"/>
        <v>6971.21</v>
      </c>
      <c r="Y169" s="284">
        <f t="shared" si="99"/>
        <v>5092.1000000000004</v>
      </c>
      <c r="Z169" s="284">
        <f t="shared" si="100"/>
        <v>1879.1099999999994</v>
      </c>
      <c r="AA169" s="258"/>
      <c r="AB169" s="112"/>
      <c r="AC169" s="112"/>
      <c r="AD169" s="112"/>
      <c r="AE169" s="112"/>
      <c r="AF169" s="112"/>
      <c r="AG169" s="112"/>
      <c r="AH169" s="303"/>
      <c r="AI169" s="303"/>
      <c r="AJ169" s="303"/>
      <c r="AK169" s="303"/>
      <c r="AL169" s="303"/>
      <c r="AM169" s="303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258"/>
      <c r="BB169" s="6" t="s">
        <v>979</v>
      </c>
    </row>
    <row r="170" spans="1:54" s="12" customFormat="1" ht="20.25" customHeight="1">
      <c r="A170" s="565"/>
      <c r="B170" s="50" t="s">
        <v>282</v>
      </c>
      <c r="C170" s="258" t="s">
        <v>179</v>
      </c>
      <c r="D170" s="258"/>
      <c r="E170" s="259"/>
      <c r="F170" s="216"/>
      <c r="G170" s="216"/>
      <c r="H170" s="216"/>
      <c r="I170" s="216"/>
      <c r="J170" s="155">
        <v>2023</v>
      </c>
      <c r="K170" s="470"/>
      <c r="L170" s="155"/>
      <c r="M170" s="155"/>
      <c r="N170" s="155"/>
      <c r="O170" s="115">
        <v>5209.4000000000005</v>
      </c>
      <c r="P170" s="109">
        <v>5092.1000000000004</v>
      </c>
      <c r="Q170" s="115">
        <v>117.3</v>
      </c>
      <c r="R170" s="284">
        <v>6971.21</v>
      </c>
      <c r="S170" s="284">
        <v>5092.1000000000004</v>
      </c>
      <c r="T170" s="284">
        <v>1879.1099999999994</v>
      </c>
      <c r="U170" s="284"/>
      <c r="V170" s="284"/>
      <c r="W170" s="284"/>
      <c r="X170" s="284">
        <f t="shared" si="98"/>
        <v>6971.21</v>
      </c>
      <c r="Y170" s="284">
        <f t="shared" si="99"/>
        <v>5092.1000000000004</v>
      </c>
      <c r="Z170" s="284">
        <f t="shared" si="100"/>
        <v>1879.1099999999994</v>
      </c>
      <c r="AA170" s="258"/>
      <c r="AB170" s="112"/>
      <c r="AC170" s="112"/>
      <c r="AD170" s="112"/>
      <c r="AE170" s="112"/>
      <c r="AF170" s="112"/>
      <c r="AG170" s="112"/>
      <c r="AH170" s="303"/>
      <c r="AI170" s="303"/>
      <c r="AJ170" s="303"/>
      <c r="AK170" s="303"/>
      <c r="AL170" s="303"/>
      <c r="AM170" s="303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258"/>
      <c r="BB170" s="6" t="s">
        <v>979</v>
      </c>
    </row>
    <row r="171" spans="1:54" s="1" customFormat="1" ht="20.25" customHeight="1">
      <c r="A171" s="565"/>
      <c r="B171" s="50" t="s">
        <v>283</v>
      </c>
      <c r="C171" s="258" t="s">
        <v>50</v>
      </c>
      <c r="D171" s="258"/>
      <c r="E171" s="259"/>
      <c r="F171" s="216"/>
      <c r="G171" s="216"/>
      <c r="H171" s="216"/>
      <c r="I171" s="216"/>
      <c r="J171" s="155">
        <v>2024</v>
      </c>
      <c r="K171" s="470"/>
      <c r="L171" s="155"/>
      <c r="M171" s="155"/>
      <c r="N171" s="155"/>
      <c r="O171" s="115"/>
      <c r="P171" s="109"/>
      <c r="Q171" s="115"/>
      <c r="R171" s="284"/>
      <c r="S171" s="284"/>
      <c r="T171" s="284"/>
      <c r="U171" s="284"/>
      <c r="V171" s="284"/>
      <c r="W171" s="284"/>
      <c r="X171" s="284"/>
      <c r="Y171" s="284"/>
      <c r="Z171" s="284"/>
      <c r="AA171" s="258"/>
      <c r="AB171" s="115">
        <v>5924</v>
      </c>
      <c r="AC171" s="115">
        <v>5790.5</v>
      </c>
      <c r="AD171" s="115">
        <v>133.5</v>
      </c>
      <c r="AE171" s="115">
        <f>AF171+AG171</f>
        <v>5923.7</v>
      </c>
      <c r="AF171" s="115">
        <v>5790.2</v>
      </c>
      <c r="AG171" s="115">
        <v>133.5</v>
      </c>
      <c r="AH171" s="284"/>
      <c r="AI171" s="284"/>
      <c r="AJ171" s="284"/>
      <c r="AK171" s="284">
        <f t="shared" ref="AK171:AK189" si="102">AE171+AH171</f>
        <v>5923.7</v>
      </c>
      <c r="AL171" s="284">
        <f t="shared" ref="AL171:AL189" si="103">AF171+AI171</f>
        <v>5790.2</v>
      </c>
      <c r="AM171" s="284">
        <f t="shared" ref="AM171:AM189" si="104">AG171+AJ171</f>
        <v>133.5</v>
      </c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258"/>
      <c r="BB171" s="6" t="s">
        <v>979</v>
      </c>
    </row>
    <row r="172" spans="1:54" s="12" customFormat="1" ht="20.25" customHeight="1">
      <c r="A172" s="565"/>
      <c r="B172" s="50" t="s">
        <v>284</v>
      </c>
      <c r="C172" s="258" t="s">
        <v>60</v>
      </c>
      <c r="D172" s="258"/>
      <c r="E172" s="259"/>
      <c r="F172" s="216"/>
      <c r="G172" s="216"/>
      <c r="H172" s="216"/>
      <c r="I172" s="216"/>
      <c r="J172" s="155">
        <v>2024</v>
      </c>
      <c r="K172" s="470"/>
      <c r="L172" s="155"/>
      <c r="M172" s="155"/>
      <c r="N172" s="155"/>
      <c r="O172" s="115"/>
      <c r="P172" s="115"/>
      <c r="Q172" s="115"/>
      <c r="R172" s="284"/>
      <c r="S172" s="284"/>
      <c r="T172" s="284"/>
      <c r="U172" s="284"/>
      <c r="V172" s="284"/>
      <c r="W172" s="284"/>
      <c r="X172" s="284"/>
      <c r="Y172" s="284"/>
      <c r="Z172" s="284"/>
      <c r="AA172" s="258"/>
      <c r="AB172" s="115">
        <v>5410.2</v>
      </c>
      <c r="AC172" s="115">
        <v>5288.3</v>
      </c>
      <c r="AD172" s="115">
        <v>121.9</v>
      </c>
      <c r="AE172" s="115">
        <v>5410.2</v>
      </c>
      <c r="AF172" s="115">
        <v>5288.3</v>
      </c>
      <c r="AG172" s="115">
        <v>121.9</v>
      </c>
      <c r="AH172" s="284"/>
      <c r="AI172" s="284"/>
      <c r="AJ172" s="284"/>
      <c r="AK172" s="284">
        <f t="shared" si="102"/>
        <v>5410.2</v>
      </c>
      <c r="AL172" s="284">
        <f t="shared" si="103"/>
        <v>5288.3</v>
      </c>
      <c r="AM172" s="284">
        <f t="shared" si="104"/>
        <v>121.9</v>
      </c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258"/>
      <c r="BB172" s="6" t="s">
        <v>979</v>
      </c>
    </row>
    <row r="173" spans="1:54" s="12" customFormat="1" ht="20.25" customHeight="1">
      <c r="A173" s="565"/>
      <c r="B173" s="50" t="s">
        <v>285</v>
      </c>
      <c r="C173" s="258" t="s">
        <v>61</v>
      </c>
      <c r="D173" s="258"/>
      <c r="E173" s="259"/>
      <c r="F173" s="216"/>
      <c r="G173" s="216"/>
      <c r="H173" s="216"/>
      <c r="I173" s="216"/>
      <c r="J173" s="155">
        <v>2024</v>
      </c>
      <c r="K173" s="470"/>
      <c r="L173" s="155"/>
      <c r="M173" s="155"/>
      <c r="N173" s="155"/>
      <c r="O173" s="115"/>
      <c r="P173" s="115"/>
      <c r="Q173" s="115"/>
      <c r="R173" s="284"/>
      <c r="S173" s="284"/>
      <c r="T173" s="284"/>
      <c r="U173" s="284"/>
      <c r="V173" s="284"/>
      <c r="W173" s="284"/>
      <c r="X173" s="284"/>
      <c r="Y173" s="284"/>
      <c r="Z173" s="284"/>
      <c r="AA173" s="258"/>
      <c r="AB173" s="115">
        <v>5410.2</v>
      </c>
      <c r="AC173" s="115">
        <v>5288.3</v>
      </c>
      <c r="AD173" s="115">
        <v>121.9</v>
      </c>
      <c r="AE173" s="115">
        <v>5410.2</v>
      </c>
      <c r="AF173" s="115">
        <v>5288.3</v>
      </c>
      <c r="AG173" s="115">
        <v>121.9</v>
      </c>
      <c r="AH173" s="284"/>
      <c r="AI173" s="284"/>
      <c r="AJ173" s="284"/>
      <c r="AK173" s="284">
        <f t="shared" si="102"/>
        <v>5410.2</v>
      </c>
      <c r="AL173" s="284">
        <f t="shared" si="103"/>
        <v>5288.3</v>
      </c>
      <c r="AM173" s="284">
        <f t="shared" si="104"/>
        <v>121.9</v>
      </c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258"/>
      <c r="BB173" s="6" t="s">
        <v>979</v>
      </c>
    </row>
    <row r="174" spans="1:54" s="12" customFormat="1" ht="20.25" customHeight="1">
      <c r="A174" s="565"/>
      <c r="B174" s="50" t="s">
        <v>286</v>
      </c>
      <c r="C174" s="258" t="s">
        <v>62</v>
      </c>
      <c r="D174" s="258"/>
      <c r="E174" s="259"/>
      <c r="F174" s="216"/>
      <c r="G174" s="216"/>
      <c r="H174" s="216"/>
      <c r="I174" s="216"/>
      <c r="J174" s="155">
        <v>2024</v>
      </c>
      <c r="K174" s="470"/>
      <c r="L174" s="155"/>
      <c r="M174" s="155"/>
      <c r="N174" s="155"/>
      <c r="O174" s="115"/>
      <c r="P174" s="115"/>
      <c r="Q174" s="115"/>
      <c r="R174" s="284"/>
      <c r="S174" s="284"/>
      <c r="T174" s="284"/>
      <c r="U174" s="284"/>
      <c r="V174" s="284"/>
      <c r="W174" s="284"/>
      <c r="X174" s="284"/>
      <c r="Y174" s="284"/>
      <c r="Z174" s="284"/>
      <c r="AA174" s="258"/>
      <c r="AB174" s="115">
        <v>5410.2</v>
      </c>
      <c r="AC174" s="115">
        <v>5288.3</v>
      </c>
      <c r="AD174" s="115">
        <v>121.9</v>
      </c>
      <c r="AE174" s="115">
        <v>5410.2</v>
      </c>
      <c r="AF174" s="115">
        <v>5288.3</v>
      </c>
      <c r="AG174" s="115">
        <v>121.9</v>
      </c>
      <c r="AH174" s="284"/>
      <c r="AI174" s="284"/>
      <c r="AJ174" s="284"/>
      <c r="AK174" s="284">
        <f t="shared" si="102"/>
        <v>5410.2</v>
      </c>
      <c r="AL174" s="284">
        <f t="shared" si="103"/>
        <v>5288.3</v>
      </c>
      <c r="AM174" s="284">
        <f t="shared" si="104"/>
        <v>121.9</v>
      </c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258"/>
      <c r="BB174" s="6" t="s">
        <v>979</v>
      </c>
    </row>
    <row r="175" spans="1:54" s="12" customFormat="1" ht="20.25" customHeight="1">
      <c r="A175" s="565"/>
      <c r="B175" s="50" t="s">
        <v>287</v>
      </c>
      <c r="C175" s="258" t="s">
        <v>63</v>
      </c>
      <c r="D175" s="258"/>
      <c r="E175" s="259"/>
      <c r="F175" s="216"/>
      <c r="G175" s="216"/>
      <c r="H175" s="216"/>
      <c r="I175" s="216"/>
      <c r="J175" s="155">
        <v>2024</v>
      </c>
      <c r="K175" s="470"/>
      <c r="L175" s="155"/>
      <c r="M175" s="155"/>
      <c r="N175" s="155"/>
      <c r="O175" s="115"/>
      <c r="P175" s="115"/>
      <c r="Q175" s="115"/>
      <c r="R175" s="284"/>
      <c r="S175" s="284"/>
      <c r="T175" s="284"/>
      <c r="U175" s="284"/>
      <c r="V175" s="284"/>
      <c r="W175" s="284"/>
      <c r="X175" s="284"/>
      <c r="Y175" s="284"/>
      <c r="Z175" s="284"/>
      <c r="AA175" s="258"/>
      <c r="AB175" s="115">
        <v>5410.0999999999995</v>
      </c>
      <c r="AC175" s="115">
        <v>5288.2</v>
      </c>
      <c r="AD175" s="115">
        <v>121.9</v>
      </c>
      <c r="AE175" s="115">
        <v>5410.0999999999995</v>
      </c>
      <c r="AF175" s="115">
        <v>5288.2</v>
      </c>
      <c r="AG175" s="115">
        <v>121.9</v>
      </c>
      <c r="AH175" s="284"/>
      <c r="AI175" s="284"/>
      <c r="AJ175" s="284"/>
      <c r="AK175" s="284">
        <f t="shared" si="102"/>
        <v>5410.0999999999995</v>
      </c>
      <c r="AL175" s="284">
        <f t="shared" si="103"/>
        <v>5288.2</v>
      </c>
      <c r="AM175" s="284">
        <f t="shared" si="104"/>
        <v>121.9</v>
      </c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258"/>
      <c r="BB175" s="6" t="s">
        <v>979</v>
      </c>
    </row>
    <row r="176" spans="1:54" s="12" customFormat="1" ht="20.25" customHeight="1">
      <c r="A176" s="565"/>
      <c r="B176" s="50" t="s">
        <v>288</v>
      </c>
      <c r="C176" s="258" t="s">
        <v>64</v>
      </c>
      <c r="D176" s="258"/>
      <c r="E176" s="259"/>
      <c r="F176" s="216"/>
      <c r="G176" s="216"/>
      <c r="H176" s="216"/>
      <c r="I176" s="216"/>
      <c r="J176" s="155">
        <v>2024</v>
      </c>
      <c r="K176" s="470"/>
      <c r="L176" s="155"/>
      <c r="M176" s="155"/>
      <c r="N176" s="155"/>
      <c r="O176" s="115"/>
      <c r="P176" s="115"/>
      <c r="Q176" s="115"/>
      <c r="R176" s="284"/>
      <c r="S176" s="284"/>
      <c r="T176" s="284"/>
      <c r="U176" s="284"/>
      <c r="V176" s="284"/>
      <c r="W176" s="284"/>
      <c r="X176" s="284"/>
      <c r="Y176" s="284"/>
      <c r="Z176" s="284"/>
      <c r="AA176" s="258"/>
      <c r="AB176" s="115">
        <v>5410.0999999999995</v>
      </c>
      <c r="AC176" s="115">
        <v>5288.2</v>
      </c>
      <c r="AD176" s="115">
        <v>121.9</v>
      </c>
      <c r="AE176" s="115">
        <v>5410.0999999999995</v>
      </c>
      <c r="AF176" s="115">
        <v>5288.2</v>
      </c>
      <c r="AG176" s="115">
        <v>121.9</v>
      </c>
      <c r="AH176" s="284"/>
      <c r="AI176" s="284"/>
      <c r="AJ176" s="284"/>
      <c r="AK176" s="284">
        <f t="shared" si="102"/>
        <v>5410.0999999999995</v>
      </c>
      <c r="AL176" s="284">
        <f t="shared" si="103"/>
        <v>5288.2</v>
      </c>
      <c r="AM176" s="284">
        <f t="shared" si="104"/>
        <v>121.9</v>
      </c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258"/>
      <c r="BB176" s="6" t="s">
        <v>979</v>
      </c>
    </row>
    <row r="177" spans="1:54" s="12" customFormat="1" ht="20.25" customHeight="1">
      <c r="A177" s="565"/>
      <c r="B177" s="50" t="s">
        <v>289</v>
      </c>
      <c r="C177" s="258" t="s">
        <v>65</v>
      </c>
      <c r="D177" s="258"/>
      <c r="E177" s="259"/>
      <c r="F177" s="216"/>
      <c r="G177" s="216"/>
      <c r="H177" s="216"/>
      <c r="I177" s="216"/>
      <c r="J177" s="155">
        <v>2024</v>
      </c>
      <c r="K177" s="470"/>
      <c r="L177" s="155"/>
      <c r="M177" s="155"/>
      <c r="N177" s="155"/>
      <c r="O177" s="115"/>
      <c r="P177" s="115"/>
      <c r="Q177" s="115"/>
      <c r="R177" s="284"/>
      <c r="S177" s="284"/>
      <c r="T177" s="284"/>
      <c r="U177" s="284"/>
      <c r="V177" s="284"/>
      <c r="W177" s="284"/>
      <c r="X177" s="284"/>
      <c r="Y177" s="284"/>
      <c r="Z177" s="284"/>
      <c r="AA177" s="258"/>
      <c r="AB177" s="115">
        <v>5410.0999999999995</v>
      </c>
      <c r="AC177" s="115">
        <v>5288.2</v>
      </c>
      <c r="AD177" s="115">
        <v>121.9</v>
      </c>
      <c r="AE177" s="115">
        <v>5410.0999999999995</v>
      </c>
      <c r="AF177" s="115">
        <v>5288.2</v>
      </c>
      <c r="AG177" s="115">
        <v>121.9</v>
      </c>
      <c r="AH177" s="284"/>
      <c r="AI177" s="284"/>
      <c r="AJ177" s="284"/>
      <c r="AK177" s="284">
        <f t="shared" si="102"/>
        <v>5410.0999999999995</v>
      </c>
      <c r="AL177" s="284">
        <f t="shared" si="103"/>
        <v>5288.2</v>
      </c>
      <c r="AM177" s="284">
        <f t="shared" si="104"/>
        <v>121.9</v>
      </c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258"/>
      <c r="BB177" s="6" t="s">
        <v>979</v>
      </c>
    </row>
    <row r="178" spans="1:54" s="23" customFormat="1" ht="20.25" customHeight="1">
      <c r="A178" s="565"/>
      <c r="B178" s="50" t="s">
        <v>290</v>
      </c>
      <c r="C178" s="258" t="s">
        <v>181</v>
      </c>
      <c r="D178" s="258"/>
      <c r="E178" s="259"/>
      <c r="F178" s="216"/>
      <c r="G178" s="216"/>
      <c r="H178" s="216"/>
      <c r="I178" s="216"/>
      <c r="J178" s="155">
        <v>2024</v>
      </c>
      <c r="K178" s="470"/>
      <c r="L178" s="155"/>
      <c r="M178" s="155"/>
      <c r="N178" s="155"/>
      <c r="O178" s="115"/>
      <c r="P178" s="115"/>
      <c r="Q178" s="115"/>
      <c r="R178" s="284"/>
      <c r="S178" s="284"/>
      <c r="T178" s="284"/>
      <c r="U178" s="284"/>
      <c r="V178" s="284"/>
      <c r="W178" s="284"/>
      <c r="X178" s="284"/>
      <c r="Y178" s="284"/>
      <c r="Z178" s="284"/>
      <c r="AA178" s="258"/>
      <c r="AB178" s="115">
        <v>5924.1</v>
      </c>
      <c r="AC178" s="115">
        <v>5790.6</v>
      </c>
      <c r="AD178" s="115">
        <v>133.5</v>
      </c>
      <c r="AE178" s="115">
        <v>5924.1</v>
      </c>
      <c r="AF178" s="115">
        <v>5790.6</v>
      </c>
      <c r="AG178" s="115">
        <v>133.5</v>
      </c>
      <c r="AH178" s="284"/>
      <c r="AI178" s="284"/>
      <c r="AJ178" s="284"/>
      <c r="AK178" s="284">
        <f t="shared" si="102"/>
        <v>5924.1</v>
      </c>
      <c r="AL178" s="284">
        <f t="shared" si="103"/>
        <v>5790.6</v>
      </c>
      <c r="AM178" s="284">
        <f t="shared" si="104"/>
        <v>133.5</v>
      </c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258"/>
      <c r="BB178" s="6" t="s">
        <v>979</v>
      </c>
    </row>
    <row r="179" spans="1:54" s="12" customFormat="1" ht="20.25" customHeight="1">
      <c r="A179" s="565"/>
      <c r="B179" s="50" t="s">
        <v>291</v>
      </c>
      <c r="C179" s="258" t="s">
        <v>66</v>
      </c>
      <c r="D179" s="258"/>
      <c r="E179" s="259"/>
      <c r="F179" s="216"/>
      <c r="G179" s="216"/>
      <c r="H179" s="216"/>
      <c r="I179" s="216"/>
      <c r="J179" s="155">
        <v>2024</v>
      </c>
      <c r="K179" s="470"/>
      <c r="L179" s="155"/>
      <c r="M179" s="155"/>
      <c r="N179" s="155"/>
      <c r="O179" s="115"/>
      <c r="P179" s="115"/>
      <c r="Q179" s="115"/>
      <c r="R179" s="284"/>
      <c r="S179" s="284"/>
      <c r="T179" s="284"/>
      <c r="U179" s="284"/>
      <c r="V179" s="284"/>
      <c r="W179" s="284"/>
      <c r="X179" s="284"/>
      <c r="Y179" s="284"/>
      <c r="Z179" s="284"/>
      <c r="AA179" s="258"/>
      <c r="AB179" s="115">
        <v>5410.0999999999995</v>
      </c>
      <c r="AC179" s="115">
        <v>5288.2</v>
      </c>
      <c r="AD179" s="115">
        <v>121.9</v>
      </c>
      <c r="AE179" s="115">
        <v>5410.0999999999995</v>
      </c>
      <c r="AF179" s="115">
        <v>5288.2</v>
      </c>
      <c r="AG179" s="115">
        <v>121.9</v>
      </c>
      <c r="AH179" s="284"/>
      <c r="AI179" s="284"/>
      <c r="AJ179" s="284"/>
      <c r="AK179" s="284">
        <f t="shared" si="102"/>
        <v>5410.0999999999995</v>
      </c>
      <c r="AL179" s="284">
        <f t="shared" si="103"/>
        <v>5288.2</v>
      </c>
      <c r="AM179" s="284">
        <f t="shared" si="104"/>
        <v>121.9</v>
      </c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258"/>
      <c r="BB179" s="6" t="s">
        <v>979</v>
      </c>
    </row>
    <row r="180" spans="1:54" s="12" customFormat="1" ht="20.25" customHeight="1">
      <c r="A180" s="565"/>
      <c r="B180" s="50" t="s">
        <v>292</v>
      </c>
      <c r="C180" s="258" t="s">
        <v>67</v>
      </c>
      <c r="D180" s="258"/>
      <c r="E180" s="259"/>
      <c r="F180" s="216"/>
      <c r="G180" s="216"/>
      <c r="H180" s="216"/>
      <c r="I180" s="216"/>
      <c r="J180" s="155">
        <v>2024</v>
      </c>
      <c r="K180" s="470"/>
      <c r="L180" s="155"/>
      <c r="M180" s="155"/>
      <c r="N180" s="155"/>
      <c r="O180" s="115"/>
      <c r="P180" s="115"/>
      <c r="Q180" s="115"/>
      <c r="R180" s="284"/>
      <c r="S180" s="284"/>
      <c r="T180" s="284"/>
      <c r="U180" s="284"/>
      <c r="V180" s="284"/>
      <c r="W180" s="284"/>
      <c r="X180" s="284"/>
      <c r="Y180" s="284"/>
      <c r="Z180" s="284"/>
      <c r="AA180" s="258"/>
      <c r="AB180" s="115">
        <v>5410.1</v>
      </c>
      <c r="AC180" s="115">
        <v>5288.3</v>
      </c>
      <c r="AD180" s="115">
        <v>121.8</v>
      </c>
      <c r="AE180" s="115">
        <v>5410.1</v>
      </c>
      <c r="AF180" s="115">
        <v>5288.3</v>
      </c>
      <c r="AG180" s="115">
        <v>121.8</v>
      </c>
      <c r="AH180" s="284"/>
      <c r="AI180" s="284"/>
      <c r="AJ180" s="284"/>
      <c r="AK180" s="284">
        <f t="shared" si="102"/>
        <v>5410.1</v>
      </c>
      <c r="AL180" s="284">
        <f t="shared" si="103"/>
        <v>5288.3</v>
      </c>
      <c r="AM180" s="284">
        <f t="shared" si="104"/>
        <v>121.8</v>
      </c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258"/>
      <c r="BB180" s="6" t="s">
        <v>979</v>
      </c>
    </row>
    <row r="181" spans="1:54" s="12" customFormat="1" ht="20.25" customHeight="1">
      <c r="A181" s="565"/>
      <c r="B181" s="50" t="s">
        <v>293</v>
      </c>
      <c r="C181" s="258" t="s">
        <v>68</v>
      </c>
      <c r="D181" s="258"/>
      <c r="E181" s="259"/>
      <c r="F181" s="216"/>
      <c r="G181" s="216"/>
      <c r="H181" s="216"/>
      <c r="I181" s="216"/>
      <c r="J181" s="155">
        <v>2024</v>
      </c>
      <c r="K181" s="470"/>
      <c r="L181" s="155"/>
      <c r="M181" s="155"/>
      <c r="N181" s="155"/>
      <c r="O181" s="115"/>
      <c r="P181" s="115"/>
      <c r="Q181" s="115"/>
      <c r="R181" s="284"/>
      <c r="S181" s="284"/>
      <c r="T181" s="284"/>
      <c r="U181" s="284"/>
      <c r="V181" s="284"/>
      <c r="W181" s="284"/>
      <c r="X181" s="284"/>
      <c r="Y181" s="284"/>
      <c r="Z181" s="284"/>
      <c r="AA181" s="258"/>
      <c r="AB181" s="115">
        <v>5410.1</v>
      </c>
      <c r="AC181" s="115">
        <v>5288.3</v>
      </c>
      <c r="AD181" s="115">
        <v>121.8</v>
      </c>
      <c r="AE181" s="115">
        <v>5410.1</v>
      </c>
      <c r="AF181" s="115">
        <v>5288.3</v>
      </c>
      <c r="AG181" s="115">
        <v>121.8</v>
      </c>
      <c r="AH181" s="284"/>
      <c r="AI181" s="284"/>
      <c r="AJ181" s="284"/>
      <c r="AK181" s="284">
        <f t="shared" si="102"/>
        <v>5410.1</v>
      </c>
      <c r="AL181" s="284">
        <f t="shared" si="103"/>
        <v>5288.3</v>
      </c>
      <c r="AM181" s="284">
        <f t="shared" si="104"/>
        <v>121.8</v>
      </c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258"/>
      <c r="BB181" s="6" t="s">
        <v>979</v>
      </c>
    </row>
    <row r="182" spans="1:54" s="23" customFormat="1" ht="20.25" customHeight="1">
      <c r="A182" s="565"/>
      <c r="B182" s="50" t="s">
        <v>294</v>
      </c>
      <c r="C182" s="258" t="s">
        <v>182</v>
      </c>
      <c r="D182" s="258"/>
      <c r="E182" s="259"/>
      <c r="F182" s="216"/>
      <c r="G182" s="216"/>
      <c r="H182" s="216"/>
      <c r="I182" s="216"/>
      <c r="J182" s="155">
        <v>2024</v>
      </c>
      <c r="K182" s="470"/>
      <c r="L182" s="155"/>
      <c r="M182" s="155"/>
      <c r="N182" s="155"/>
      <c r="O182" s="115"/>
      <c r="P182" s="115"/>
      <c r="Q182" s="115"/>
      <c r="R182" s="284"/>
      <c r="S182" s="284"/>
      <c r="T182" s="284"/>
      <c r="U182" s="284"/>
      <c r="V182" s="284"/>
      <c r="W182" s="284"/>
      <c r="X182" s="284"/>
      <c r="Y182" s="284"/>
      <c r="Z182" s="284"/>
      <c r="AA182" s="258"/>
      <c r="AB182" s="115">
        <v>5924</v>
      </c>
      <c r="AC182" s="115">
        <v>5790.5</v>
      </c>
      <c r="AD182" s="115">
        <v>133.5</v>
      </c>
      <c r="AE182" s="115">
        <v>5924</v>
      </c>
      <c r="AF182" s="115">
        <v>5790.5</v>
      </c>
      <c r="AG182" s="115">
        <v>133.5</v>
      </c>
      <c r="AH182" s="284"/>
      <c r="AI182" s="284"/>
      <c r="AJ182" s="284"/>
      <c r="AK182" s="284">
        <f t="shared" si="102"/>
        <v>5924</v>
      </c>
      <c r="AL182" s="284">
        <f t="shared" si="103"/>
        <v>5790.5</v>
      </c>
      <c r="AM182" s="284">
        <f t="shared" si="104"/>
        <v>133.5</v>
      </c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258"/>
      <c r="BB182" s="6" t="s">
        <v>979</v>
      </c>
    </row>
    <row r="183" spans="1:54" s="23" customFormat="1" ht="20.25" customHeight="1">
      <c r="A183" s="565"/>
      <c r="B183" s="50" t="s">
        <v>295</v>
      </c>
      <c r="C183" s="258" t="s">
        <v>69</v>
      </c>
      <c r="D183" s="258"/>
      <c r="E183" s="259"/>
      <c r="F183" s="216"/>
      <c r="G183" s="216"/>
      <c r="H183" s="216"/>
      <c r="I183" s="216"/>
      <c r="J183" s="155">
        <v>2024</v>
      </c>
      <c r="K183" s="470"/>
      <c r="L183" s="155"/>
      <c r="M183" s="155"/>
      <c r="N183" s="155"/>
      <c r="O183" s="115"/>
      <c r="P183" s="115"/>
      <c r="Q183" s="115"/>
      <c r="R183" s="284"/>
      <c r="S183" s="284"/>
      <c r="T183" s="284"/>
      <c r="U183" s="284"/>
      <c r="V183" s="284"/>
      <c r="W183" s="284"/>
      <c r="X183" s="284"/>
      <c r="Y183" s="284"/>
      <c r="Z183" s="284"/>
      <c r="AA183" s="258"/>
      <c r="AB183" s="115">
        <v>5410.1</v>
      </c>
      <c r="AC183" s="115">
        <v>5288.3</v>
      </c>
      <c r="AD183" s="115">
        <v>121.8</v>
      </c>
      <c r="AE183" s="115">
        <v>5410.1</v>
      </c>
      <c r="AF183" s="115">
        <v>5288.3</v>
      </c>
      <c r="AG183" s="115">
        <v>121.8</v>
      </c>
      <c r="AH183" s="284"/>
      <c r="AI183" s="284"/>
      <c r="AJ183" s="284"/>
      <c r="AK183" s="284">
        <f t="shared" si="102"/>
        <v>5410.1</v>
      </c>
      <c r="AL183" s="284">
        <f t="shared" si="103"/>
        <v>5288.3</v>
      </c>
      <c r="AM183" s="284">
        <f t="shared" si="104"/>
        <v>121.8</v>
      </c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258"/>
      <c r="BB183" s="6" t="s">
        <v>979</v>
      </c>
    </row>
    <row r="184" spans="1:54" s="23" customFormat="1" ht="20.25" customHeight="1">
      <c r="A184" s="565"/>
      <c r="B184" s="50" t="s">
        <v>296</v>
      </c>
      <c r="C184" s="258" t="s">
        <v>183</v>
      </c>
      <c r="D184" s="258"/>
      <c r="E184" s="259"/>
      <c r="F184" s="216"/>
      <c r="G184" s="216"/>
      <c r="H184" s="216"/>
      <c r="I184" s="216"/>
      <c r="J184" s="155">
        <v>2024</v>
      </c>
      <c r="K184" s="470"/>
      <c r="L184" s="155"/>
      <c r="M184" s="155"/>
      <c r="N184" s="155"/>
      <c r="O184" s="115"/>
      <c r="P184" s="115"/>
      <c r="Q184" s="115"/>
      <c r="R184" s="284"/>
      <c r="S184" s="284"/>
      <c r="T184" s="284"/>
      <c r="U184" s="284"/>
      <c r="V184" s="284"/>
      <c r="W184" s="284"/>
      <c r="X184" s="284"/>
      <c r="Y184" s="284"/>
      <c r="Z184" s="284"/>
      <c r="AA184" s="258"/>
      <c r="AB184" s="115">
        <v>5924</v>
      </c>
      <c r="AC184" s="115">
        <v>5790.5</v>
      </c>
      <c r="AD184" s="115">
        <v>133.5</v>
      </c>
      <c r="AE184" s="115">
        <v>5924</v>
      </c>
      <c r="AF184" s="115">
        <v>5790.5</v>
      </c>
      <c r="AG184" s="115">
        <v>133.5</v>
      </c>
      <c r="AH184" s="284"/>
      <c r="AI184" s="284"/>
      <c r="AJ184" s="284"/>
      <c r="AK184" s="284">
        <f t="shared" si="102"/>
        <v>5924</v>
      </c>
      <c r="AL184" s="284">
        <f t="shared" si="103"/>
        <v>5790.5</v>
      </c>
      <c r="AM184" s="284">
        <f t="shared" si="104"/>
        <v>133.5</v>
      </c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258"/>
      <c r="BB184" s="6" t="s">
        <v>979</v>
      </c>
    </row>
    <row r="185" spans="1:54" s="12" customFormat="1" ht="20.25" customHeight="1">
      <c r="A185" s="565"/>
      <c r="B185" s="50" t="s">
        <v>297</v>
      </c>
      <c r="C185" s="258" t="s">
        <v>70</v>
      </c>
      <c r="D185" s="258"/>
      <c r="E185" s="259"/>
      <c r="F185" s="216"/>
      <c r="G185" s="216"/>
      <c r="H185" s="216"/>
      <c r="I185" s="216"/>
      <c r="J185" s="155">
        <v>2024</v>
      </c>
      <c r="K185" s="470"/>
      <c r="L185" s="155"/>
      <c r="M185" s="155"/>
      <c r="N185" s="155"/>
      <c r="O185" s="115"/>
      <c r="P185" s="115"/>
      <c r="Q185" s="115"/>
      <c r="R185" s="284"/>
      <c r="S185" s="284"/>
      <c r="T185" s="284"/>
      <c r="U185" s="284"/>
      <c r="V185" s="284"/>
      <c r="W185" s="284"/>
      <c r="X185" s="284"/>
      <c r="Y185" s="284"/>
      <c r="Z185" s="284"/>
      <c r="AA185" s="258"/>
      <c r="AB185" s="115">
        <v>5410.1</v>
      </c>
      <c r="AC185" s="115">
        <v>5288.3</v>
      </c>
      <c r="AD185" s="115">
        <v>121.8</v>
      </c>
      <c r="AE185" s="115">
        <v>5410.1</v>
      </c>
      <c r="AF185" s="115">
        <v>5288.3</v>
      </c>
      <c r="AG185" s="115">
        <v>121.8</v>
      </c>
      <c r="AH185" s="284"/>
      <c r="AI185" s="284"/>
      <c r="AJ185" s="284"/>
      <c r="AK185" s="284">
        <f t="shared" si="102"/>
        <v>5410.1</v>
      </c>
      <c r="AL185" s="284">
        <f t="shared" si="103"/>
        <v>5288.3</v>
      </c>
      <c r="AM185" s="284">
        <f t="shared" si="104"/>
        <v>121.8</v>
      </c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258"/>
      <c r="BB185" s="6" t="s">
        <v>979</v>
      </c>
    </row>
    <row r="186" spans="1:54" s="12" customFormat="1" ht="20.25" customHeight="1">
      <c r="A186" s="565"/>
      <c r="B186" s="50" t="s">
        <v>298</v>
      </c>
      <c r="C186" s="258" t="s">
        <v>71</v>
      </c>
      <c r="D186" s="258"/>
      <c r="E186" s="259"/>
      <c r="F186" s="216"/>
      <c r="G186" s="216"/>
      <c r="H186" s="216"/>
      <c r="I186" s="216"/>
      <c r="J186" s="155">
        <v>2024</v>
      </c>
      <c r="K186" s="470"/>
      <c r="L186" s="155"/>
      <c r="M186" s="155"/>
      <c r="N186" s="155"/>
      <c r="O186" s="115"/>
      <c r="P186" s="115"/>
      <c r="Q186" s="115"/>
      <c r="R186" s="284"/>
      <c r="S186" s="284"/>
      <c r="T186" s="284"/>
      <c r="U186" s="284"/>
      <c r="V186" s="284"/>
      <c r="W186" s="284"/>
      <c r="X186" s="284"/>
      <c r="Y186" s="284"/>
      <c r="Z186" s="284"/>
      <c r="AA186" s="258"/>
      <c r="AB186" s="115">
        <v>5410.1</v>
      </c>
      <c r="AC186" s="115">
        <v>5288.3</v>
      </c>
      <c r="AD186" s="115">
        <v>121.8</v>
      </c>
      <c r="AE186" s="115">
        <v>5410.1</v>
      </c>
      <c r="AF186" s="115">
        <v>5288.3</v>
      </c>
      <c r="AG186" s="115">
        <v>121.8</v>
      </c>
      <c r="AH186" s="284"/>
      <c r="AI186" s="284"/>
      <c r="AJ186" s="284"/>
      <c r="AK186" s="284">
        <f t="shared" si="102"/>
        <v>5410.1</v>
      </c>
      <c r="AL186" s="284">
        <f t="shared" si="103"/>
        <v>5288.3</v>
      </c>
      <c r="AM186" s="284">
        <f t="shared" si="104"/>
        <v>121.8</v>
      </c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258"/>
      <c r="BB186" s="6" t="s">
        <v>979</v>
      </c>
    </row>
    <row r="187" spans="1:54" s="12" customFormat="1" ht="20.25" customHeight="1">
      <c r="A187" s="565"/>
      <c r="B187" s="50" t="s">
        <v>299</v>
      </c>
      <c r="C187" s="258" t="s">
        <v>72</v>
      </c>
      <c r="D187" s="258"/>
      <c r="E187" s="259"/>
      <c r="F187" s="216"/>
      <c r="G187" s="216"/>
      <c r="H187" s="216"/>
      <c r="I187" s="216"/>
      <c r="J187" s="155">
        <v>2024</v>
      </c>
      <c r="K187" s="470"/>
      <c r="L187" s="155"/>
      <c r="M187" s="155"/>
      <c r="N187" s="155"/>
      <c r="O187" s="115"/>
      <c r="P187" s="115"/>
      <c r="Q187" s="115"/>
      <c r="R187" s="284"/>
      <c r="S187" s="284"/>
      <c r="T187" s="284"/>
      <c r="U187" s="284"/>
      <c r="V187" s="284"/>
      <c r="W187" s="284"/>
      <c r="X187" s="284"/>
      <c r="Y187" s="284"/>
      <c r="Z187" s="284"/>
      <c r="AA187" s="258"/>
      <c r="AB187" s="115">
        <v>5410.2</v>
      </c>
      <c r="AC187" s="115">
        <v>5288.3</v>
      </c>
      <c r="AD187" s="115">
        <v>121.9</v>
      </c>
      <c r="AE187" s="115">
        <v>5410.2</v>
      </c>
      <c r="AF187" s="115">
        <v>5288.3</v>
      </c>
      <c r="AG187" s="115">
        <v>121.9</v>
      </c>
      <c r="AH187" s="284"/>
      <c r="AI187" s="284"/>
      <c r="AJ187" s="284"/>
      <c r="AK187" s="284">
        <f t="shared" si="102"/>
        <v>5410.2</v>
      </c>
      <c r="AL187" s="284">
        <f t="shared" si="103"/>
        <v>5288.3</v>
      </c>
      <c r="AM187" s="284">
        <f t="shared" si="104"/>
        <v>121.9</v>
      </c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258"/>
      <c r="BB187" s="6" t="s">
        <v>979</v>
      </c>
    </row>
    <row r="188" spans="1:54" s="12" customFormat="1" ht="20.25" customHeight="1">
      <c r="A188" s="565"/>
      <c r="B188" s="50" t="s">
        <v>300</v>
      </c>
      <c r="C188" s="258" t="s">
        <v>73</v>
      </c>
      <c r="D188" s="258"/>
      <c r="E188" s="259"/>
      <c r="F188" s="216"/>
      <c r="G188" s="216"/>
      <c r="H188" s="216"/>
      <c r="I188" s="216"/>
      <c r="J188" s="155">
        <v>2024</v>
      </c>
      <c r="K188" s="470"/>
      <c r="L188" s="155"/>
      <c r="M188" s="155"/>
      <c r="N188" s="155"/>
      <c r="O188" s="115"/>
      <c r="P188" s="115"/>
      <c r="Q188" s="115"/>
      <c r="R188" s="284"/>
      <c r="S188" s="284"/>
      <c r="T188" s="284"/>
      <c r="U188" s="284"/>
      <c r="V188" s="284"/>
      <c r="W188" s="284"/>
      <c r="X188" s="284"/>
      <c r="Y188" s="284"/>
      <c r="Z188" s="284"/>
      <c r="AA188" s="258"/>
      <c r="AB188" s="115">
        <v>5410.2</v>
      </c>
      <c r="AC188" s="115">
        <v>5288.3</v>
      </c>
      <c r="AD188" s="115">
        <v>121.9</v>
      </c>
      <c r="AE188" s="115">
        <v>5410.2</v>
      </c>
      <c r="AF188" s="115">
        <v>5288.3</v>
      </c>
      <c r="AG188" s="115">
        <v>121.9</v>
      </c>
      <c r="AH188" s="284"/>
      <c r="AI188" s="284"/>
      <c r="AJ188" s="284"/>
      <c r="AK188" s="284">
        <f t="shared" si="102"/>
        <v>5410.2</v>
      </c>
      <c r="AL188" s="284">
        <f t="shared" si="103"/>
        <v>5288.3</v>
      </c>
      <c r="AM188" s="284">
        <f t="shared" si="104"/>
        <v>121.9</v>
      </c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258"/>
      <c r="BB188" s="6" t="s">
        <v>979</v>
      </c>
    </row>
    <row r="189" spans="1:54" s="12" customFormat="1" ht="20.25" customHeight="1">
      <c r="A189" s="565"/>
      <c r="B189" s="50" t="s">
        <v>301</v>
      </c>
      <c r="C189" s="258" t="s">
        <v>74</v>
      </c>
      <c r="D189" s="258"/>
      <c r="E189" s="259"/>
      <c r="F189" s="216"/>
      <c r="G189" s="216"/>
      <c r="H189" s="216"/>
      <c r="I189" s="216"/>
      <c r="J189" s="155">
        <v>2024</v>
      </c>
      <c r="K189" s="470"/>
      <c r="L189" s="155"/>
      <c r="M189" s="155"/>
      <c r="N189" s="155"/>
      <c r="O189" s="115"/>
      <c r="P189" s="115"/>
      <c r="Q189" s="115"/>
      <c r="R189" s="284"/>
      <c r="S189" s="284"/>
      <c r="T189" s="284"/>
      <c r="U189" s="284"/>
      <c r="V189" s="284"/>
      <c r="W189" s="284"/>
      <c r="X189" s="284"/>
      <c r="Y189" s="284"/>
      <c r="Z189" s="284"/>
      <c r="AA189" s="258"/>
      <c r="AB189" s="115">
        <v>5410.2</v>
      </c>
      <c r="AC189" s="115">
        <v>5288.3</v>
      </c>
      <c r="AD189" s="115">
        <v>121.9</v>
      </c>
      <c r="AE189" s="115">
        <v>5410.2</v>
      </c>
      <c r="AF189" s="115">
        <v>5288.3</v>
      </c>
      <c r="AG189" s="115">
        <v>121.9</v>
      </c>
      <c r="AH189" s="284"/>
      <c r="AI189" s="284"/>
      <c r="AJ189" s="284"/>
      <c r="AK189" s="284">
        <f t="shared" si="102"/>
        <v>5410.2</v>
      </c>
      <c r="AL189" s="284">
        <f t="shared" si="103"/>
        <v>5288.3</v>
      </c>
      <c r="AM189" s="284">
        <f t="shared" si="104"/>
        <v>121.9</v>
      </c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258"/>
      <c r="BB189" s="6" t="s">
        <v>979</v>
      </c>
    </row>
    <row r="190" spans="1:54" s="23" customFormat="1" ht="20.25" customHeight="1">
      <c r="A190" s="565"/>
      <c r="B190" s="50" t="s">
        <v>302</v>
      </c>
      <c r="C190" s="258" t="s">
        <v>184</v>
      </c>
      <c r="D190" s="258"/>
      <c r="E190" s="259"/>
      <c r="F190" s="216"/>
      <c r="G190" s="216"/>
      <c r="H190" s="216"/>
      <c r="I190" s="216"/>
      <c r="J190" s="155">
        <v>2025</v>
      </c>
      <c r="K190" s="470"/>
      <c r="L190" s="155"/>
      <c r="M190" s="155"/>
      <c r="N190" s="155"/>
      <c r="O190" s="115"/>
      <c r="P190" s="115"/>
      <c r="Q190" s="115"/>
      <c r="R190" s="284"/>
      <c r="S190" s="284"/>
      <c r="T190" s="284"/>
      <c r="U190" s="284"/>
      <c r="V190" s="284"/>
      <c r="W190" s="284"/>
      <c r="X190" s="284"/>
      <c r="Y190" s="284"/>
      <c r="Z190" s="284"/>
      <c r="AA190" s="258"/>
      <c r="AB190" s="115"/>
      <c r="AC190" s="115"/>
      <c r="AD190" s="115"/>
      <c r="AE190" s="115"/>
      <c r="AF190" s="115"/>
      <c r="AG190" s="115"/>
      <c r="AH190" s="284"/>
      <c r="AI190" s="284"/>
      <c r="AJ190" s="284"/>
      <c r="AK190" s="284"/>
      <c r="AL190" s="284"/>
      <c r="AM190" s="284"/>
      <c r="AN190" s="115">
        <v>5410.1</v>
      </c>
      <c r="AO190" s="115">
        <v>5288.3</v>
      </c>
      <c r="AP190" s="115">
        <v>121.8</v>
      </c>
      <c r="AQ190" s="115">
        <v>5410.1</v>
      </c>
      <c r="AR190" s="115">
        <v>5288.3</v>
      </c>
      <c r="AS190" s="115">
        <v>121.8</v>
      </c>
      <c r="AT190" s="115"/>
      <c r="AU190" s="115"/>
      <c r="AV190" s="115"/>
      <c r="AW190" s="115">
        <f t="shared" ref="AW190:AW199" si="105">AT190+AQ190</f>
        <v>5410.1</v>
      </c>
      <c r="AX190" s="115">
        <f t="shared" ref="AX190:AX199" si="106">AU190+AR190</f>
        <v>5288.3</v>
      </c>
      <c r="AY190" s="115">
        <f t="shared" ref="AY190:AY199" si="107">AV190+AS190</f>
        <v>121.8</v>
      </c>
      <c r="AZ190" s="258"/>
      <c r="BB190" s="6" t="s">
        <v>979</v>
      </c>
    </row>
    <row r="191" spans="1:54" s="23" customFormat="1" ht="20.25" customHeight="1">
      <c r="A191" s="565"/>
      <c r="B191" s="50" t="s">
        <v>303</v>
      </c>
      <c r="C191" s="258" t="s">
        <v>185</v>
      </c>
      <c r="D191" s="258"/>
      <c r="E191" s="259"/>
      <c r="F191" s="216"/>
      <c r="G191" s="216"/>
      <c r="H191" s="216"/>
      <c r="I191" s="216"/>
      <c r="J191" s="155">
        <v>2025</v>
      </c>
      <c r="K191" s="470"/>
      <c r="L191" s="155"/>
      <c r="M191" s="155"/>
      <c r="N191" s="155"/>
      <c r="O191" s="115"/>
      <c r="P191" s="115"/>
      <c r="Q191" s="115"/>
      <c r="R191" s="284"/>
      <c r="S191" s="284"/>
      <c r="T191" s="284"/>
      <c r="U191" s="284"/>
      <c r="V191" s="284"/>
      <c r="W191" s="284"/>
      <c r="X191" s="284"/>
      <c r="Y191" s="284"/>
      <c r="Z191" s="284"/>
      <c r="AA191" s="258"/>
      <c r="AB191" s="115"/>
      <c r="AC191" s="115"/>
      <c r="AD191" s="115"/>
      <c r="AE191" s="115"/>
      <c r="AF191" s="115"/>
      <c r="AG191" s="115"/>
      <c r="AH191" s="284"/>
      <c r="AI191" s="284"/>
      <c r="AJ191" s="284"/>
      <c r="AK191" s="284"/>
      <c r="AL191" s="284"/>
      <c r="AM191" s="284"/>
      <c r="AN191" s="115">
        <v>5410.1</v>
      </c>
      <c r="AO191" s="115">
        <v>5288.3</v>
      </c>
      <c r="AP191" s="115">
        <v>121.8</v>
      </c>
      <c r="AQ191" s="115">
        <v>5410.1</v>
      </c>
      <c r="AR191" s="115">
        <v>5288.3</v>
      </c>
      <c r="AS191" s="115">
        <v>121.8</v>
      </c>
      <c r="AT191" s="115"/>
      <c r="AU191" s="115"/>
      <c r="AV191" s="115"/>
      <c r="AW191" s="115">
        <f t="shared" si="105"/>
        <v>5410.1</v>
      </c>
      <c r="AX191" s="115">
        <f t="shared" si="106"/>
        <v>5288.3</v>
      </c>
      <c r="AY191" s="115">
        <f t="shared" si="107"/>
        <v>121.8</v>
      </c>
      <c r="AZ191" s="258"/>
      <c r="BB191" s="6" t="s">
        <v>979</v>
      </c>
    </row>
    <row r="192" spans="1:54" s="146" customFormat="1" ht="20.25" customHeight="1">
      <c r="A192" s="565"/>
      <c r="B192" s="50" t="s">
        <v>304</v>
      </c>
      <c r="C192" s="258" t="s">
        <v>186</v>
      </c>
      <c r="D192" s="258"/>
      <c r="E192" s="259"/>
      <c r="F192" s="216"/>
      <c r="G192" s="216"/>
      <c r="H192" s="216"/>
      <c r="I192" s="216"/>
      <c r="J192" s="155">
        <v>2023</v>
      </c>
      <c r="K192" s="470"/>
      <c r="L192" s="155"/>
      <c r="M192" s="155"/>
      <c r="N192" s="155"/>
      <c r="O192" s="115">
        <v>5209.3999999999996</v>
      </c>
      <c r="P192" s="115">
        <v>5092</v>
      </c>
      <c r="Q192" s="115">
        <v>117.4</v>
      </c>
      <c r="R192" s="284">
        <v>6971.2100000000009</v>
      </c>
      <c r="S192" s="284">
        <v>5092</v>
      </c>
      <c r="T192" s="284">
        <v>1879.2100000000005</v>
      </c>
      <c r="U192" s="284"/>
      <c r="V192" s="284"/>
      <c r="W192" s="284"/>
      <c r="X192" s="284">
        <f t="shared" si="98"/>
        <v>6971.2100000000009</v>
      </c>
      <c r="Y192" s="284">
        <f t="shared" si="99"/>
        <v>5092</v>
      </c>
      <c r="Z192" s="284">
        <f t="shared" si="100"/>
        <v>1879.2100000000005</v>
      </c>
      <c r="AA192" s="258"/>
      <c r="AB192" s="115"/>
      <c r="AC192" s="115"/>
      <c r="AD192" s="115"/>
      <c r="AE192" s="115"/>
      <c r="AF192" s="115"/>
      <c r="AG192" s="115"/>
      <c r="AH192" s="284"/>
      <c r="AI192" s="284"/>
      <c r="AJ192" s="284"/>
      <c r="AK192" s="284"/>
      <c r="AL192" s="284"/>
      <c r="AM192" s="284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258"/>
      <c r="BB192" s="6" t="s">
        <v>979</v>
      </c>
    </row>
    <row r="193" spans="1:54" s="23" customFormat="1" ht="20.25" customHeight="1">
      <c r="A193" s="565"/>
      <c r="B193" s="50" t="s">
        <v>305</v>
      </c>
      <c r="C193" s="258" t="s">
        <v>187</v>
      </c>
      <c r="D193" s="258"/>
      <c r="E193" s="259"/>
      <c r="F193" s="216"/>
      <c r="G193" s="216"/>
      <c r="H193" s="216"/>
      <c r="I193" s="216"/>
      <c r="J193" s="155">
        <v>2025</v>
      </c>
      <c r="K193" s="470"/>
      <c r="L193" s="155"/>
      <c r="M193" s="155"/>
      <c r="N193" s="155"/>
      <c r="O193" s="115"/>
      <c r="P193" s="115"/>
      <c r="Q193" s="115"/>
      <c r="R193" s="284"/>
      <c r="S193" s="284"/>
      <c r="T193" s="284"/>
      <c r="U193" s="284"/>
      <c r="V193" s="284"/>
      <c r="W193" s="284"/>
      <c r="X193" s="284"/>
      <c r="Y193" s="284"/>
      <c r="Z193" s="284"/>
      <c r="AA193" s="258"/>
      <c r="AB193" s="115"/>
      <c r="AC193" s="115"/>
      <c r="AD193" s="115"/>
      <c r="AE193" s="115"/>
      <c r="AF193" s="115"/>
      <c r="AG193" s="115"/>
      <c r="AH193" s="284"/>
      <c r="AI193" s="284"/>
      <c r="AJ193" s="284"/>
      <c r="AK193" s="284"/>
      <c r="AL193" s="284"/>
      <c r="AM193" s="284"/>
      <c r="AN193" s="115">
        <v>5410.1</v>
      </c>
      <c r="AO193" s="115">
        <v>5288.3</v>
      </c>
      <c r="AP193" s="115">
        <v>121.8</v>
      </c>
      <c r="AQ193" s="115">
        <v>5410.1</v>
      </c>
      <c r="AR193" s="115">
        <v>5288.3</v>
      </c>
      <c r="AS193" s="115">
        <v>121.8</v>
      </c>
      <c r="AT193" s="115"/>
      <c r="AU193" s="115"/>
      <c r="AV193" s="115"/>
      <c r="AW193" s="115">
        <f t="shared" si="105"/>
        <v>5410.1</v>
      </c>
      <c r="AX193" s="115">
        <f t="shared" si="106"/>
        <v>5288.3</v>
      </c>
      <c r="AY193" s="115">
        <f t="shared" si="107"/>
        <v>121.8</v>
      </c>
      <c r="AZ193" s="258"/>
      <c r="BB193" s="6" t="s">
        <v>979</v>
      </c>
    </row>
    <row r="194" spans="1:54" s="23" customFormat="1" ht="20.25" customHeight="1">
      <c r="A194" s="565"/>
      <c r="B194" s="50" t="s">
        <v>306</v>
      </c>
      <c r="C194" s="258" t="s">
        <v>188</v>
      </c>
      <c r="D194" s="258"/>
      <c r="E194" s="259"/>
      <c r="F194" s="216"/>
      <c r="G194" s="216"/>
      <c r="H194" s="216"/>
      <c r="I194" s="216"/>
      <c r="J194" s="155">
        <v>2025</v>
      </c>
      <c r="K194" s="470"/>
      <c r="L194" s="155"/>
      <c r="M194" s="155"/>
      <c r="N194" s="155"/>
      <c r="O194" s="115"/>
      <c r="P194" s="115"/>
      <c r="Q194" s="115"/>
      <c r="R194" s="284"/>
      <c r="S194" s="284"/>
      <c r="T194" s="284"/>
      <c r="U194" s="284"/>
      <c r="V194" s="284"/>
      <c r="W194" s="284"/>
      <c r="X194" s="284"/>
      <c r="Y194" s="284"/>
      <c r="Z194" s="284"/>
      <c r="AA194" s="258"/>
      <c r="AB194" s="115"/>
      <c r="AC194" s="115"/>
      <c r="AD194" s="115"/>
      <c r="AE194" s="115"/>
      <c r="AF194" s="115"/>
      <c r="AG194" s="115"/>
      <c r="AH194" s="284"/>
      <c r="AI194" s="284"/>
      <c r="AJ194" s="284"/>
      <c r="AK194" s="284"/>
      <c r="AL194" s="284"/>
      <c r="AM194" s="284"/>
      <c r="AN194" s="115">
        <v>5410.1</v>
      </c>
      <c r="AO194" s="115">
        <v>5288.3</v>
      </c>
      <c r="AP194" s="115">
        <v>121.8</v>
      </c>
      <c r="AQ194" s="115">
        <v>5410.1</v>
      </c>
      <c r="AR194" s="115">
        <v>5288.3</v>
      </c>
      <c r="AS194" s="115">
        <v>121.8</v>
      </c>
      <c r="AT194" s="115"/>
      <c r="AU194" s="115"/>
      <c r="AV194" s="115"/>
      <c r="AW194" s="115">
        <f t="shared" si="105"/>
        <v>5410.1</v>
      </c>
      <c r="AX194" s="115">
        <f t="shared" si="106"/>
        <v>5288.3</v>
      </c>
      <c r="AY194" s="115">
        <f t="shared" si="107"/>
        <v>121.8</v>
      </c>
      <c r="AZ194" s="258"/>
      <c r="BB194" s="6" t="s">
        <v>979</v>
      </c>
    </row>
    <row r="195" spans="1:54" s="23" customFormat="1" ht="20.25" customHeight="1">
      <c r="A195" s="565"/>
      <c r="B195" s="50" t="s">
        <v>307</v>
      </c>
      <c r="C195" s="258" t="s">
        <v>189</v>
      </c>
      <c r="D195" s="258"/>
      <c r="E195" s="259"/>
      <c r="F195" s="216"/>
      <c r="G195" s="216"/>
      <c r="H195" s="216"/>
      <c r="I195" s="216"/>
      <c r="J195" s="155">
        <v>2025</v>
      </c>
      <c r="K195" s="470"/>
      <c r="L195" s="155"/>
      <c r="M195" s="155"/>
      <c r="N195" s="155"/>
      <c r="O195" s="115"/>
      <c r="P195" s="115"/>
      <c r="Q195" s="115"/>
      <c r="R195" s="284"/>
      <c r="S195" s="284"/>
      <c r="T195" s="284"/>
      <c r="U195" s="284"/>
      <c r="V195" s="284"/>
      <c r="W195" s="284"/>
      <c r="X195" s="284"/>
      <c r="Y195" s="284"/>
      <c r="Z195" s="284"/>
      <c r="AA195" s="258"/>
      <c r="AB195" s="115"/>
      <c r="AC195" s="115"/>
      <c r="AD195" s="115"/>
      <c r="AE195" s="115"/>
      <c r="AF195" s="115"/>
      <c r="AG195" s="115"/>
      <c r="AH195" s="284"/>
      <c r="AI195" s="284"/>
      <c r="AJ195" s="284"/>
      <c r="AK195" s="284"/>
      <c r="AL195" s="284"/>
      <c r="AM195" s="284"/>
      <c r="AN195" s="115">
        <v>5410.1</v>
      </c>
      <c r="AO195" s="115">
        <v>5288.3</v>
      </c>
      <c r="AP195" s="115">
        <v>121.8</v>
      </c>
      <c r="AQ195" s="115">
        <v>5410.1</v>
      </c>
      <c r="AR195" s="115">
        <v>5288.3</v>
      </c>
      <c r="AS195" s="115">
        <v>121.8</v>
      </c>
      <c r="AT195" s="115"/>
      <c r="AU195" s="115"/>
      <c r="AV195" s="115"/>
      <c r="AW195" s="115">
        <f t="shared" si="105"/>
        <v>5410.1</v>
      </c>
      <c r="AX195" s="115">
        <f t="shared" si="106"/>
        <v>5288.3</v>
      </c>
      <c r="AY195" s="115">
        <f t="shared" si="107"/>
        <v>121.8</v>
      </c>
      <c r="AZ195" s="258"/>
      <c r="BB195" s="6" t="s">
        <v>979</v>
      </c>
    </row>
    <row r="196" spans="1:54" s="23" customFormat="1" ht="20.25" customHeight="1">
      <c r="A196" s="565"/>
      <c r="B196" s="50" t="s">
        <v>308</v>
      </c>
      <c r="C196" s="258" t="s">
        <v>190</v>
      </c>
      <c r="D196" s="258"/>
      <c r="E196" s="259"/>
      <c r="F196" s="216"/>
      <c r="G196" s="216"/>
      <c r="H196" s="216"/>
      <c r="I196" s="216"/>
      <c r="J196" s="155">
        <v>2025</v>
      </c>
      <c r="K196" s="470"/>
      <c r="L196" s="155"/>
      <c r="M196" s="155"/>
      <c r="N196" s="155"/>
      <c r="O196" s="115"/>
      <c r="P196" s="115"/>
      <c r="Q196" s="115"/>
      <c r="R196" s="284"/>
      <c r="S196" s="284"/>
      <c r="T196" s="284"/>
      <c r="U196" s="284"/>
      <c r="V196" s="284"/>
      <c r="W196" s="284"/>
      <c r="X196" s="284"/>
      <c r="Y196" s="284"/>
      <c r="Z196" s="284"/>
      <c r="AA196" s="258"/>
      <c r="AB196" s="115"/>
      <c r="AC196" s="115"/>
      <c r="AD196" s="115"/>
      <c r="AE196" s="115"/>
      <c r="AF196" s="115"/>
      <c r="AG196" s="115"/>
      <c r="AH196" s="284"/>
      <c r="AI196" s="284"/>
      <c r="AJ196" s="284"/>
      <c r="AK196" s="284"/>
      <c r="AL196" s="284"/>
      <c r="AM196" s="284"/>
      <c r="AN196" s="115">
        <v>5410.1</v>
      </c>
      <c r="AO196" s="115">
        <v>5288.3</v>
      </c>
      <c r="AP196" s="115">
        <v>121.8</v>
      </c>
      <c r="AQ196" s="115">
        <v>5410.1</v>
      </c>
      <c r="AR196" s="115">
        <v>5288.3</v>
      </c>
      <c r="AS196" s="115">
        <v>121.8</v>
      </c>
      <c r="AT196" s="115"/>
      <c r="AU196" s="115"/>
      <c r="AV196" s="115"/>
      <c r="AW196" s="115">
        <f t="shared" si="105"/>
        <v>5410.1</v>
      </c>
      <c r="AX196" s="115">
        <f t="shared" si="106"/>
        <v>5288.3</v>
      </c>
      <c r="AY196" s="115">
        <f t="shared" si="107"/>
        <v>121.8</v>
      </c>
      <c r="AZ196" s="258"/>
      <c r="BB196" s="6" t="s">
        <v>979</v>
      </c>
    </row>
    <row r="197" spans="1:54" s="23" customFormat="1" ht="20.25" customHeight="1">
      <c r="A197" s="565"/>
      <c r="B197" s="50" t="s">
        <v>309</v>
      </c>
      <c r="C197" s="258" t="s">
        <v>191</v>
      </c>
      <c r="D197" s="258"/>
      <c r="E197" s="259"/>
      <c r="F197" s="216"/>
      <c r="G197" s="216"/>
      <c r="H197" s="216"/>
      <c r="I197" s="216"/>
      <c r="J197" s="155">
        <v>2025</v>
      </c>
      <c r="K197" s="470"/>
      <c r="L197" s="155"/>
      <c r="M197" s="155"/>
      <c r="N197" s="155"/>
      <c r="O197" s="115"/>
      <c r="P197" s="115"/>
      <c r="Q197" s="115"/>
      <c r="R197" s="284"/>
      <c r="S197" s="284"/>
      <c r="T197" s="284"/>
      <c r="U197" s="284"/>
      <c r="V197" s="284"/>
      <c r="W197" s="284"/>
      <c r="X197" s="284"/>
      <c r="Y197" s="284"/>
      <c r="Z197" s="284"/>
      <c r="AA197" s="258"/>
      <c r="AB197" s="115"/>
      <c r="AC197" s="115"/>
      <c r="AD197" s="115"/>
      <c r="AE197" s="115"/>
      <c r="AF197" s="115"/>
      <c r="AG197" s="115"/>
      <c r="AH197" s="284"/>
      <c r="AI197" s="284"/>
      <c r="AJ197" s="284"/>
      <c r="AK197" s="284"/>
      <c r="AL197" s="284"/>
      <c r="AM197" s="284"/>
      <c r="AN197" s="115">
        <v>5410.1</v>
      </c>
      <c r="AO197" s="115">
        <v>5288.3</v>
      </c>
      <c r="AP197" s="115">
        <v>121.8</v>
      </c>
      <c r="AQ197" s="115">
        <v>5410.1</v>
      </c>
      <c r="AR197" s="115">
        <v>5288.3</v>
      </c>
      <c r="AS197" s="115">
        <v>121.8</v>
      </c>
      <c r="AT197" s="115"/>
      <c r="AU197" s="115"/>
      <c r="AV197" s="115"/>
      <c r="AW197" s="115">
        <f t="shared" si="105"/>
        <v>5410.1</v>
      </c>
      <c r="AX197" s="115">
        <f t="shared" si="106"/>
        <v>5288.3</v>
      </c>
      <c r="AY197" s="115">
        <f t="shared" si="107"/>
        <v>121.8</v>
      </c>
      <c r="AZ197" s="258"/>
      <c r="BB197" s="6" t="s">
        <v>979</v>
      </c>
    </row>
    <row r="198" spans="1:54" s="23" customFormat="1" ht="20.25" customHeight="1">
      <c r="A198" s="565"/>
      <c r="B198" s="50" t="s">
        <v>310</v>
      </c>
      <c r="C198" s="258" t="s">
        <v>197</v>
      </c>
      <c r="D198" s="258"/>
      <c r="E198" s="259"/>
      <c r="F198" s="259"/>
      <c r="G198" s="259"/>
      <c r="H198" s="259"/>
      <c r="I198" s="259"/>
      <c r="J198" s="155">
        <v>2025</v>
      </c>
      <c r="K198" s="470"/>
      <c r="L198" s="155"/>
      <c r="M198" s="155"/>
      <c r="N198" s="155"/>
      <c r="O198" s="112"/>
      <c r="P198" s="112"/>
      <c r="Q198" s="112"/>
      <c r="R198" s="303"/>
      <c r="S198" s="303"/>
      <c r="T198" s="303"/>
      <c r="U198" s="303"/>
      <c r="V198" s="303"/>
      <c r="W198" s="303"/>
      <c r="X198" s="303"/>
      <c r="Y198" s="303"/>
      <c r="Z198" s="303"/>
      <c r="AA198" s="258"/>
      <c r="AB198" s="112"/>
      <c r="AC198" s="112"/>
      <c r="AD198" s="112"/>
      <c r="AE198" s="112"/>
      <c r="AF198" s="112"/>
      <c r="AG198" s="112"/>
      <c r="AH198" s="303"/>
      <c r="AI198" s="303"/>
      <c r="AJ198" s="303"/>
      <c r="AK198" s="303"/>
      <c r="AL198" s="303"/>
      <c r="AM198" s="303"/>
      <c r="AN198" s="112">
        <v>12000</v>
      </c>
      <c r="AO198" s="112">
        <v>11729.6</v>
      </c>
      <c r="AP198" s="112">
        <v>270.39999999999998</v>
      </c>
      <c r="AQ198" s="112">
        <v>12000</v>
      </c>
      <c r="AR198" s="112">
        <v>11729.6</v>
      </c>
      <c r="AS198" s="112">
        <v>270.39999999999998</v>
      </c>
      <c r="AT198" s="112"/>
      <c r="AU198" s="112"/>
      <c r="AV198" s="112"/>
      <c r="AW198" s="112">
        <f t="shared" si="105"/>
        <v>12000</v>
      </c>
      <c r="AX198" s="112">
        <f t="shared" si="106"/>
        <v>11729.6</v>
      </c>
      <c r="AY198" s="112">
        <f t="shared" si="107"/>
        <v>270.39999999999998</v>
      </c>
      <c r="AZ198" s="258"/>
      <c r="BB198" s="6" t="s">
        <v>979</v>
      </c>
    </row>
    <row r="199" spans="1:54" s="23" customFormat="1" ht="20.25" customHeight="1">
      <c r="A199" s="565"/>
      <c r="B199" s="50" t="s">
        <v>311</v>
      </c>
      <c r="C199" s="258" t="s">
        <v>198</v>
      </c>
      <c r="D199" s="258"/>
      <c r="E199" s="259"/>
      <c r="F199" s="259"/>
      <c r="G199" s="259"/>
      <c r="H199" s="259"/>
      <c r="I199" s="259"/>
      <c r="J199" s="155">
        <v>2025</v>
      </c>
      <c r="K199" s="470"/>
      <c r="L199" s="155"/>
      <c r="M199" s="155"/>
      <c r="N199" s="155"/>
      <c r="O199" s="112"/>
      <c r="P199" s="112"/>
      <c r="Q199" s="112"/>
      <c r="R199" s="303"/>
      <c r="S199" s="303"/>
      <c r="T199" s="303"/>
      <c r="U199" s="303"/>
      <c r="V199" s="303"/>
      <c r="W199" s="303"/>
      <c r="X199" s="303"/>
      <c r="Y199" s="303"/>
      <c r="Z199" s="303"/>
      <c r="AA199" s="258"/>
      <c r="AB199" s="112"/>
      <c r="AC199" s="112"/>
      <c r="AD199" s="112"/>
      <c r="AE199" s="112"/>
      <c r="AF199" s="112"/>
      <c r="AG199" s="112"/>
      <c r="AH199" s="303"/>
      <c r="AI199" s="303"/>
      <c r="AJ199" s="303"/>
      <c r="AK199" s="303"/>
      <c r="AL199" s="303"/>
      <c r="AM199" s="303"/>
      <c r="AN199" s="112">
        <v>12000</v>
      </c>
      <c r="AO199" s="112">
        <v>11729.6</v>
      </c>
      <c r="AP199" s="112">
        <v>270.39999999999998</v>
      </c>
      <c r="AQ199" s="112">
        <v>12000</v>
      </c>
      <c r="AR199" s="112">
        <v>11729.6</v>
      </c>
      <c r="AS199" s="112">
        <v>270.39999999999998</v>
      </c>
      <c r="AT199" s="112"/>
      <c r="AU199" s="112"/>
      <c r="AV199" s="112"/>
      <c r="AW199" s="112">
        <f t="shared" si="105"/>
        <v>12000</v>
      </c>
      <c r="AX199" s="112">
        <f t="shared" si="106"/>
        <v>11729.6</v>
      </c>
      <c r="AY199" s="112">
        <f t="shared" si="107"/>
        <v>270.39999999999998</v>
      </c>
      <c r="AZ199" s="258"/>
      <c r="BB199" s="6" t="s">
        <v>979</v>
      </c>
    </row>
    <row r="200" spans="1:54" s="21" customFormat="1" ht="60" customHeight="1">
      <c r="A200" s="565" t="s">
        <v>1000</v>
      </c>
      <c r="B200" s="36"/>
      <c r="C200" s="36" t="s">
        <v>75</v>
      </c>
      <c r="D200" s="269" t="s">
        <v>533</v>
      </c>
      <c r="E200" s="215" t="s">
        <v>463</v>
      </c>
      <c r="F200" s="215" t="s">
        <v>483</v>
      </c>
      <c r="G200" s="215" t="s">
        <v>465</v>
      </c>
      <c r="H200" s="215" t="s">
        <v>485</v>
      </c>
      <c r="I200" s="215" t="s">
        <v>474</v>
      </c>
      <c r="J200" s="187"/>
      <c r="K200" s="466"/>
      <c r="L200" s="187"/>
      <c r="M200" s="187"/>
      <c r="N200" s="187"/>
      <c r="O200" s="117">
        <f>SUM(O201:O208)+O210+O212+O214+O216+O218+O220+O222+O224+O226+O227+O228+O229+O230+O231+O232</f>
        <v>170393.69999999998</v>
      </c>
      <c r="P200" s="117">
        <f t="shared" ref="P200:AY200" si="108">SUM(P201:P208)+P210+P212+P214+P216+P218+P220+P222+P224+P226+P227+P228+P229+P230+P231+P232</f>
        <v>155294.9</v>
      </c>
      <c r="Q200" s="117">
        <f t="shared" si="108"/>
        <v>15098.8</v>
      </c>
      <c r="R200" s="117">
        <f t="shared" si="108"/>
        <v>238567.58</v>
      </c>
      <c r="S200" s="117">
        <f t="shared" si="108"/>
        <v>155294.9</v>
      </c>
      <c r="T200" s="117">
        <f t="shared" si="108"/>
        <v>83272.679999999993</v>
      </c>
      <c r="U200" s="117">
        <f t="shared" si="108"/>
        <v>0</v>
      </c>
      <c r="V200" s="117">
        <f t="shared" si="108"/>
        <v>0</v>
      </c>
      <c r="W200" s="117">
        <f t="shared" si="108"/>
        <v>0</v>
      </c>
      <c r="X200" s="117">
        <f t="shared" si="108"/>
        <v>238567.58</v>
      </c>
      <c r="Y200" s="117">
        <f t="shared" si="108"/>
        <v>155294.9</v>
      </c>
      <c r="Z200" s="117">
        <f t="shared" si="108"/>
        <v>83272.679999999993</v>
      </c>
      <c r="AA200" s="36" t="s">
        <v>949</v>
      </c>
      <c r="AB200" s="117">
        <f t="shared" si="108"/>
        <v>205650</v>
      </c>
      <c r="AC200" s="117">
        <f t="shared" si="108"/>
        <v>201016.80000000005</v>
      </c>
      <c r="AD200" s="117">
        <f t="shared" si="108"/>
        <v>4633.2000000000007</v>
      </c>
      <c r="AE200" s="117">
        <f t="shared" si="108"/>
        <v>205650</v>
      </c>
      <c r="AF200" s="117">
        <f t="shared" si="108"/>
        <v>201016.80000000005</v>
      </c>
      <c r="AG200" s="117">
        <f t="shared" si="108"/>
        <v>4633.2000000000007</v>
      </c>
      <c r="AH200" s="117">
        <f t="shared" si="108"/>
        <v>0</v>
      </c>
      <c r="AI200" s="117">
        <f t="shared" si="108"/>
        <v>0</v>
      </c>
      <c r="AJ200" s="117">
        <f t="shared" si="108"/>
        <v>0</v>
      </c>
      <c r="AK200" s="117">
        <f t="shared" si="108"/>
        <v>205650</v>
      </c>
      <c r="AL200" s="117">
        <f t="shared" si="108"/>
        <v>201016.80000000005</v>
      </c>
      <c r="AM200" s="117">
        <f t="shared" si="108"/>
        <v>4633.2000000000007</v>
      </c>
      <c r="AN200" s="117">
        <f t="shared" si="108"/>
        <v>159950</v>
      </c>
      <c r="AO200" s="117">
        <f t="shared" si="108"/>
        <v>156345.70000000001</v>
      </c>
      <c r="AP200" s="117">
        <f t="shared" si="108"/>
        <v>3604.3</v>
      </c>
      <c r="AQ200" s="117">
        <f t="shared" si="108"/>
        <v>159950</v>
      </c>
      <c r="AR200" s="117">
        <f t="shared" si="108"/>
        <v>156345.70000000001</v>
      </c>
      <c r="AS200" s="117">
        <f t="shared" si="108"/>
        <v>3604.3</v>
      </c>
      <c r="AT200" s="117">
        <f t="shared" si="108"/>
        <v>0</v>
      </c>
      <c r="AU200" s="117">
        <f t="shared" si="108"/>
        <v>0</v>
      </c>
      <c r="AV200" s="117">
        <f t="shared" si="108"/>
        <v>0</v>
      </c>
      <c r="AW200" s="117">
        <f t="shared" si="108"/>
        <v>159950</v>
      </c>
      <c r="AX200" s="117">
        <f t="shared" si="108"/>
        <v>156345.70000000001</v>
      </c>
      <c r="AY200" s="117">
        <f t="shared" si="108"/>
        <v>3604.3</v>
      </c>
      <c r="AZ200" s="36" t="s">
        <v>949</v>
      </c>
      <c r="BB200" s="6" t="s">
        <v>979</v>
      </c>
    </row>
    <row r="201" spans="1:54" s="1" customFormat="1" ht="18" customHeight="1">
      <c r="A201" s="565"/>
      <c r="B201" s="50" t="s">
        <v>312</v>
      </c>
      <c r="C201" s="258" t="s">
        <v>76</v>
      </c>
      <c r="D201" s="258"/>
      <c r="E201" s="259"/>
      <c r="F201" s="216"/>
      <c r="G201" s="216"/>
      <c r="H201" s="216"/>
      <c r="I201" s="216"/>
      <c r="J201" s="155">
        <v>2023</v>
      </c>
      <c r="K201" s="470"/>
      <c r="L201" s="155"/>
      <c r="M201" s="155"/>
      <c r="N201" s="155"/>
      <c r="O201" s="115">
        <v>21887</v>
      </c>
      <c r="P201" s="115">
        <v>21394</v>
      </c>
      <c r="Q201" s="115">
        <v>493</v>
      </c>
      <c r="R201" s="284">
        <f>S201+T201</f>
        <v>33031.269999999997</v>
      </c>
      <c r="S201" s="284">
        <v>21394</v>
      </c>
      <c r="T201" s="284">
        <v>11637.269999999997</v>
      </c>
      <c r="U201" s="284"/>
      <c r="V201" s="284"/>
      <c r="W201" s="284"/>
      <c r="X201" s="284">
        <f>U201+R201</f>
        <v>33031.269999999997</v>
      </c>
      <c r="Y201" s="284">
        <f t="shared" ref="Y201:Z201" si="109">V201+S201</f>
        <v>21394</v>
      </c>
      <c r="Z201" s="284">
        <f t="shared" si="109"/>
        <v>11637.269999999997</v>
      </c>
      <c r="AA201" s="258"/>
      <c r="AB201" s="115"/>
      <c r="AC201" s="115"/>
      <c r="AD201" s="115"/>
      <c r="AE201" s="115"/>
      <c r="AF201" s="115"/>
      <c r="AG201" s="115"/>
      <c r="AH201" s="284"/>
      <c r="AI201" s="284"/>
      <c r="AJ201" s="284"/>
      <c r="AK201" s="284"/>
      <c r="AL201" s="284"/>
      <c r="AM201" s="284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258"/>
      <c r="BB201" s="6" t="s">
        <v>979</v>
      </c>
    </row>
    <row r="202" spans="1:54" s="1" customFormat="1" ht="20.25" customHeight="1">
      <c r="A202" s="565"/>
      <c r="B202" s="50" t="s">
        <v>313</v>
      </c>
      <c r="C202" s="258" t="s">
        <v>77</v>
      </c>
      <c r="D202" s="258"/>
      <c r="E202" s="259"/>
      <c r="F202" s="216"/>
      <c r="G202" s="216"/>
      <c r="H202" s="216"/>
      <c r="I202" s="216"/>
      <c r="J202" s="155">
        <v>2023</v>
      </c>
      <c r="K202" s="470"/>
      <c r="L202" s="155"/>
      <c r="M202" s="155"/>
      <c r="N202" s="155"/>
      <c r="O202" s="115">
        <v>21887</v>
      </c>
      <c r="P202" s="115">
        <v>21394</v>
      </c>
      <c r="Q202" s="115">
        <v>493</v>
      </c>
      <c r="R202" s="284">
        <f t="shared" ref="R202:R207" si="110">S202+T202</f>
        <v>31054.12</v>
      </c>
      <c r="S202" s="284">
        <v>21394</v>
      </c>
      <c r="T202" s="284">
        <v>9660.119999999999</v>
      </c>
      <c r="U202" s="284"/>
      <c r="V202" s="284"/>
      <c r="W202" s="284"/>
      <c r="X202" s="284">
        <f t="shared" ref="X202:X225" si="111">U202+R202</f>
        <v>31054.12</v>
      </c>
      <c r="Y202" s="284">
        <f t="shared" ref="Y202:Y225" si="112">V202+S202</f>
        <v>21394</v>
      </c>
      <c r="Z202" s="284">
        <f t="shared" ref="Z202:Z225" si="113">W202+T202</f>
        <v>9660.119999999999</v>
      </c>
      <c r="AA202" s="258"/>
      <c r="AB202" s="115"/>
      <c r="AC202" s="115"/>
      <c r="AD202" s="115"/>
      <c r="AE202" s="115"/>
      <c r="AF202" s="115"/>
      <c r="AG202" s="115"/>
      <c r="AH202" s="284"/>
      <c r="AI202" s="284"/>
      <c r="AJ202" s="284"/>
      <c r="AK202" s="284"/>
      <c r="AL202" s="284"/>
      <c r="AM202" s="284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258"/>
      <c r="BB202" s="6" t="s">
        <v>979</v>
      </c>
    </row>
    <row r="203" spans="1:54" s="1" customFormat="1" ht="20.25" customHeight="1">
      <c r="A203" s="565"/>
      <c r="B203" s="50" t="s">
        <v>314</v>
      </c>
      <c r="C203" s="258" t="s">
        <v>78</v>
      </c>
      <c r="D203" s="258"/>
      <c r="E203" s="259"/>
      <c r="F203" s="216"/>
      <c r="G203" s="216"/>
      <c r="H203" s="216"/>
      <c r="I203" s="216"/>
      <c r="J203" s="155">
        <v>2023</v>
      </c>
      <c r="K203" s="470"/>
      <c r="L203" s="155"/>
      <c r="M203" s="155"/>
      <c r="N203" s="155"/>
      <c r="O203" s="115">
        <v>21887</v>
      </c>
      <c r="P203" s="115">
        <v>21394</v>
      </c>
      <c r="Q203" s="115">
        <v>493</v>
      </c>
      <c r="R203" s="284">
        <f t="shared" si="110"/>
        <v>31924.28</v>
      </c>
      <c r="S203" s="284">
        <v>21394</v>
      </c>
      <c r="T203" s="284">
        <v>10530.279999999999</v>
      </c>
      <c r="U203" s="284"/>
      <c r="V203" s="284"/>
      <c r="W203" s="284"/>
      <c r="X203" s="284">
        <f t="shared" si="111"/>
        <v>31924.28</v>
      </c>
      <c r="Y203" s="284">
        <f t="shared" si="112"/>
        <v>21394</v>
      </c>
      <c r="Z203" s="284">
        <f t="shared" si="113"/>
        <v>10530.279999999999</v>
      </c>
      <c r="AA203" s="258"/>
      <c r="AB203" s="115"/>
      <c r="AC203" s="115"/>
      <c r="AD203" s="115"/>
      <c r="AE203" s="115"/>
      <c r="AF203" s="115"/>
      <c r="AG203" s="115"/>
      <c r="AH203" s="284"/>
      <c r="AI203" s="284"/>
      <c r="AJ203" s="284"/>
      <c r="AK203" s="284"/>
      <c r="AL203" s="284"/>
      <c r="AM203" s="284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258"/>
      <c r="BB203" s="6" t="s">
        <v>979</v>
      </c>
    </row>
    <row r="204" spans="1:54" s="1" customFormat="1" ht="20.25" customHeight="1">
      <c r="A204" s="565"/>
      <c r="B204" s="50" t="s">
        <v>315</v>
      </c>
      <c r="C204" s="258" t="s">
        <v>79</v>
      </c>
      <c r="D204" s="258"/>
      <c r="E204" s="259"/>
      <c r="F204" s="216"/>
      <c r="G204" s="216"/>
      <c r="H204" s="216"/>
      <c r="I204" s="216"/>
      <c r="J204" s="155">
        <v>2023</v>
      </c>
      <c r="K204" s="470"/>
      <c r="L204" s="155"/>
      <c r="M204" s="155"/>
      <c r="N204" s="155"/>
      <c r="O204" s="115">
        <v>21886.9</v>
      </c>
      <c r="P204" s="115">
        <v>21393.9</v>
      </c>
      <c r="Q204" s="115">
        <v>493</v>
      </c>
      <c r="R204" s="284">
        <f t="shared" si="110"/>
        <v>35393.54</v>
      </c>
      <c r="S204" s="284">
        <v>21393.9</v>
      </c>
      <c r="T204" s="284">
        <v>13999.64</v>
      </c>
      <c r="U204" s="284"/>
      <c r="V204" s="284"/>
      <c r="W204" s="284"/>
      <c r="X204" s="284">
        <f t="shared" si="111"/>
        <v>35393.54</v>
      </c>
      <c r="Y204" s="284">
        <f t="shared" si="112"/>
        <v>21393.9</v>
      </c>
      <c r="Z204" s="284">
        <f t="shared" si="113"/>
        <v>13999.64</v>
      </c>
      <c r="AA204" s="258"/>
      <c r="AB204" s="115"/>
      <c r="AC204" s="115"/>
      <c r="AD204" s="115"/>
      <c r="AE204" s="115"/>
      <c r="AF204" s="115"/>
      <c r="AG204" s="115"/>
      <c r="AH204" s="284"/>
      <c r="AI204" s="284"/>
      <c r="AJ204" s="284"/>
      <c r="AK204" s="284"/>
      <c r="AL204" s="284"/>
      <c r="AM204" s="284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258"/>
      <c r="BB204" s="6" t="s">
        <v>979</v>
      </c>
    </row>
    <row r="205" spans="1:54" s="1" customFormat="1" ht="20.25" customHeight="1">
      <c r="A205" s="565"/>
      <c r="B205" s="50" t="s">
        <v>316</v>
      </c>
      <c r="C205" s="258" t="s">
        <v>80</v>
      </c>
      <c r="D205" s="258"/>
      <c r="E205" s="259"/>
      <c r="F205" s="216"/>
      <c r="G205" s="216"/>
      <c r="H205" s="216"/>
      <c r="I205" s="216"/>
      <c r="J205" s="155">
        <v>2023</v>
      </c>
      <c r="K205" s="470"/>
      <c r="L205" s="155"/>
      <c r="M205" s="155"/>
      <c r="N205" s="155"/>
      <c r="O205" s="115">
        <v>21887</v>
      </c>
      <c r="P205" s="115">
        <v>21393.9</v>
      </c>
      <c r="Q205" s="115">
        <v>493.1</v>
      </c>
      <c r="R205" s="284">
        <f t="shared" si="110"/>
        <v>31911.279999999999</v>
      </c>
      <c r="S205" s="284">
        <v>21393.9</v>
      </c>
      <c r="T205" s="284">
        <v>10517.38</v>
      </c>
      <c r="U205" s="284"/>
      <c r="V205" s="284"/>
      <c r="W205" s="284"/>
      <c r="X205" s="284">
        <f t="shared" si="111"/>
        <v>31911.279999999999</v>
      </c>
      <c r="Y205" s="284">
        <f t="shared" si="112"/>
        <v>21393.9</v>
      </c>
      <c r="Z205" s="284">
        <f t="shared" si="113"/>
        <v>10517.38</v>
      </c>
      <c r="AA205" s="258"/>
      <c r="AB205" s="115"/>
      <c r="AC205" s="115"/>
      <c r="AD205" s="115"/>
      <c r="AE205" s="115"/>
      <c r="AF205" s="115"/>
      <c r="AG205" s="115"/>
      <c r="AH205" s="284"/>
      <c r="AI205" s="284"/>
      <c r="AJ205" s="284"/>
      <c r="AK205" s="284"/>
      <c r="AL205" s="284"/>
      <c r="AM205" s="284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258"/>
      <c r="BB205" s="6" t="s">
        <v>979</v>
      </c>
    </row>
    <row r="206" spans="1:54" s="1" customFormat="1" ht="20.25" customHeight="1">
      <c r="A206" s="565"/>
      <c r="B206" s="50" t="s">
        <v>317</v>
      </c>
      <c r="C206" s="258" t="s">
        <v>178</v>
      </c>
      <c r="D206" s="258"/>
      <c r="E206" s="259"/>
      <c r="F206" s="216"/>
      <c r="G206" s="216"/>
      <c r="H206" s="216"/>
      <c r="I206" s="216"/>
      <c r="J206" s="155">
        <v>2023</v>
      </c>
      <c r="K206" s="470"/>
      <c r="L206" s="155"/>
      <c r="M206" s="155"/>
      <c r="N206" s="155"/>
      <c r="O206" s="115">
        <v>24719.4</v>
      </c>
      <c r="P206" s="115">
        <v>24162.5</v>
      </c>
      <c r="Q206" s="115">
        <v>556.9</v>
      </c>
      <c r="R206" s="284">
        <f t="shared" si="110"/>
        <v>35666.9</v>
      </c>
      <c r="S206" s="284">
        <v>24162.5</v>
      </c>
      <c r="T206" s="284">
        <v>11504.4</v>
      </c>
      <c r="U206" s="284"/>
      <c r="V206" s="284"/>
      <c r="W206" s="284"/>
      <c r="X206" s="284">
        <f t="shared" si="111"/>
        <v>35666.9</v>
      </c>
      <c r="Y206" s="284">
        <f t="shared" si="112"/>
        <v>24162.5</v>
      </c>
      <c r="Z206" s="284">
        <f t="shared" si="113"/>
        <v>11504.4</v>
      </c>
      <c r="AA206" s="258"/>
      <c r="AB206" s="115"/>
      <c r="AC206" s="115"/>
      <c r="AD206" s="115"/>
      <c r="AE206" s="115"/>
      <c r="AF206" s="115"/>
      <c r="AG206" s="115"/>
      <c r="AH206" s="284"/>
      <c r="AI206" s="284"/>
      <c r="AJ206" s="284"/>
      <c r="AK206" s="284"/>
      <c r="AL206" s="284"/>
      <c r="AM206" s="284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258"/>
      <c r="BB206" s="6" t="s">
        <v>979</v>
      </c>
    </row>
    <row r="207" spans="1:54" s="1" customFormat="1" ht="20.25" customHeight="1">
      <c r="A207" s="565"/>
      <c r="B207" s="50" t="s">
        <v>318</v>
      </c>
      <c r="C207" s="258" t="s">
        <v>180</v>
      </c>
      <c r="D207" s="258"/>
      <c r="E207" s="259"/>
      <c r="F207" s="216"/>
      <c r="G207" s="216"/>
      <c r="H207" s="216"/>
      <c r="I207" s="216"/>
      <c r="J207" s="155">
        <v>2023</v>
      </c>
      <c r="K207" s="470"/>
      <c r="L207" s="155"/>
      <c r="M207" s="155"/>
      <c r="N207" s="155"/>
      <c r="O207" s="115">
        <v>24719.4</v>
      </c>
      <c r="P207" s="115">
        <v>24162.6</v>
      </c>
      <c r="Q207" s="115">
        <v>556.79999999999995</v>
      </c>
      <c r="R207" s="284">
        <f t="shared" si="110"/>
        <v>28066.189999999995</v>
      </c>
      <c r="S207" s="284">
        <v>24162.6</v>
      </c>
      <c r="T207" s="284">
        <v>3903.5899999999974</v>
      </c>
      <c r="U207" s="284"/>
      <c r="V207" s="284"/>
      <c r="W207" s="284"/>
      <c r="X207" s="284">
        <f t="shared" si="111"/>
        <v>28066.189999999995</v>
      </c>
      <c r="Y207" s="284">
        <f t="shared" si="112"/>
        <v>24162.6</v>
      </c>
      <c r="Z207" s="284">
        <f t="shared" si="113"/>
        <v>3903.5899999999974</v>
      </c>
      <c r="AA207" s="258"/>
      <c r="AB207" s="115"/>
      <c r="AC207" s="115"/>
      <c r="AD207" s="115"/>
      <c r="AE207" s="115"/>
      <c r="AF207" s="115"/>
      <c r="AG207" s="115"/>
      <c r="AH207" s="284"/>
      <c r="AI207" s="284"/>
      <c r="AJ207" s="284"/>
      <c r="AK207" s="284"/>
      <c r="AL207" s="284"/>
      <c r="AM207" s="284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258"/>
      <c r="BB207" s="6" t="s">
        <v>979</v>
      </c>
    </row>
    <row r="208" spans="1:54" s="1" customFormat="1" ht="20.25" customHeight="1">
      <c r="A208" s="565"/>
      <c r="B208" s="50" t="s">
        <v>319</v>
      </c>
      <c r="C208" s="258" t="s">
        <v>81</v>
      </c>
      <c r="D208" s="258"/>
      <c r="E208" s="259"/>
      <c r="F208" s="216"/>
      <c r="G208" s="216"/>
      <c r="H208" s="216"/>
      <c r="I208" s="216"/>
      <c r="J208" s="155">
        <v>2024</v>
      </c>
      <c r="K208" s="470"/>
      <c r="L208" s="155"/>
      <c r="M208" s="155"/>
      <c r="N208" s="155"/>
      <c r="O208" s="115">
        <v>1280</v>
      </c>
      <c r="P208" s="115">
        <v>0</v>
      </c>
      <c r="Q208" s="115">
        <v>1280</v>
      </c>
      <c r="R208" s="284">
        <f t="shared" ref="R208:R225" si="114">H208+O208</f>
        <v>1280</v>
      </c>
      <c r="S208" s="284">
        <v>0</v>
      </c>
      <c r="T208" s="284">
        <v>1280</v>
      </c>
      <c r="U208" s="284"/>
      <c r="V208" s="284"/>
      <c r="W208" s="284"/>
      <c r="X208" s="284">
        <f t="shared" si="111"/>
        <v>1280</v>
      </c>
      <c r="Y208" s="284">
        <f t="shared" si="112"/>
        <v>0</v>
      </c>
      <c r="Z208" s="284">
        <f t="shared" si="113"/>
        <v>1280</v>
      </c>
      <c r="AA208" s="258"/>
      <c r="AB208" s="115">
        <v>22850</v>
      </c>
      <c r="AC208" s="115">
        <v>22335.200000000001</v>
      </c>
      <c r="AD208" s="115">
        <v>514.79999999999995</v>
      </c>
      <c r="AE208" s="115">
        <v>22850</v>
      </c>
      <c r="AF208" s="115">
        <v>22335.200000000001</v>
      </c>
      <c r="AG208" s="115">
        <v>514.79999999999995</v>
      </c>
      <c r="AH208" s="284"/>
      <c r="AI208" s="284"/>
      <c r="AJ208" s="284"/>
      <c r="AK208" s="284">
        <f>AE208+AH208</f>
        <v>22850</v>
      </c>
      <c r="AL208" s="284">
        <f t="shared" ref="AL208:AM208" si="115">AF208+AI208</f>
        <v>22335.200000000001</v>
      </c>
      <c r="AM208" s="284">
        <f t="shared" si="115"/>
        <v>514.79999999999995</v>
      </c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258"/>
      <c r="BB208" s="6" t="s">
        <v>979</v>
      </c>
    </row>
    <row r="209" spans="1:54" s="1" customFormat="1" ht="19.5" customHeight="1">
      <c r="A209" s="565"/>
      <c r="B209" s="50"/>
      <c r="C209" s="257" t="s">
        <v>15</v>
      </c>
      <c r="D209" s="257"/>
      <c r="E209" s="242"/>
      <c r="F209" s="213"/>
      <c r="G209" s="213"/>
      <c r="H209" s="213"/>
      <c r="I209" s="213"/>
      <c r="J209" s="155"/>
      <c r="K209" s="470"/>
      <c r="L209" s="155"/>
      <c r="M209" s="155"/>
      <c r="N209" s="155"/>
      <c r="O209" s="115">
        <v>1280</v>
      </c>
      <c r="P209" s="115">
        <v>0</v>
      </c>
      <c r="Q209" s="116">
        <v>1280</v>
      </c>
      <c r="R209" s="321">
        <f t="shared" si="114"/>
        <v>1280</v>
      </c>
      <c r="S209" s="321">
        <v>0</v>
      </c>
      <c r="T209" s="321">
        <v>1280</v>
      </c>
      <c r="U209" s="321"/>
      <c r="V209" s="321"/>
      <c r="W209" s="321"/>
      <c r="X209" s="321">
        <f t="shared" si="111"/>
        <v>1280</v>
      </c>
      <c r="Y209" s="321">
        <f t="shared" si="112"/>
        <v>0</v>
      </c>
      <c r="Z209" s="321">
        <f t="shared" si="113"/>
        <v>1280</v>
      </c>
      <c r="AA209" s="257"/>
      <c r="AB209" s="115"/>
      <c r="AC209" s="115"/>
      <c r="AD209" s="115"/>
      <c r="AE209" s="115"/>
      <c r="AF209" s="115"/>
      <c r="AG209" s="115"/>
      <c r="AH209" s="284"/>
      <c r="AI209" s="284"/>
      <c r="AJ209" s="284"/>
      <c r="AK209" s="284"/>
      <c r="AL209" s="284"/>
      <c r="AM209" s="284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257"/>
      <c r="BB209" s="6" t="s">
        <v>979</v>
      </c>
    </row>
    <row r="210" spans="1:54" s="1" customFormat="1" ht="20.25" customHeight="1">
      <c r="A210" s="565"/>
      <c r="B210" s="50" t="s">
        <v>320</v>
      </c>
      <c r="C210" s="258" t="s">
        <v>82</v>
      </c>
      <c r="D210" s="258"/>
      <c r="E210" s="259"/>
      <c r="F210" s="216"/>
      <c r="G210" s="216"/>
      <c r="H210" s="216"/>
      <c r="I210" s="216"/>
      <c r="J210" s="155">
        <v>2024</v>
      </c>
      <c r="K210" s="470"/>
      <c r="L210" s="155"/>
      <c r="M210" s="155"/>
      <c r="N210" s="155"/>
      <c r="O210" s="115">
        <v>1280</v>
      </c>
      <c r="P210" s="115">
        <v>0</v>
      </c>
      <c r="Q210" s="115">
        <v>1280</v>
      </c>
      <c r="R210" s="284">
        <f t="shared" si="114"/>
        <v>1280</v>
      </c>
      <c r="S210" s="284">
        <v>0</v>
      </c>
      <c r="T210" s="284">
        <v>1280</v>
      </c>
      <c r="U210" s="284"/>
      <c r="V210" s="284"/>
      <c r="W210" s="284"/>
      <c r="X210" s="284">
        <f t="shared" si="111"/>
        <v>1280</v>
      </c>
      <c r="Y210" s="284">
        <f t="shared" si="112"/>
        <v>0</v>
      </c>
      <c r="Z210" s="284">
        <f t="shared" si="113"/>
        <v>1280</v>
      </c>
      <c r="AA210" s="258"/>
      <c r="AB210" s="115">
        <v>22850</v>
      </c>
      <c r="AC210" s="115">
        <v>22335.200000000001</v>
      </c>
      <c r="AD210" s="115">
        <v>514.79999999999995</v>
      </c>
      <c r="AE210" s="115">
        <v>22850</v>
      </c>
      <c r="AF210" s="115">
        <v>22335.200000000001</v>
      </c>
      <c r="AG210" s="115">
        <v>514.79999999999995</v>
      </c>
      <c r="AH210" s="284"/>
      <c r="AI210" s="284"/>
      <c r="AJ210" s="284"/>
      <c r="AK210" s="284">
        <f t="shared" ref="AK210:AK224" si="116">AE210+AH210</f>
        <v>22850</v>
      </c>
      <c r="AL210" s="284">
        <f t="shared" ref="AL210:AL224" si="117">AF210+AI210</f>
        <v>22335.200000000001</v>
      </c>
      <c r="AM210" s="284">
        <f t="shared" ref="AM210:AM224" si="118">AG210+AJ210</f>
        <v>514.79999999999995</v>
      </c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258"/>
      <c r="BB210" s="6" t="s">
        <v>979</v>
      </c>
    </row>
    <row r="211" spans="1:54" s="149" customFormat="1" ht="19.5" customHeight="1">
      <c r="A211" s="565"/>
      <c r="B211" s="148"/>
      <c r="C211" s="257" t="s">
        <v>15</v>
      </c>
      <c r="D211" s="257"/>
      <c r="E211" s="242"/>
      <c r="F211" s="213"/>
      <c r="G211" s="213"/>
      <c r="H211" s="213"/>
      <c r="I211" s="213"/>
      <c r="J211" s="165"/>
      <c r="K211" s="471"/>
      <c r="L211" s="165"/>
      <c r="M211" s="165"/>
      <c r="N211" s="165"/>
      <c r="O211" s="116">
        <v>1280</v>
      </c>
      <c r="P211" s="116">
        <v>0</v>
      </c>
      <c r="Q211" s="116">
        <v>1280</v>
      </c>
      <c r="R211" s="321">
        <f t="shared" si="114"/>
        <v>1280</v>
      </c>
      <c r="S211" s="321">
        <v>0</v>
      </c>
      <c r="T211" s="321">
        <v>1280</v>
      </c>
      <c r="U211" s="321"/>
      <c r="V211" s="321"/>
      <c r="W211" s="321"/>
      <c r="X211" s="321">
        <f t="shared" si="111"/>
        <v>1280</v>
      </c>
      <c r="Y211" s="321">
        <f t="shared" si="112"/>
        <v>0</v>
      </c>
      <c r="Z211" s="321">
        <f t="shared" si="113"/>
        <v>1280</v>
      </c>
      <c r="AA211" s="257"/>
      <c r="AB211" s="116"/>
      <c r="AC211" s="116"/>
      <c r="AD211" s="116"/>
      <c r="AE211" s="116"/>
      <c r="AF211" s="116"/>
      <c r="AG211" s="116"/>
      <c r="AH211" s="321"/>
      <c r="AI211" s="321"/>
      <c r="AJ211" s="321"/>
      <c r="AK211" s="321"/>
      <c r="AL211" s="321"/>
      <c r="AM211" s="321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257"/>
      <c r="BB211" s="6" t="s">
        <v>979</v>
      </c>
    </row>
    <row r="212" spans="1:54" s="1" customFormat="1" ht="20.25" customHeight="1">
      <c r="A212" s="565"/>
      <c r="B212" s="50" t="s">
        <v>321</v>
      </c>
      <c r="C212" s="258" t="s">
        <v>83</v>
      </c>
      <c r="D212" s="258"/>
      <c r="E212" s="259"/>
      <c r="F212" s="216"/>
      <c r="G212" s="216"/>
      <c r="H212" s="216"/>
      <c r="I212" s="216"/>
      <c r="J212" s="155">
        <v>2024</v>
      </c>
      <c r="K212" s="470"/>
      <c r="L212" s="155"/>
      <c r="M212" s="155"/>
      <c r="N212" s="155"/>
      <c r="O212" s="115">
        <v>1280</v>
      </c>
      <c r="P212" s="115">
        <v>0</v>
      </c>
      <c r="Q212" s="115">
        <v>1280</v>
      </c>
      <c r="R212" s="284">
        <f t="shared" si="114"/>
        <v>1280</v>
      </c>
      <c r="S212" s="284">
        <v>0</v>
      </c>
      <c r="T212" s="284">
        <v>1280</v>
      </c>
      <c r="U212" s="284"/>
      <c r="V212" s="284"/>
      <c r="W212" s="284"/>
      <c r="X212" s="284">
        <f t="shared" si="111"/>
        <v>1280</v>
      </c>
      <c r="Y212" s="284">
        <f t="shared" si="112"/>
        <v>0</v>
      </c>
      <c r="Z212" s="284">
        <f t="shared" si="113"/>
        <v>1280</v>
      </c>
      <c r="AA212" s="258"/>
      <c r="AB212" s="115">
        <v>22850</v>
      </c>
      <c r="AC212" s="115">
        <v>22335.200000000001</v>
      </c>
      <c r="AD212" s="115">
        <v>514.79999999999995</v>
      </c>
      <c r="AE212" s="115">
        <v>22850</v>
      </c>
      <c r="AF212" s="115">
        <v>22335.200000000001</v>
      </c>
      <c r="AG212" s="115">
        <v>514.79999999999995</v>
      </c>
      <c r="AH212" s="284"/>
      <c r="AI212" s="284"/>
      <c r="AJ212" s="284"/>
      <c r="AK212" s="284">
        <f t="shared" si="116"/>
        <v>22850</v>
      </c>
      <c r="AL212" s="284">
        <f t="shared" si="117"/>
        <v>22335.200000000001</v>
      </c>
      <c r="AM212" s="284">
        <f t="shared" si="118"/>
        <v>514.79999999999995</v>
      </c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258"/>
      <c r="BB212" s="6" t="s">
        <v>979</v>
      </c>
    </row>
    <row r="213" spans="1:54" s="149" customFormat="1" ht="18.75" customHeight="1">
      <c r="A213" s="565"/>
      <c r="B213" s="148"/>
      <c r="C213" s="257" t="s">
        <v>15</v>
      </c>
      <c r="D213" s="257"/>
      <c r="E213" s="242"/>
      <c r="F213" s="213"/>
      <c r="G213" s="213"/>
      <c r="H213" s="213"/>
      <c r="I213" s="213"/>
      <c r="J213" s="165"/>
      <c r="K213" s="471"/>
      <c r="L213" s="165"/>
      <c r="M213" s="165"/>
      <c r="N213" s="165"/>
      <c r="O213" s="116">
        <v>1280</v>
      </c>
      <c r="P213" s="116">
        <v>0</v>
      </c>
      <c r="Q213" s="116">
        <v>1280</v>
      </c>
      <c r="R213" s="321">
        <f t="shared" si="114"/>
        <v>1280</v>
      </c>
      <c r="S213" s="321">
        <v>0</v>
      </c>
      <c r="T213" s="321">
        <v>1280</v>
      </c>
      <c r="U213" s="321"/>
      <c r="V213" s="321"/>
      <c r="W213" s="321"/>
      <c r="X213" s="321">
        <f t="shared" si="111"/>
        <v>1280</v>
      </c>
      <c r="Y213" s="321">
        <f t="shared" si="112"/>
        <v>0</v>
      </c>
      <c r="Z213" s="321">
        <f t="shared" si="113"/>
        <v>1280</v>
      </c>
      <c r="AA213" s="257"/>
      <c r="AB213" s="116"/>
      <c r="AC213" s="116"/>
      <c r="AD213" s="116"/>
      <c r="AE213" s="116"/>
      <c r="AF213" s="116"/>
      <c r="AG213" s="116"/>
      <c r="AH213" s="321"/>
      <c r="AI213" s="321"/>
      <c r="AJ213" s="321"/>
      <c r="AK213" s="321"/>
      <c r="AL213" s="321"/>
      <c r="AM213" s="321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257"/>
      <c r="BB213" s="6" t="s">
        <v>979</v>
      </c>
    </row>
    <row r="214" spans="1:54" s="1" customFormat="1" ht="20.25" customHeight="1">
      <c r="A214" s="565"/>
      <c r="B214" s="50" t="s">
        <v>322</v>
      </c>
      <c r="C214" s="258" t="s">
        <v>84</v>
      </c>
      <c r="D214" s="258"/>
      <c r="E214" s="259"/>
      <c r="F214" s="216"/>
      <c r="G214" s="216"/>
      <c r="H214" s="216"/>
      <c r="I214" s="216"/>
      <c r="J214" s="155">
        <v>2024</v>
      </c>
      <c r="K214" s="470"/>
      <c r="L214" s="155"/>
      <c r="M214" s="155"/>
      <c r="N214" s="155"/>
      <c r="O214" s="115">
        <v>1280</v>
      </c>
      <c r="P214" s="115">
        <v>0</v>
      </c>
      <c r="Q214" s="115">
        <v>1280</v>
      </c>
      <c r="R214" s="284">
        <f t="shared" si="114"/>
        <v>1280</v>
      </c>
      <c r="S214" s="284">
        <v>0</v>
      </c>
      <c r="T214" s="284">
        <v>1280</v>
      </c>
      <c r="U214" s="284"/>
      <c r="V214" s="284"/>
      <c r="W214" s="284"/>
      <c r="X214" s="284">
        <f t="shared" si="111"/>
        <v>1280</v>
      </c>
      <c r="Y214" s="284">
        <f t="shared" si="112"/>
        <v>0</v>
      </c>
      <c r="Z214" s="284">
        <f t="shared" si="113"/>
        <v>1280</v>
      </c>
      <c r="AA214" s="258"/>
      <c r="AB214" s="115">
        <v>22850</v>
      </c>
      <c r="AC214" s="115">
        <v>22335.200000000001</v>
      </c>
      <c r="AD214" s="115">
        <v>514.79999999999995</v>
      </c>
      <c r="AE214" s="115">
        <v>22850</v>
      </c>
      <c r="AF214" s="115">
        <v>22335.200000000001</v>
      </c>
      <c r="AG214" s="115">
        <v>514.79999999999995</v>
      </c>
      <c r="AH214" s="284"/>
      <c r="AI214" s="284"/>
      <c r="AJ214" s="284"/>
      <c r="AK214" s="284">
        <f t="shared" si="116"/>
        <v>22850</v>
      </c>
      <c r="AL214" s="284">
        <f t="shared" si="117"/>
        <v>22335.200000000001</v>
      </c>
      <c r="AM214" s="284">
        <f t="shared" si="118"/>
        <v>514.79999999999995</v>
      </c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258"/>
      <c r="BB214" s="6" t="s">
        <v>979</v>
      </c>
    </row>
    <row r="215" spans="1:54" s="149" customFormat="1" ht="18.75" customHeight="1">
      <c r="A215" s="565"/>
      <c r="B215" s="148"/>
      <c r="C215" s="257" t="s">
        <v>15</v>
      </c>
      <c r="D215" s="257"/>
      <c r="E215" s="242"/>
      <c r="F215" s="213"/>
      <c r="G215" s="213"/>
      <c r="H215" s="213"/>
      <c r="I215" s="213"/>
      <c r="J215" s="165"/>
      <c r="K215" s="471"/>
      <c r="L215" s="165"/>
      <c r="M215" s="165"/>
      <c r="N215" s="165"/>
      <c r="O215" s="116">
        <v>1280</v>
      </c>
      <c r="P215" s="116">
        <v>0</v>
      </c>
      <c r="Q215" s="116">
        <v>1280</v>
      </c>
      <c r="R215" s="321">
        <f t="shared" si="114"/>
        <v>1280</v>
      </c>
      <c r="S215" s="321">
        <v>0</v>
      </c>
      <c r="T215" s="321">
        <v>1280</v>
      </c>
      <c r="U215" s="321"/>
      <c r="V215" s="321"/>
      <c r="W215" s="321"/>
      <c r="X215" s="321">
        <f t="shared" si="111"/>
        <v>1280</v>
      </c>
      <c r="Y215" s="321">
        <f t="shared" si="112"/>
        <v>0</v>
      </c>
      <c r="Z215" s="321">
        <f t="shared" si="113"/>
        <v>1280</v>
      </c>
      <c r="AA215" s="257"/>
      <c r="AB215" s="116"/>
      <c r="AC215" s="116"/>
      <c r="AD215" s="116"/>
      <c r="AE215" s="116"/>
      <c r="AF215" s="116"/>
      <c r="AG215" s="116"/>
      <c r="AH215" s="321"/>
      <c r="AI215" s="321"/>
      <c r="AJ215" s="321"/>
      <c r="AK215" s="321"/>
      <c r="AL215" s="321"/>
      <c r="AM215" s="321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257"/>
      <c r="BB215" s="6" t="s">
        <v>979</v>
      </c>
    </row>
    <row r="216" spans="1:54" s="1" customFormat="1" ht="20.25" customHeight="1">
      <c r="A216" s="565"/>
      <c r="B216" s="50" t="s">
        <v>323</v>
      </c>
      <c r="C216" s="258" t="s">
        <v>85</v>
      </c>
      <c r="D216" s="258"/>
      <c r="E216" s="259"/>
      <c r="F216" s="216"/>
      <c r="G216" s="216"/>
      <c r="H216" s="216"/>
      <c r="I216" s="216"/>
      <c r="J216" s="155">
        <v>2024</v>
      </c>
      <c r="K216" s="470"/>
      <c r="L216" s="155"/>
      <c r="M216" s="155"/>
      <c r="N216" s="155"/>
      <c r="O216" s="115">
        <v>1280</v>
      </c>
      <c r="P216" s="115">
        <v>0</v>
      </c>
      <c r="Q216" s="115">
        <v>1280</v>
      </c>
      <c r="R216" s="284">
        <f t="shared" si="114"/>
        <v>1280</v>
      </c>
      <c r="S216" s="284">
        <v>0</v>
      </c>
      <c r="T216" s="284">
        <v>1280</v>
      </c>
      <c r="U216" s="284"/>
      <c r="V216" s="284"/>
      <c r="W216" s="284"/>
      <c r="X216" s="284">
        <f t="shared" si="111"/>
        <v>1280</v>
      </c>
      <c r="Y216" s="284">
        <f t="shared" si="112"/>
        <v>0</v>
      </c>
      <c r="Z216" s="284">
        <f t="shared" si="113"/>
        <v>1280</v>
      </c>
      <c r="AA216" s="258"/>
      <c r="AB216" s="115">
        <v>22850</v>
      </c>
      <c r="AC216" s="115">
        <v>22335.200000000001</v>
      </c>
      <c r="AD216" s="115">
        <v>514.79999999999995</v>
      </c>
      <c r="AE216" s="115">
        <v>22850</v>
      </c>
      <c r="AF216" s="115">
        <v>22335.200000000001</v>
      </c>
      <c r="AG216" s="115">
        <v>514.79999999999995</v>
      </c>
      <c r="AH216" s="284"/>
      <c r="AI216" s="284"/>
      <c r="AJ216" s="284"/>
      <c r="AK216" s="284">
        <f t="shared" si="116"/>
        <v>22850</v>
      </c>
      <c r="AL216" s="284">
        <f t="shared" si="117"/>
        <v>22335.200000000001</v>
      </c>
      <c r="AM216" s="284">
        <f t="shared" si="118"/>
        <v>514.79999999999995</v>
      </c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258"/>
      <c r="BB216" s="6" t="s">
        <v>979</v>
      </c>
    </row>
    <row r="217" spans="1:54" s="149" customFormat="1" ht="19.5" customHeight="1">
      <c r="A217" s="565"/>
      <c r="B217" s="148"/>
      <c r="C217" s="257" t="s">
        <v>15</v>
      </c>
      <c r="D217" s="257"/>
      <c r="E217" s="242"/>
      <c r="F217" s="213"/>
      <c r="G217" s="213"/>
      <c r="H217" s="213"/>
      <c r="I217" s="213"/>
      <c r="J217" s="165"/>
      <c r="K217" s="471"/>
      <c r="L217" s="165"/>
      <c r="M217" s="165"/>
      <c r="N217" s="165"/>
      <c r="O217" s="116">
        <v>1280</v>
      </c>
      <c r="P217" s="116">
        <v>0</v>
      </c>
      <c r="Q217" s="116">
        <v>1280</v>
      </c>
      <c r="R217" s="321">
        <f t="shared" si="114"/>
        <v>1280</v>
      </c>
      <c r="S217" s="321">
        <v>0</v>
      </c>
      <c r="T217" s="321">
        <v>1280</v>
      </c>
      <c r="U217" s="321"/>
      <c r="V217" s="321"/>
      <c r="W217" s="321"/>
      <c r="X217" s="321">
        <f t="shared" si="111"/>
        <v>1280</v>
      </c>
      <c r="Y217" s="321">
        <f t="shared" si="112"/>
        <v>0</v>
      </c>
      <c r="Z217" s="321">
        <f t="shared" si="113"/>
        <v>1280</v>
      </c>
      <c r="AA217" s="257"/>
      <c r="AB217" s="116"/>
      <c r="AC217" s="116"/>
      <c r="AD217" s="116"/>
      <c r="AE217" s="116"/>
      <c r="AF217" s="116"/>
      <c r="AG217" s="116"/>
      <c r="AH217" s="321"/>
      <c r="AI217" s="321"/>
      <c r="AJ217" s="321"/>
      <c r="AK217" s="321"/>
      <c r="AL217" s="321"/>
      <c r="AM217" s="321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257"/>
      <c r="BB217" s="6" t="s">
        <v>979</v>
      </c>
    </row>
    <row r="218" spans="1:54" s="1" customFormat="1" ht="20.25" customHeight="1">
      <c r="A218" s="565"/>
      <c r="B218" s="50" t="s">
        <v>323</v>
      </c>
      <c r="C218" s="258" t="s">
        <v>86</v>
      </c>
      <c r="D218" s="258"/>
      <c r="E218" s="259"/>
      <c r="F218" s="216"/>
      <c r="G218" s="216"/>
      <c r="H218" s="216"/>
      <c r="I218" s="216"/>
      <c r="J218" s="155">
        <v>2024</v>
      </c>
      <c r="K218" s="470"/>
      <c r="L218" s="155"/>
      <c r="M218" s="155"/>
      <c r="N218" s="155"/>
      <c r="O218" s="115">
        <v>1280</v>
      </c>
      <c r="P218" s="115">
        <v>0</v>
      </c>
      <c r="Q218" s="115">
        <v>1280</v>
      </c>
      <c r="R218" s="284">
        <f t="shared" si="114"/>
        <v>1280</v>
      </c>
      <c r="S218" s="284">
        <v>0</v>
      </c>
      <c r="T218" s="284">
        <v>1280</v>
      </c>
      <c r="U218" s="284"/>
      <c r="V218" s="284"/>
      <c r="W218" s="284"/>
      <c r="X218" s="284">
        <f t="shared" si="111"/>
        <v>1280</v>
      </c>
      <c r="Y218" s="284">
        <f t="shared" si="112"/>
        <v>0</v>
      </c>
      <c r="Z218" s="284">
        <f t="shared" si="113"/>
        <v>1280</v>
      </c>
      <c r="AA218" s="258"/>
      <c r="AB218" s="115">
        <v>22850</v>
      </c>
      <c r="AC218" s="115">
        <v>22335.200000000001</v>
      </c>
      <c r="AD218" s="115">
        <v>514.79999999999995</v>
      </c>
      <c r="AE218" s="115">
        <v>22850</v>
      </c>
      <c r="AF218" s="115">
        <v>22335.200000000001</v>
      </c>
      <c r="AG218" s="115">
        <v>514.79999999999995</v>
      </c>
      <c r="AH218" s="284"/>
      <c r="AI218" s="284"/>
      <c r="AJ218" s="284"/>
      <c r="AK218" s="284">
        <f t="shared" si="116"/>
        <v>22850</v>
      </c>
      <c r="AL218" s="284">
        <f t="shared" si="117"/>
        <v>22335.200000000001</v>
      </c>
      <c r="AM218" s="284">
        <f t="shared" si="118"/>
        <v>514.79999999999995</v>
      </c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258"/>
      <c r="BB218" s="6" t="s">
        <v>979</v>
      </c>
    </row>
    <row r="219" spans="1:54" s="149" customFormat="1" ht="19.5" customHeight="1">
      <c r="A219" s="565"/>
      <c r="B219" s="148"/>
      <c r="C219" s="257" t="s">
        <v>15</v>
      </c>
      <c r="D219" s="257"/>
      <c r="E219" s="242"/>
      <c r="F219" s="213"/>
      <c r="G219" s="213"/>
      <c r="H219" s="213"/>
      <c r="I219" s="213"/>
      <c r="J219" s="165"/>
      <c r="K219" s="471"/>
      <c r="L219" s="165"/>
      <c r="M219" s="165"/>
      <c r="N219" s="165"/>
      <c r="O219" s="116">
        <v>1280</v>
      </c>
      <c r="P219" s="116">
        <v>0</v>
      </c>
      <c r="Q219" s="116">
        <v>1280</v>
      </c>
      <c r="R219" s="321">
        <f t="shared" si="114"/>
        <v>1280</v>
      </c>
      <c r="S219" s="321">
        <v>0</v>
      </c>
      <c r="T219" s="321">
        <v>1280</v>
      </c>
      <c r="U219" s="321"/>
      <c r="V219" s="321"/>
      <c r="W219" s="321"/>
      <c r="X219" s="321">
        <f t="shared" si="111"/>
        <v>1280</v>
      </c>
      <c r="Y219" s="321">
        <f t="shared" si="112"/>
        <v>0</v>
      </c>
      <c r="Z219" s="321">
        <f t="shared" si="113"/>
        <v>1280</v>
      </c>
      <c r="AA219" s="257"/>
      <c r="AB219" s="116"/>
      <c r="AC219" s="116"/>
      <c r="AD219" s="116"/>
      <c r="AE219" s="116"/>
      <c r="AF219" s="116"/>
      <c r="AG219" s="116"/>
      <c r="AH219" s="321"/>
      <c r="AI219" s="321"/>
      <c r="AJ219" s="321"/>
      <c r="AK219" s="321"/>
      <c r="AL219" s="321"/>
      <c r="AM219" s="321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257"/>
      <c r="BB219" s="6" t="s">
        <v>979</v>
      </c>
    </row>
    <row r="220" spans="1:54" s="1" customFormat="1" ht="20.25" customHeight="1">
      <c r="A220" s="565"/>
      <c r="B220" s="50" t="s">
        <v>324</v>
      </c>
      <c r="C220" s="258" t="s">
        <v>87</v>
      </c>
      <c r="D220" s="258"/>
      <c r="E220" s="259"/>
      <c r="F220" s="216"/>
      <c r="G220" s="216"/>
      <c r="H220" s="216"/>
      <c r="I220" s="216"/>
      <c r="J220" s="155">
        <v>2024</v>
      </c>
      <c r="K220" s="470"/>
      <c r="L220" s="155"/>
      <c r="M220" s="155"/>
      <c r="N220" s="155"/>
      <c r="O220" s="115">
        <v>1280</v>
      </c>
      <c r="P220" s="115">
        <v>0</v>
      </c>
      <c r="Q220" s="115">
        <v>1280</v>
      </c>
      <c r="R220" s="284">
        <f t="shared" si="114"/>
        <v>1280</v>
      </c>
      <c r="S220" s="284">
        <v>0</v>
      </c>
      <c r="T220" s="284">
        <v>1280</v>
      </c>
      <c r="U220" s="284"/>
      <c r="V220" s="284"/>
      <c r="W220" s="284"/>
      <c r="X220" s="284">
        <f t="shared" si="111"/>
        <v>1280</v>
      </c>
      <c r="Y220" s="284">
        <f t="shared" si="112"/>
        <v>0</v>
      </c>
      <c r="Z220" s="284">
        <f t="shared" si="113"/>
        <v>1280</v>
      </c>
      <c r="AA220" s="258"/>
      <c r="AB220" s="115">
        <v>22850</v>
      </c>
      <c r="AC220" s="115">
        <v>22335.200000000001</v>
      </c>
      <c r="AD220" s="115">
        <v>514.79999999999995</v>
      </c>
      <c r="AE220" s="115">
        <v>22850</v>
      </c>
      <c r="AF220" s="115">
        <v>22335.200000000001</v>
      </c>
      <c r="AG220" s="115">
        <v>514.79999999999995</v>
      </c>
      <c r="AH220" s="284"/>
      <c r="AI220" s="284"/>
      <c r="AJ220" s="284"/>
      <c r="AK220" s="284">
        <f t="shared" si="116"/>
        <v>22850</v>
      </c>
      <c r="AL220" s="284">
        <f t="shared" si="117"/>
        <v>22335.200000000001</v>
      </c>
      <c r="AM220" s="284">
        <f t="shared" si="118"/>
        <v>514.79999999999995</v>
      </c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258"/>
      <c r="BB220" s="6" t="s">
        <v>979</v>
      </c>
    </row>
    <row r="221" spans="1:54" s="149" customFormat="1" ht="18.75" customHeight="1">
      <c r="A221" s="565"/>
      <c r="B221" s="148"/>
      <c r="C221" s="257" t="s">
        <v>15</v>
      </c>
      <c r="D221" s="257"/>
      <c r="E221" s="242"/>
      <c r="F221" s="213"/>
      <c r="G221" s="213"/>
      <c r="H221" s="213"/>
      <c r="I221" s="213"/>
      <c r="J221" s="165"/>
      <c r="K221" s="471"/>
      <c r="L221" s="165"/>
      <c r="M221" s="165"/>
      <c r="N221" s="165"/>
      <c r="O221" s="116">
        <v>1280</v>
      </c>
      <c r="P221" s="116">
        <v>0</v>
      </c>
      <c r="Q221" s="116">
        <v>1280</v>
      </c>
      <c r="R221" s="321">
        <f t="shared" si="114"/>
        <v>1280</v>
      </c>
      <c r="S221" s="321">
        <v>0</v>
      </c>
      <c r="T221" s="321">
        <v>1280</v>
      </c>
      <c r="U221" s="321"/>
      <c r="V221" s="321"/>
      <c r="W221" s="321"/>
      <c r="X221" s="321">
        <f t="shared" si="111"/>
        <v>1280</v>
      </c>
      <c r="Y221" s="321">
        <f t="shared" si="112"/>
        <v>0</v>
      </c>
      <c r="Z221" s="321">
        <f t="shared" si="113"/>
        <v>1280</v>
      </c>
      <c r="AA221" s="257"/>
      <c r="AB221" s="116"/>
      <c r="AC221" s="116"/>
      <c r="AD221" s="116"/>
      <c r="AE221" s="116"/>
      <c r="AF221" s="116"/>
      <c r="AG221" s="116"/>
      <c r="AH221" s="321"/>
      <c r="AI221" s="321"/>
      <c r="AJ221" s="321"/>
      <c r="AK221" s="321"/>
      <c r="AL221" s="321"/>
      <c r="AM221" s="321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257"/>
      <c r="BB221" s="6" t="s">
        <v>979</v>
      </c>
    </row>
    <row r="222" spans="1:54" s="1" customFormat="1" ht="20.25" customHeight="1">
      <c r="A222" s="565"/>
      <c r="B222" s="50" t="s">
        <v>325</v>
      </c>
      <c r="C222" s="258" t="s">
        <v>88</v>
      </c>
      <c r="D222" s="258"/>
      <c r="E222" s="259"/>
      <c r="F222" s="216"/>
      <c r="G222" s="216"/>
      <c r="H222" s="216"/>
      <c r="I222" s="216"/>
      <c r="J222" s="155">
        <v>2024</v>
      </c>
      <c r="K222" s="470"/>
      <c r="L222" s="155"/>
      <c r="M222" s="155"/>
      <c r="N222" s="155"/>
      <c r="O222" s="115">
        <v>1280</v>
      </c>
      <c r="P222" s="115">
        <v>0</v>
      </c>
      <c r="Q222" s="115">
        <v>1280</v>
      </c>
      <c r="R222" s="284">
        <f t="shared" si="114"/>
        <v>1280</v>
      </c>
      <c r="S222" s="284">
        <v>0</v>
      </c>
      <c r="T222" s="284">
        <v>1280</v>
      </c>
      <c r="U222" s="284"/>
      <c r="V222" s="284"/>
      <c r="W222" s="284"/>
      <c r="X222" s="284">
        <f t="shared" si="111"/>
        <v>1280</v>
      </c>
      <c r="Y222" s="284">
        <f t="shared" si="112"/>
        <v>0</v>
      </c>
      <c r="Z222" s="284">
        <f t="shared" si="113"/>
        <v>1280</v>
      </c>
      <c r="AA222" s="258"/>
      <c r="AB222" s="115">
        <v>22850</v>
      </c>
      <c r="AC222" s="115">
        <v>22335.200000000001</v>
      </c>
      <c r="AD222" s="115">
        <v>514.79999999999995</v>
      </c>
      <c r="AE222" s="115">
        <v>22850</v>
      </c>
      <c r="AF222" s="115">
        <v>22335.200000000001</v>
      </c>
      <c r="AG222" s="115">
        <v>514.79999999999995</v>
      </c>
      <c r="AH222" s="284"/>
      <c r="AI222" s="284"/>
      <c r="AJ222" s="284"/>
      <c r="AK222" s="284">
        <f t="shared" si="116"/>
        <v>22850</v>
      </c>
      <c r="AL222" s="284">
        <f t="shared" si="117"/>
        <v>22335.200000000001</v>
      </c>
      <c r="AM222" s="284">
        <f t="shared" si="118"/>
        <v>514.79999999999995</v>
      </c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258"/>
      <c r="BB222" s="6" t="s">
        <v>979</v>
      </c>
    </row>
    <row r="223" spans="1:54" s="149" customFormat="1" ht="18.75" customHeight="1">
      <c r="A223" s="565"/>
      <c r="B223" s="148"/>
      <c r="C223" s="257" t="s">
        <v>15</v>
      </c>
      <c r="D223" s="257"/>
      <c r="E223" s="242"/>
      <c r="F223" s="213"/>
      <c r="G223" s="213"/>
      <c r="H223" s="213"/>
      <c r="I223" s="213"/>
      <c r="J223" s="165"/>
      <c r="K223" s="471"/>
      <c r="L223" s="165"/>
      <c r="M223" s="165"/>
      <c r="N223" s="165"/>
      <c r="O223" s="116">
        <v>1280</v>
      </c>
      <c r="P223" s="116">
        <v>0</v>
      </c>
      <c r="Q223" s="116">
        <v>1280</v>
      </c>
      <c r="R223" s="321">
        <f t="shared" si="114"/>
        <v>1280</v>
      </c>
      <c r="S223" s="321">
        <v>0</v>
      </c>
      <c r="T223" s="321">
        <v>1280</v>
      </c>
      <c r="U223" s="321"/>
      <c r="V223" s="321"/>
      <c r="W223" s="321"/>
      <c r="X223" s="321">
        <f t="shared" si="111"/>
        <v>1280</v>
      </c>
      <c r="Y223" s="321">
        <f t="shared" si="112"/>
        <v>0</v>
      </c>
      <c r="Z223" s="321">
        <f t="shared" si="113"/>
        <v>1280</v>
      </c>
      <c r="AA223" s="257"/>
      <c r="AB223" s="116"/>
      <c r="AC223" s="116"/>
      <c r="AD223" s="116"/>
      <c r="AE223" s="116"/>
      <c r="AF223" s="116"/>
      <c r="AG223" s="116"/>
      <c r="AH223" s="321"/>
      <c r="AI223" s="321"/>
      <c r="AJ223" s="321"/>
      <c r="AK223" s="321"/>
      <c r="AL223" s="321"/>
      <c r="AM223" s="321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257"/>
      <c r="BB223" s="6" t="s">
        <v>979</v>
      </c>
    </row>
    <row r="224" spans="1:54" s="1" customFormat="1" ht="20.25" customHeight="1">
      <c r="A224" s="565"/>
      <c r="B224" s="50" t="s">
        <v>326</v>
      </c>
      <c r="C224" s="258" t="s">
        <v>89</v>
      </c>
      <c r="D224" s="258"/>
      <c r="E224" s="259"/>
      <c r="F224" s="216"/>
      <c r="G224" s="216"/>
      <c r="H224" s="216"/>
      <c r="I224" s="216"/>
      <c r="J224" s="155">
        <v>2024</v>
      </c>
      <c r="K224" s="470"/>
      <c r="L224" s="155"/>
      <c r="M224" s="155"/>
      <c r="N224" s="155"/>
      <c r="O224" s="115">
        <v>1280</v>
      </c>
      <c r="P224" s="115">
        <v>0</v>
      </c>
      <c r="Q224" s="115">
        <v>1280</v>
      </c>
      <c r="R224" s="284">
        <f t="shared" si="114"/>
        <v>1280</v>
      </c>
      <c r="S224" s="284">
        <v>0</v>
      </c>
      <c r="T224" s="284">
        <v>1280</v>
      </c>
      <c r="U224" s="284"/>
      <c r="V224" s="284"/>
      <c r="W224" s="284"/>
      <c r="X224" s="284">
        <f t="shared" si="111"/>
        <v>1280</v>
      </c>
      <c r="Y224" s="284">
        <f t="shared" si="112"/>
        <v>0</v>
      </c>
      <c r="Z224" s="284">
        <f t="shared" si="113"/>
        <v>1280</v>
      </c>
      <c r="AA224" s="258"/>
      <c r="AB224" s="115">
        <v>22850</v>
      </c>
      <c r="AC224" s="115">
        <v>22335.200000000001</v>
      </c>
      <c r="AD224" s="115">
        <v>514.79999999999995</v>
      </c>
      <c r="AE224" s="115">
        <v>22850</v>
      </c>
      <c r="AF224" s="115">
        <v>22335.200000000001</v>
      </c>
      <c r="AG224" s="115">
        <v>514.79999999999995</v>
      </c>
      <c r="AH224" s="284"/>
      <c r="AI224" s="284"/>
      <c r="AJ224" s="284"/>
      <c r="AK224" s="284">
        <f t="shared" si="116"/>
        <v>22850</v>
      </c>
      <c r="AL224" s="284">
        <f t="shared" si="117"/>
        <v>22335.200000000001</v>
      </c>
      <c r="AM224" s="284">
        <f t="shared" si="118"/>
        <v>514.79999999999995</v>
      </c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258"/>
      <c r="BB224" s="6" t="s">
        <v>979</v>
      </c>
    </row>
    <row r="225" spans="1:54" s="149" customFormat="1" ht="18" customHeight="1">
      <c r="A225" s="565"/>
      <c r="B225" s="148"/>
      <c r="C225" s="257" t="s">
        <v>15</v>
      </c>
      <c r="D225" s="257"/>
      <c r="E225" s="242"/>
      <c r="F225" s="213"/>
      <c r="G225" s="213"/>
      <c r="H225" s="213"/>
      <c r="I225" s="213"/>
      <c r="J225" s="165"/>
      <c r="K225" s="471"/>
      <c r="L225" s="165"/>
      <c r="M225" s="165"/>
      <c r="N225" s="165"/>
      <c r="O225" s="116">
        <v>1280</v>
      </c>
      <c r="P225" s="116">
        <v>0</v>
      </c>
      <c r="Q225" s="116">
        <v>1280</v>
      </c>
      <c r="R225" s="321">
        <f t="shared" si="114"/>
        <v>1280</v>
      </c>
      <c r="S225" s="321">
        <v>0</v>
      </c>
      <c r="T225" s="321">
        <v>1280</v>
      </c>
      <c r="U225" s="321"/>
      <c r="V225" s="321"/>
      <c r="W225" s="321"/>
      <c r="X225" s="321">
        <f t="shared" si="111"/>
        <v>1280</v>
      </c>
      <c r="Y225" s="321">
        <f t="shared" si="112"/>
        <v>0</v>
      </c>
      <c r="Z225" s="321">
        <f t="shared" si="113"/>
        <v>1280</v>
      </c>
      <c r="AA225" s="257"/>
      <c r="AB225" s="116"/>
      <c r="AC225" s="116"/>
      <c r="AD225" s="116"/>
      <c r="AE225" s="116"/>
      <c r="AF225" s="116"/>
      <c r="AG225" s="116"/>
      <c r="AH225" s="321"/>
      <c r="AI225" s="321"/>
      <c r="AJ225" s="321"/>
      <c r="AK225" s="321"/>
      <c r="AL225" s="321"/>
      <c r="AM225" s="321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257"/>
      <c r="BB225" s="6" t="s">
        <v>979</v>
      </c>
    </row>
    <row r="226" spans="1:54" s="1" customFormat="1" ht="20.25" customHeight="1">
      <c r="A226" s="565"/>
      <c r="B226" s="50" t="s">
        <v>327</v>
      </c>
      <c r="C226" s="258" t="s">
        <v>192</v>
      </c>
      <c r="D226" s="258"/>
      <c r="E226" s="259"/>
      <c r="F226" s="216"/>
      <c r="G226" s="216"/>
      <c r="H226" s="216"/>
      <c r="I226" s="216"/>
      <c r="J226" s="155">
        <v>2025</v>
      </c>
      <c r="K226" s="470"/>
      <c r="L226" s="155"/>
      <c r="M226" s="155"/>
      <c r="N226" s="155"/>
      <c r="O226" s="115"/>
      <c r="P226" s="115"/>
      <c r="Q226" s="115"/>
      <c r="R226" s="284"/>
      <c r="S226" s="284"/>
      <c r="T226" s="284"/>
      <c r="U226" s="284"/>
      <c r="V226" s="284"/>
      <c r="W226" s="284"/>
      <c r="X226" s="284"/>
      <c r="Y226" s="284"/>
      <c r="Z226" s="284"/>
      <c r="AA226" s="258"/>
      <c r="AB226" s="115"/>
      <c r="AC226" s="115"/>
      <c r="AD226" s="115"/>
      <c r="AE226" s="115"/>
      <c r="AF226" s="115"/>
      <c r="AG226" s="115"/>
      <c r="AH226" s="284"/>
      <c r="AI226" s="284"/>
      <c r="AJ226" s="284"/>
      <c r="AK226" s="284"/>
      <c r="AL226" s="284"/>
      <c r="AM226" s="284"/>
      <c r="AN226" s="115">
        <v>22850</v>
      </c>
      <c r="AO226" s="115">
        <v>22335.1</v>
      </c>
      <c r="AP226" s="115">
        <v>514.9</v>
      </c>
      <c r="AQ226" s="115">
        <v>22850</v>
      </c>
      <c r="AR226" s="115">
        <v>22335.1</v>
      </c>
      <c r="AS226" s="115">
        <v>514.9</v>
      </c>
      <c r="AT226" s="115"/>
      <c r="AU226" s="115"/>
      <c r="AV226" s="115"/>
      <c r="AW226" s="115">
        <f>AT226+AQ226</f>
        <v>22850</v>
      </c>
      <c r="AX226" s="115">
        <f t="shared" ref="AX226:AY226" si="119">AU226+AR226</f>
        <v>22335.1</v>
      </c>
      <c r="AY226" s="115">
        <f t="shared" si="119"/>
        <v>514.9</v>
      </c>
      <c r="AZ226" s="258"/>
      <c r="BB226" s="6" t="s">
        <v>979</v>
      </c>
    </row>
    <row r="227" spans="1:54" s="1" customFormat="1" ht="20.25" customHeight="1">
      <c r="A227" s="565"/>
      <c r="B227" s="50" t="s">
        <v>328</v>
      </c>
      <c r="C227" s="258" t="s">
        <v>193</v>
      </c>
      <c r="D227" s="258"/>
      <c r="E227" s="259"/>
      <c r="F227" s="216"/>
      <c r="G227" s="216"/>
      <c r="H227" s="216"/>
      <c r="I227" s="216"/>
      <c r="J227" s="155">
        <v>2025</v>
      </c>
      <c r="K227" s="470"/>
      <c r="L227" s="155"/>
      <c r="M227" s="155"/>
      <c r="N227" s="155"/>
      <c r="O227" s="115"/>
      <c r="P227" s="115"/>
      <c r="Q227" s="115"/>
      <c r="R227" s="284"/>
      <c r="S227" s="284"/>
      <c r="T227" s="284"/>
      <c r="U227" s="284"/>
      <c r="V227" s="284"/>
      <c r="W227" s="284"/>
      <c r="X227" s="284"/>
      <c r="Y227" s="284"/>
      <c r="Z227" s="284"/>
      <c r="AA227" s="258"/>
      <c r="AB227" s="115"/>
      <c r="AC227" s="115"/>
      <c r="AD227" s="115"/>
      <c r="AE227" s="115"/>
      <c r="AF227" s="115"/>
      <c r="AG227" s="115"/>
      <c r="AH227" s="284"/>
      <c r="AI227" s="284"/>
      <c r="AJ227" s="284"/>
      <c r="AK227" s="284"/>
      <c r="AL227" s="284"/>
      <c r="AM227" s="284"/>
      <c r="AN227" s="115">
        <v>22850</v>
      </c>
      <c r="AO227" s="115">
        <v>22335.1</v>
      </c>
      <c r="AP227" s="115">
        <v>514.9</v>
      </c>
      <c r="AQ227" s="115">
        <v>22850</v>
      </c>
      <c r="AR227" s="115">
        <v>22335.1</v>
      </c>
      <c r="AS227" s="115">
        <v>514.9</v>
      </c>
      <c r="AT227" s="115"/>
      <c r="AU227" s="115"/>
      <c r="AV227" s="115"/>
      <c r="AW227" s="115">
        <f t="shared" ref="AW227:AW232" si="120">AT227+AQ227</f>
        <v>22850</v>
      </c>
      <c r="AX227" s="115">
        <f t="shared" ref="AX227:AX232" si="121">AU227+AR227</f>
        <v>22335.1</v>
      </c>
      <c r="AY227" s="115">
        <f t="shared" ref="AY227:AY232" si="122">AV227+AS227</f>
        <v>514.9</v>
      </c>
      <c r="AZ227" s="258"/>
      <c r="BB227" s="6" t="s">
        <v>979</v>
      </c>
    </row>
    <row r="228" spans="1:54" s="1" customFormat="1" ht="20.25" customHeight="1">
      <c r="A228" s="565"/>
      <c r="B228" s="50" t="s">
        <v>329</v>
      </c>
      <c r="C228" s="258" t="s">
        <v>194</v>
      </c>
      <c r="D228" s="258"/>
      <c r="E228" s="259"/>
      <c r="F228" s="216"/>
      <c r="G228" s="216"/>
      <c r="H228" s="216"/>
      <c r="I228" s="216"/>
      <c r="J228" s="155">
        <v>2025</v>
      </c>
      <c r="K228" s="470"/>
      <c r="L228" s="155"/>
      <c r="M228" s="155"/>
      <c r="N228" s="155"/>
      <c r="O228" s="115"/>
      <c r="P228" s="115"/>
      <c r="Q228" s="115"/>
      <c r="R228" s="284"/>
      <c r="S228" s="284"/>
      <c r="T228" s="284"/>
      <c r="U228" s="284"/>
      <c r="V228" s="284"/>
      <c r="W228" s="284"/>
      <c r="X228" s="284"/>
      <c r="Y228" s="284"/>
      <c r="Z228" s="284"/>
      <c r="AA228" s="258"/>
      <c r="AB228" s="115"/>
      <c r="AC228" s="115"/>
      <c r="AD228" s="115"/>
      <c r="AE228" s="115"/>
      <c r="AF228" s="115"/>
      <c r="AG228" s="115"/>
      <c r="AH228" s="284"/>
      <c r="AI228" s="284"/>
      <c r="AJ228" s="284"/>
      <c r="AK228" s="284"/>
      <c r="AL228" s="284"/>
      <c r="AM228" s="284"/>
      <c r="AN228" s="115">
        <v>22850</v>
      </c>
      <c r="AO228" s="115">
        <v>22335.1</v>
      </c>
      <c r="AP228" s="115">
        <v>514.9</v>
      </c>
      <c r="AQ228" s="115">
        <v>22850</v>
      </c>
      <c r="AR228" s="115">
        <v>22335.1</v>
      </c>
      <c r="AS228" s="115">
        <v>514.9</v>
      </c>
      <c r="AT228" s="115"/>
      <c r="AU228" s="115"/>
      <c r="AV228" s="115"/>
      <c r="AW228" s="115">
        <f t="shared" si="120"/>
        <v>22850</v>
      </c>
      <c r="AX228" s="115">
        <f t="shared" si="121"/>
        <v>22335.1</v>
      </c>
      <c r="AY228" s="115">
        <f t="shared" si="122"/>
        <v>514.9</v>
      </c>
      <c r="AZ228" s="258"/>
      <c r="BB228" s="6" t="s">
        <v>979</v>
      </c>
    </row>
    <row r="229" spans="1:54" s="1" customFormat="1" ht="20.25" customHeight="1">
      <c r="A229" s="565"/>
      <c r="B229" s="50" t="s">
        <v>330</v>
      </c>
      <c r="C229" s="258" t="s">
        <v>195</v>
      </c>
      <c r="D229" s="258"/>
      <c r="E229" s="259"/>
      <c r="F229" s="216"/>
      <c r="G229" s="216"/>
      <c r="H229" s="216"/>
      <c r="I229" s="216"/>
      <c r="J229" s="155">
        <v>2025</v>
      </c>
      <c r="K229" s="470"/>
      <c r="L229" s="155"/>
      <c r="M229" s="155"/>
      <c r="N229" s="155"/>
      <c r="O229" s="115"/>
      <c r="P229" s="115"/>
      <c r="Q229" s="115"/>
      <c r="R229" s="284"/>
      <c r="S229" s="284"/>
      <c r="T229" s="284"/>
      <c r="U229" s="284"/>
      <c r="V229" s="284"/>
      <c r="W229" s="284"/>
      <c r="X229" s="284"/>
      <c r="Y229" s="284"/>
      <c r="Z229" s="284"/>
      <c r="AA229" s="258"/>
      <c r="AB229" s="115"/>
      <c r="AC229" s="115"/>
      <c r="AD229" s="115"/>
      <c r="AE229" s="115"/>
      <c r="AF229" s="115"/>
      <c r="AG229" s="115"/>
      <c r="AH229" s="284"/>
      <c r="AI229" s="284"/>
      <c r="AJ229" s="284"/>
      <c r="AK229" s="284"/>
      <c r="AL229" s="284"/>
      <c r="AM229" s="284"/>
      <c r="AN229" s="115">
        <v>22850</v>
      </c>
      <c r="AO229" s="115">
        <v>22335.1</v>
      </c>
      <c r="AP229" s="115">
        <v>514.9</v>
      </c>
      <c r="AQ229" s="115">
        <v>22850</v>
      </c>
      <c r="AR229" s="115">
        <v>22335.1</v>
      </c>
      <c r="AS229" s="115">
        <v>514.9</v>
      </c>
      <c r="AT229" s="115"/>
      <c r="AU229" s="115"/>
      <c r="AV229" s="115"/>
      <c r="AW229" s="115">
        <f t="shared" si="120"/>
        <v>22850</v>
      </c>
      <c r="AX229" s="115">
        <f t="shared" si="121"/>
        <v>22335.1</v>
      </c>
      <c r="AY229" s="115">
        <f t="shared" si="122"/>
        <v>514.9</v>
      </c>
      <c r="AZ229" s="258"/>
      <c r="BB229" s="6" t="s">
        <v>979</v>
      </c>
    </row>
    <row r="230" spans="1:54" s="1" customFormat="1" ht="20.25" customHeight="1">
      <c r="A230" s="565"/>
      <c r="B230" s="50" t="s">
        <v>331</v>
      </c>
      <c r="C230" s="258" t="s">
        <v>196</v>
      </c>
      <c r="D230" s="258"/>
      <c r="E230" s="259"/>
      <c r="F230" s="216"/>
      <c r="G230" s="216"/>
      <c r="H230" s="216"/>
      <c r="I230" s="216"/>
      <c r="J230" s="155">
        <v>2025</v>
      </c>
      <c r="K230" s="470"/>
      <c r="L230" s="155"/>
      <c r="M230" s="155"/>
      <c r="N230" s="155"/>
      <c r="O230" s="115"/>
      <c r="P230" s="115"/>
      <c r="Q230" s="115"/>
      <c r="R230" s="284"/>
      <c r="S230" s="284"/>
      <c r="T230" s="284"/>
      <c r="U230" s="284"/>
      <c r="V230" s="284"/>
      <c r="W230" s="284"/>
      <c r="X230" s="284"/>
      <c r="Y230" s="284"/>
      <c r="Z230" s="284"/>
      <c r="AA230" s="258"/>
      <c r="AB230" s="115"/>
      <c r="AC230" s="115"/>
      <c r="AD230" s="115"/>
      <c r="AE230" s="115"/>
      <c r="AF230" s="115"/>
      <c r="AG230" s="115"/>
      <c r="AH230" s="284"/>
      <c r="AI230" s="284"/>
      <c r="AJ230" s="284"/>
      <c r="AK230" s="284"/>
      <c r="AL230" s="284"/>
      <c r="AM230" s="284"/>
      <c r="AN230" s="115">
        <v>22850</v>
      </c>
      <c r="AO230" s="115">
        <v>22335.1</v>
      </c>
      <c r="AP230" s="115">
        <v>514.9</v>
      </c>
      <c r="AQ230" s="115">
        <v>22850</v>
      </c>
      <c r="AR230" s="115">
        <v>22335.1</v>
      </c>
      <c r="AS230" s="115">
        <v>514.9</v>
      </c>
      <c r="AT230" s="115"/>
      <c r="AU230" s="115"/>
      <c r="AV230" s="115"/>
      <c r="AW230" s="115">
        <f t="shared" si="120"/>
        <v>22850</v>
      </c>
      <c r="AX230" s="115">
        <f t="shared" si="121"/>
        <v>22335.1</v>
      </c>
      <c r="AY230" s="115">
        <f t="shared" si="122"/>
        <v>514.9</v>
      </c>
      <c r="AZ230" s="258"/>
      <c r="BB230" s="6" t="s">
        <v>979</v>
      </c>
    </row>
    <row r="231" spans="1:54" s="1" customFormat="1" ht="20.25" customHeight="1">
      <c r="A231" s="565"/>
      <c r="B231" s="50" t="s">
        <v>332</v>
      </c>
      <c r="C231" s="258" t="s">
        <v>199</v>
      </c>
      <c r="D231" s="258"/>
      <c r="E231" s="259"/>
      <c r="F231" s="216"/>
      <c r="G231" s="216"/>
      <c r="H231" s="216"/>
      <c r="I231" s="216"/>
      <c r="J231" s="155">
        <v>2025</v>
      </c>
      <c r="K231" s="470"/>
      <c r="L231" s="155"/>
      <c r="M231" s="155"/>
      <c r="N231" s="155"/>
      <c r="O231" s="115"/>
      <c r="P231" s="115"/>
      <c r="Q231" s="115"/>
      <c r="R231" s="284"/>
      <c r="S231" s="284"/>
      <c r="T231" s="284"/>
      <c r="U231" s="284"/>
      <c r="V231" s="284"/>
      <c r="W231" s="284"/>
      <c r="X231" s="284"/>
      <c r="Y231" s="284"/>
      <c r="Z231" s="284"/>
      <c r="AA231" s="258"/>
      <c r="AB231" s="115"/>
      <c r="AC231" s="115"/>
      <c r="AD231" s="115"/>
      <c r="AE231" s="115"/>
      <c r="AF231" s="115"/>
      <c r="AG231" s="115"/>
      <c r="AH231" s="284"/>
      <c r="AI231" s="284"/>
      <c r="AJ231" s="284"/>
      <c r="AK231" s="284"/>
      <c r="AL231" s="284"/>
      <c r="AM231" s="284"/>
      <c r="AN231" s="115">
        <v>22850</v>
      </c>
      <c r="AO231" s="115">
        <v>22335.1</v>
      </c>
      <c r="AP231" s="115">
        <v>514.9</v>
      </c>
      <c r="AQ231" s="115">
        <v>22850</v>
      </c>
      <c r="AR231" s="115">
        <v>22335.1</v>
      </c>
      <c r="AS231" s="115">
        <v>514.9</v>
      </c>
      <c r="AT231" s="115"/>
      <c r="AU231" s="115"/>
      <c r="AV231" s="115"/>
      <c r="AW231" s="115">
        <f t="shared" si="120"/>
        <v>22850</v>
      </c>
      <c r="AX231" s="115">
        <f t="shared" si="121"/>
        <v>22335.1</v>
      </c>
      <c r="AY231" s="115">
        <f t="shared" si="122"/>
        <v>514.9</v>
      </c>
      <c r="AZ231" s="258"/>
      <c r="BB231" s="6" t="s">
        <v>979</v>
      </c>
    </row>
    <row r="232" spans="1:54" s="1" customFormat="1" ht="20.25" customHeight="1">
      <c r="A232" s="565"/>
      <c r="B232" s="50" t="s">
        <v>333</v>
      </c>
      <c r="C232" s="258" t="s">
        <v>382</v>
      </c>
      <c r="D232" s="258"/>
      <c r="E232" s="259"/>
      <c r="F232" s="216"/>
      <c r="G232" s="216"/>
      <c r="H232" s="216"/>
      <c r="I232" s="216"/>
      <c r="J232" s="155">
        <v>2025</v>
      </c>
      <c r="K232" s="470"/>
      <c r="L232" s="155"/>
      <c r="M232" s="155"/>
      <c r="N232" s="155"/>
      <c r="O232" s="115"/>
      <c r="P232" s="115"/>
      <c r="Q232" s="115"/>
      <c r="R232" s="284"/>
      <c r="S232" s="284"/>
      <c r="T232" s="284"/>
      <c r="U232" s="284"/>
      <c r="V232" s="284"/>
      <c r="W232" s="284"/>
      <c r="X232" s="284"/>
      <c r="Y232" s="284"/>
      <c r="Z232" s="284"/>
      <c r="AA232" s="258"/>
      <c r="AB232" s="115"/>
      <c r="AC232" s="115"/>
      <c r="AD232" s="115"/>
      <c r="AE232" s="115"/>
      <c r="AF232" s="115"/>
      <c r="AG232" s="115"/>
      <c r="AH232" s="284"/>
      <c r="AI232" s="284"/>
      <c r="AJ232" s="284"/>
      <c r="AK232" s="284"/>
      <c r="AL232" s="284"/>
      <c r="AM232" s="284"/>
      <c r="AN232" s="115">
        <v>22850</v>
      </c>
      <c r="AO232" s="115">
        <v>22335.1</v>
      </c>
      <c r="AP232" s="115">
        <v>514.9</v>
      </c>
      <c r="AQ232" s="115">
        <v>22850</v>
      </c>
      <c r="AR232" s="115">
        <v>22335.1</v>
      </c>
      <c r="AS232" s="115">
        <v>514.9</v>
      </c>
      <c r="AT232" s="115"/>
      <c r="AU232" s="115"/>
      <c r="AV232" s="115"/>
      <c r="AW232" s="115">
        <f t="shared" si="120"/>
        <v>22850</v>
      </c>
      <c r="AX232" s="115">
        <f t="shared" si="121"/>
        <v>22335.1</v>
      </c>
      <c r="AY232" s="115">
        <f t="shared" si="122"/>
        <v>514.9</v>
      </c>
      <c r="AZ232" s="258"/>
      <c r="BB232" s="6" t="s">
        <v>979</v>
      </c>
    </row>
    <row r="233" spans="1:54" s="1" customFormat="1" ht="37.5">
      <c r="A233" s="565" t="s">
        <v>1001</v>
      </c>
      <c r="B233" s="211" t="s">
        <v>334</v>
      </c>
      <c r="C233" s="258" t="s">
        <v>707</v>
      </c>
      <c r="D233" s="258"/>
      <c r="E233" s="259" t="s">
        <v>463</v>
      </c>
      <c r="F233" s="216" t="s">
        <v>483</v>
      </c>
      <c r="G233" s="216" t="s">
        <v>483</v>
      </c>
      <c r="H233" s="216" t="s">
        <v>1021</v>
      </c>
      <c r="I233" s="216" t="s">
        <v>474</v>
      </c>
      <c r="J233" s="505"/>
      <c r="K233" s="506">
        <v>30406.799999999999</v>
      </c>
      <c r="L233" s="284">
        <v>8443.6</v>
      </c>
      <c r="M233" s="284">
        <v>0</v>
      </c>
      <c r="N233" s="284">
        <v>8443.6</v>
      </c>
      <c r="O233" s="284"/>
      <c r="P233" s="284"/>
      <c r="Q233" s="284"/>
      <c r="R233" s="284">
        <v>21963.200000000001</v>
      </c>
      <c r="S233" s="284">
        <v>0</v>
      </c>
      <c r="T233" s="284">
        <v>21963</v>
      </c>
      <c r="U233" s="284"/>
      <c r="V233" s="284"/>
      <c r="W233" s="284"/>
      <c r="X233" s="284">
        <f t="shared" ref="X233:Z233" si="123">U233+R233</f>
        <v>21963.200000000001</v>
      </c>
      <c r="Y233" s="284">
        <f t="shared" si="123"/>
        <v>0</v>
      </c>
      <c r="Z233" s="284">
        <f t="shared" si="123"/>
        <v>21963</v>
      </c>
      <c r="AA233" s="258" t="s">
        <v>709</v>
      </c>
      <c r="AB233" s="284"/>
      <c r="AC233" s="284"/>
      <c r="AD233" s="284"/>
      <c r="AE233" s="284"/>
      <c r="AF233" s="284"/>
      <c r="AG233" s="284"/>
      <c r="AH233" s="284"/>
      <c r="AI233" s="284"/>
      <c r="AJ233" s="284"/>
      <c r="AK233" s="284"/>
      <c r="AL233" s="284"/>
      <c r="AM233" s="284"/>
      <c r="AN233" s="284"/>
      <c r="AO233" s="284"/>
      <c r="AP233" s="284"/>
      <c r="AQ233" s="284"/>
      <c r="AR233" s="284"/>
      <c r="AS233" s="284"/>
      <c r="AT233" s="284"/>
      <c r="AU233" s="284"/>
      <c r="AV233" s="284"/>
      <c r="AW233" s="284"/>
      <c r="AX233" s="284"/>
      <c r="AY233" s="284"/>
      <c r="AZ233" s="258" t="s">
        <v>709</v>
      </c>
      <c r="BA233" s="395" t="s">
        <v>708</v>
      </c>
      <c r="BB233" s="6" t="s">
        <v>977</v>
      </c>
    </row>
    <row r="234" spans="1:54" s="3" customFormat="1" ht="20.25" customHeight="1">
      <c r="A234" s="565"/>
      <c r="B234" s="83"/>
      <c r="C234" s="84" t="s">
        <v>722</v>
      </c>
      <c r="D234" s="623"/>
      <c r="E234" s="623"/>
      <c r="F234" s="623"/>
      <c r="G234" s="623"/>
      <c r="H234" s="623"/>
      <c r="I234" s="623"/>
      <c r="J234" s="623"/>
      <c r="K234" s="623"/>
      <c r="L234" s="185"/>
      <c r="M234" s="185"/>
      <c r="N234" s="185"/>
      <c r="O234" s="119"/>
      <c r="P234" s="119"/>
      <c r="Q234" s="119"/>
      <c r="R234" s="323"/>
      <c r="S234" s="323"/>
      <c r="T234" s="323"/>
      <c r="U234" s="323"/>
      <c r="V234" s="323"/>
      <c r="W234" s="323"/>
      <c r="X234" s="323"/>
      <c r="Y234" s="323"/>
      <c r="Z234" s="323"/>
      <c r="AA234" s="84"/>
      <c r="AB234" s="119"/>
      <c r="AC234" s="119"/>
      <c r="AD234" s="119"/>
      <c r="AE234" s="323"/>
      <c r="AF234" s="323"/>
      <c r="AG234" s="323"/>
      <c r="AH234" s="323"/>
      <c r="AI234" s="323"/>
      <c r="AJ234" s="323"/>
      <c r="AK234" s="323"/>
      <c r="AL234" s="323"/>
      <c r="AM234" s="323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84"/>
    </row>
    <row r="235" spans="1:54" s="12" customFormat="1" ht="31.5" customHeight="1">
      <c r="A235" s="565"/>
      <c r="B235" s="385"/>
      <c r="C235" s="391" t="s">
        <v>18</v>
      </c>
      <c r="D235" s="624"/>
      <c r="E235" s="624"/>
      <c r="F235" s="624"/>
      <c r="G235" s="624"/>
      <c r="H235" s="624"/>
      <c r="I235" s="624"/>
      <c r="J235" s="624"/>
      <c r="K235" s="624"/>
      <c r="L235" s="426"/>
      <c r="M235" s="426"/>
      <c r="N235" s="426"/>
      <c r="O235" s="386"/>
      <c r="P235" s="386"/>
      <c r="Q235" s="386"/>
      <c r="R235" s="386"/>
      <c r="S235" s="386"/>
      <c r="T235" s="386"/>
      <c r="U235" s="386"/>
      <c r="V235" s="386"/>
      <c r="W235" s="386"/>
      <c r="X235" s="386"/>
      <c r="Y235" s="386"/>
      <c r="Z235" s="386"/>
      <c r="AA235" s="384"/>
      <c r="AB235" s="386"/>
      <c r="AC235" s="386"/>
      <c r="AD235" s="386"/>
      <c r="AE235" s="386"/>
      <c r="AF235" s="386"/>
      <c r="AG235" s="386"/>
      <c r="AH235" s="386"/>
      <c r="AI235" s="386"/>
      <c r="AJ235" s="386"/>
      <c r="AK235" s="386"/>
      <c r="AL235" s="386"/>
      <c r="AM235" s="386"/>
      <c r="AN235" s="386"/>
      <c r="AO235" s="386"/>
      <c r="AP235" s="386"/>
      <c r="AQ235" s="386"/>
      <c r="AR235" s="386"/>
      <c r="AS235" s="386"/>
      <c r="AT235" s="386"/>
      <c r="AU235" s="386"/>
      <c r="AV235" s="386"/>
      <c r="AW235" s="386"/>
      <c r="AX235" s="386"/>
      <c r="AY235" s="386"/>
      <c r="AZ235" s="384"/>
      <c r="BB235" s="12" t="s">
        <v>974</v>
      </c>
    </row>
    <row r="236" spans="1:54" s="3" customFormat="1" ht="47.25" customHeight="1">
      <c r="A236" s="565"/>
      <c r="B236" s="63"/>
      <c r="C236" s="95" t="s">
        <v>723</v>
      </c>
      <c r="D236" s="625"/>
      <c r="E236" s="625"/>
      <c r="F236" s="625"/>
      <c r="G236" s="625"/>
      <c r="H236" s="625"/>
      <c r="I236" s="625"/>
      <c r="J236" s="625"/>
      <c r="K236" s="625"/>
      <c r="L236" s="427"/>
      <c r="M236" s="427"/>
      <c r="N236" s="427"/>
      <c r="O236" s="110"/>
      <c r="P236" s="110"/>
      <c r="Q236" s="110"/>
      <c r="R236" s="324"/>
      <c r="S236" s="324"/>
      <c r="T236" s="324"/>
      <c r="U236" s="324"/>
      <c r="V236" s="324"/>
      <c r="W236" s="324"/>
      <c r="X236" s="324"/>
      <c r="Y236" s="324"/>
      <c r="Z236" s="324"/>
      <c r="AA236" s="95"/>
      <c r="AB236" s="110"/>
      <c r="AC236" s="110"/>
      <c r="AD236" s="110"/>
      <c r="AE236" s="324"/>
      <c r="AF236" s="324"/>
      <c r="AG236" s="324"/>
      <c r="AH236" s="324"/>
      <c r="AI236" s="324"/>
      <c r="AJ236" s="324"/>
      <c r="AK236" s="324"/>
      <c r="AL236" s="324"/>
      <c r="AM236" s="324"/>
      <c r="AN236" s="110"/>
      <c r="AO236" s="110"/>
      <c r="AP236" s="110"/>
      <c r="AQ236" s="110"/>
      <c r="AR236" s="110"/>
      <c r="AS236" s="110"/>
      <c r="AT236" s="110"/>
      <c r="AU236" s="110"/>
      <c r="AV236" s="110"/>
      <c r="AW236" s="110"/>
      <c r="AX236" s="110"/>
      <c r="AY236" s="110"/>
      <c r="AZ236" s="95"/>
      <c r="BB236" s="3" t="s">
        <v>974</v>
      </c>
    </row>
    <row r="237" spans="1:54" s="1" customFormat="1" ht="63">
      <c r="A237" s="565" t="s">
        <v>1002</v>
      </c>
      <c r="B237" s="211" t="s">
        <v>336</v>
      </c>
      <c r="C237" s="390" t="s">
        <v>724</v>
      </c>
      <c r="D237" s="258"/>
      <c r="E237" s="259" t="s">
        <v>463</v>
      </c>
      <c r="F237" s="216" t="s">
        <v>483</v>
      </c>
      <c r="G237" s="216" t="s">
        <v>479</v>
      </c>
      <c r="H237" s="216" t="s">
        <v>1022</v>
      </c>
      <c r="I237" s="216" t="s">
        <v>474</v>
      </c>
      <c r="J237" s="505"/>
      <c r="K237" s="506">
        <v>34999.99</v>
      </c>
      <c r="L237" s="429"/>
      <c r="M237" s="429"/>
      <c r="N237" s="429"/>
      <c r="O237" s="284"/>
      <c r="P237" s="284"/>
      <c r="Q237" s="284"/>
      <c r="R237" s="284">
        <v>35000</v>
      </c>
      <c r="S237" s="284">
        <v>0</v>
      </c>
      <c r="T237" s="284">
        <v>35000</v>
      </c>
      <c r="U237" s="284"/>
      <c r="V237" s="284"/>
      <c r="W237" s="284"/>
      <c r="X237" s="284">
        <f>U237+R237</f>
        <v>35000</v>
      </c>
      <c r="Y237" s="284">
        <f>V237+S237</f>
        <v>0</v>
      </c>
      <c r="Z237" s="284">
        <f>W237+T237</f>
        <v>35000</v>
      </c>
      <c r="AA237" s="388" t="s">
        <v>709</v>
      </c>
      <c r="AB237" s="284"/>
      <c r="AC237" s="284"/>
      <c r="AD237" s="284"/>
      <c r="AE237" s="284"/>
      <c r="AF237" s="284"/>
      <c r="AG237" s="284"/>
      <c r="AH237" s="284"/>
      <c r="AI237" s="284"/>
      <c r="AJ237" s="284"/>
      <c r="AK237" s="284"/>
      <c r="AL237" s="284"/>
      <c r="AM237" s="284"/>
      <c r="AN237" s="284"/>
      <c r="AO237" s="284"/>
      <c r="AP237" s="284"/>
      <c r="AQ237" s="284"/>
      <c r="AR237" s="284"/>
      <c r="AS237" s="284"/>
      <c r="AT237" s="284"/>
      <c r="AU237" s="284"/>
      <c r="AV237" s="284"/>
      <c r="AW237" s="284"/>
      <c r="AX237" s="284"/>
      <c r="AY237" s="284"/>
      <c r="AZ237" s="388" t="s">
        <v>709</v>
      </c>
      <c r="BA237" s="395" t="s">
        <v>708</v>
      </c>
      <c r="BB237" s="6" t="s">
        <v>977</v>
      </c>
    </row>
    <row r="238" spans="1:54" s="149" customFormat="1" ht="20.25">
      <c r="A238" s="565"/>
      <c r="B238" s="226"/>
      <c r="C238" s="392" t="s">
        <v>15</v>
      </c>
      <c r="D238" s="258"/>
      <c r="E238" s="259"/>
      <c r="F238" s="216"/>
      <c r="G238" s="216"/>
      <c r="H238" s="216"/>
      <c r="I238" s="216"/>
      <c r="J238" s="505"/>
      <c r="K238" s="507"/>
      <c r="L238" s="430"/>
      <c r="M238" s="430"/>
      <c r="N238" s="430"/>
      <c r="O238" s="321"/>
      <c r="P238" s="321"/>
      <c r="Q238" s="321"/>
      <c r="R238" s="321">
        <v>35000</v>
      </c>
      <c r="S238" s="321">
        <v>0</v>
      </c>
      <c r="T238" s="321">
        <v>35000</v>
      </c>
      <c r="U238" s="321"/>
      <c r="V238" s="321"/>
      <c r="W238" s="321"/>
      <c r="X238" s="321">
        <v>35000</v>
      </c>
      <c r="Y238" s="321">
        <v>0</v>
      </c>
      <c r="Z238" s="321">
        <v>35000</v>
      </c>
      <c r="AA238" s="392"/>
      <c r="AB238" s="321"/>
      <c r="AC238" s="321"/>
      <c r="AD238" s="321"/>
      <c r="AE238" s="321"/>
      <c r="AF238" s="321"/>
      <c r="AG238" s="321"/>
      <c r="AH238" s="321"/>
      <c r="AI238" s="321"/>
      <c r="AJ238" s="321"/>
      <c r="AK238" s="321"/>
      <c r="AL238" s="321"/>
      <c r="AM238" s="321"/>
      <c r="AN238" s="321"/>
      <c r="AO238" s="321"/>
      <c r="AP238" s="321"/>
      <c r="AQ238" s="321"/>
      <c r="AR238" s="321"/>
      <c r="AS238" s="321"/>
      <c r="AT238" s="321"/>
      <c r="AU238" s="321"/>
      <c r="AV238" s="321"/>
      <c r="AW238" s="321"/>
      <c r="AX238" s="321"/>
      <c r="AY238" s="321"/>
      <c r="AZ238" s="392"/>
      <c r="BA238" s="279"/>
      <c r="BB238" s="6" t="s">
        <v>977</v>
      </c>
    </row>
    <row r="239" spans="1:54" ht="20.25">
      <c r="A239" s="565"/>
      <c r="B239" s="31"/>
      <c r="C239" s="31" t="s">
        <v>7</v>
      </c>
      <c r="D239" s="31"/>
      <c r="E239" s="210"/>
      <c r="F239" s="210"/>
      <c r="G239" s="210"/>
      <c r="H239" s="210"/>
      <c r="I239" s="210"/>
      <c r="J239" s="31"/>
      <c r="K239" s="455"/>
      <c r="L239" s="31"/>
      <c r="M239" s="31"/>
      <c r="N239" s="31"/>
      <c r="O239" s="105">
        <f t="shared" ref="O239:Z239" si="124">O243+O250+O252+O253+O255+O257+O258+O260+O264+O267+O269+O271+O273+O275+O277+O281+O266+O244+O262+O249</f>
        <v>1258512.5000000002</v>
      </c>
      <c r="P239" s="105">
        <f t="shared" si="124"/>
        <v>892606.1</v>
      </c>
      <c r="Q239" s="105">
        <f t="shared" si="124"/>
        <v>365906.39999999997</v>
      </c>
      <c r="R239" s="105">
        <f t="shared" si="124"/>
        <v>1323371.5860000001</v>
      </c>
      <c r="S239" s="105">
        <f t="shared" si="124"/>
        <v>892606.1</v>
      </c>
      <c r="T239" s="105">
        <f t="shared" si="124"/>
        <v>430765.48599999986</v>
      </c>
      <c r="U239" s="105">
        <f t="shared" si="124"/>
        <v>242383.285</v>
      </c>
      <c r="V239" s="105">
        <f t="shared" si="124"/>
        <v>0</v>
      </c>
      <c r="W239" s="105">
        <f t="shared" si="124"/>
        <v>242383.285</v>
      </c>
      <c r="X239" s="105">
        <f t="shared" si="124"/>
        <v>1565754.871</v>
      </c>
      <c r="Y239" s="105">
        <f t="shared" si="124"/>
        <v>892606.1</v>
      </c>
      <c r="Z239" s="105">
        <f t="shared" si="124"/>
        <v>673148.77099999995</v>
      </c>
      <c r="AA239" s="105"/>
      <c r="AB239" s="105">
        <f t="shared" ref="AB239:AY239" si="125">AB243+AB250+AB252+AB253+AB255+AB257+AB258+AB260+AB264+AB267+AB269+AB271+AB273+AB275+AB277+AB281+AB266+AB244+AB262+AB249</f>
        <v>554783.6</v>
      </c>
      <c r="AC239" s="105">
        <f t="shared" si="125"/>
        <v>446633.2</v>
      </c>
      <c r="AD239" s="105">
        <f t="shared" si="125"/>
        <v>108150.39999999999</v>
      </c>
      <c r="AE239" s="105">
        <f t="shared" si="125"/>
        <v>554783.6</v>
      </c>
      <c r="AF239" s="105">
        <f t="shared" si="125"/>
        <v>446633.2</v>
      </c>
      <c r="AG239" s="105">
        <f t="shared" si="125"/>
        <v>108150.39999999999</v>
      </c>
      <c r="AH239" s="105">
        <f t="shared" si="125"/>
        <v>-13913.4</v>
      </c>
      <c r="AI239" s="105">
        <f t="shared" si="125"/>
        <v>0</v>
      </c>
      <c r="AJ239" s="105">
        <f t="shared" si="125"/>
        <v>-13913.4</v>
      </c>
      <c r="AK239" s="105">
        <f t="shared" si="125"/>
        <v>540870.19999999995</v>
      </c>
      <c r="AL239" s="105">
        <f t="shared" si="125"/>
        <v>446633.2</v>
      </c>
      <c r="AM239" s="105">
        <f t="shared" si="125"/>
        <v>94237</v>
      </c>
      <c r="AN239" s="105">
        <f t="shared" si="125"/>
        <v>12073.4</v>
      </c>
      <c r="AO239" s="105">
        <f t="shared" si="125"/>
        <v>0</v>
      </c>
      <c r="AP239" s="105">
        <f t="shared" si="125"/>
        <v>12073.4</v>
      </c>
      <c r="AQ239" s="105">
        <f t="shared" si="125"/>
        <v>12073.4</v>
      </c>
      <c r="AR239" s="105">
        <f t="shared" si="125"/>
        <v>0</v>
      </c>
      <c r="AS239" s="105">
        <f t="shared" si="125"/>
        <v>12073.4</v>
      </c>
      <c r="AT239" s="105">
        <f t="shared" si="125"/>
        <v>-12073.4</v>
      </c>
      <c r="AU239" s="105">
        <f t="shared" si="125"/>
        <v>0</v>
      </c>
      <c r="AV239" s="105">
        <f t="shared" si="125"/>
        <v>-12073.4</v>
      </c>
      <c r="AW239" s="105">
        <f t="shared" si="125"/>
        <v>0</v>
      </c>
      <c r="AX239" s="105">
        <f t="shared" si="125"/>
        <v>0</v>
      </c>
      <c r="AY239" s="105">
        <f t="shared" si="125"/>
        <v>0</v>
      </c>
      <c r="AZ239" s="31"/>
      <c r="BB239" s="6" t="s">
        <v>974</v>
      </c>
    </row>
    <row r="240" spans="1:54" s="3" customFormat="1" ht="47.25" customHeight="1">
      <c r="A240" s="565"/>
      <c r="B240" s="81"/>
      <c r="C240" s="82" t="s">
        <v>383</v>
      </c>
      <c r="D240" s="82"/>
      <c r="E240" s="202"/>
      <c r="F240" s="202"/>
      <c r="G240" s="202"/>
      <c r="H240" s="202"/>
      <c r="I240" s="202"/>
      <c r="J240" s="182"/>
      <c r="K240" s="474"/>
      <c r="L240" s="182"/>
      <c r="M240" s="182"/>
      <c r="N240" s="182"/>
      <c r="O240" s="118"/>
      <c r="P240" s="118"/>
      <c r="Q240" s="118"/>
      <c r="R240" s="322"/>
      <c r="S240" s="322"/>
      <c r="T240" s="322"/>
      <c r="U240" s="322"/>
      <c r="V240" s="322"/>
      <c r="W240" s="322"/>
      <c r="X240" s="322"/>
      <c r="Y240" s="322"/>
      <c r="Z240" s="322"/>
      <c r="AA240" s="82"/>
      <c r="AB240" s="118"/>
      <c r="AC240" s="118"/>
      <c r="AD240" s="118"/>
      <c r="AE240" s="322"/>
      <c r="AF240" s="322"/>
      <c r="AG240" s="322"/>
      <c r="AH240" s="322"/>
      <c r="AI240" s="322"/>
      <c r="AJ240" s="322"/>
      <c r="AK240" s="322"/>
      <c r="AL240" s="322"/>
      <c r="AM240" s="322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82"/>
    </row>
    <row r="241" spans="1:54" s="3" customFormat="1" ht="31.5" customHeight="1">
      <c r="A241" s="565"/>
      <c r="B241" s="83"/>
      <c r="C241" s="84" t="s">
        <v>402</v>
      </c>
      <c r="D241" s="84"/>
      <c r="E241" s="203"/>
      <c r="F241" s="203"/>
      <c r="G241" s="203"/>
      <c r="H241" s="203"/>
      <c r="I241" s="203"/>
      <c r="J241" s="185"/>
      <c r="K241" s="472"/>
      <c r="L241" s="185"/>
      <c r="M241" s="185"/>
      <c r="N241" s="185"/>
      <c r="O241" s="119"/>
      <c r="P241" s="119"/>
      <c r="Q241" s="119"/>
      <c r="R241" s="323"/>
      <c r="S241" s="323"/>
      <c r="T241" s="323"/>
      <c r="U241" s="323"/>
      <c r="V241" s="323"/>
      <c r="W241" s="323"/>
      <c r="X241" s="323"/>
      <c r="Y241" s="323"/>
      <c r="Z241" s="323"/>
      <c r="AA241" s="84"/>
      <c r="AB241" s="119"/>
      <c r="AC241" s="119"/>
      <c r="AD241" s="119"/>
      <c r="AE241" s="323"/>
      <c r="AF241" s="323"/>
      <c r="AG241" s="323"/>
      <c r="AH241" s="323"/>
      <c r="AI241" s="323"/>
      <c r="AJ241" s="323"/>
      <c r="AK241" s="323"/>
      <c r="AL241" s="323"/>
      <c r="AM241" s="323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84"/>
    </row>
    <row r="242" spans="1:54" s="3" customFormat="1" ht="31.5" customHeight="1">
      <c r="A242" s="565"/>
      <c r="B242" s="63"/>
      <c r="C242" s="95" t="s">
        <v>19</v>
      </c>
      <c r="D242" s="234"/>
      <c r="E242" s="217"/>
      <c r="F242" s="217"/>
      <c r="G242" s="217"/>
      <c r="H242" s="217"/>
      <c r="I242" s="217"/>
      <c r="J242" s="68"/>
      <c r="K242" s="458"/>
      <c r="L242" s="68"/>
      <c r="M242" s="68"/>
      <c r="N242" s="68"/>
      <c r="O242" s="110"/>
      <c r="P242" s="110"/>
      <c r="Q242" s="110"/>
      <c r="R242" s="324"/>
      <c r="S242" s="324"/>
      <c r="T242" s="324"/>
      <c r="U242" s="324"/>
      <c r="V242" s="324"/>
      <c r="W242" s="324"/>
      <c r="X242" s="324"/>
      <c r="Y242" s="324"/>
      <c r="Z242" s="324"/>
      <c r="AA242" s="95"/>
      <c r="AB242" s="110"/>
      <c r="AC242" s="110"/>
      <c r="AD242" s="110"/>
      <c r="AE242" s="324"/>
      <c r="AF242" s="324"/>
      <c r="AG242" s="324"/>
      <c r="AH242" s="324"/>
      <c r="AI242" s="324"/>
      <c r="AJ242" s="324"/>
      <c r="AK242" s="324"/>
      <c r="AL242" s="324"/>
      <c r="AM242" s="324"/>
      <c r="AN242" s="110"/>
      <c r="AO242" s="110"/>
      <c r="AP242" s="110"/>
      <c r="AQ242" s="110"/>
      <c r="AR242" s="110"/>
      <c r="AS242" s="110"/>
      <c r="AT242" s="110"/>
      <c r="AU242" s="110"/>
      <c r="AV242" s="110"/>
      <c r="AW242" s="110"/>
      <c r="AX242" s="110"/>
      <c r="AY242" s="110"/>
      <c r="AZ242" s="95"/>
      <c r="BB242" s="3" t="s">
        <v>974</v>
      </c>
    </row>
    <row r="243" spans="1:54" s="3" customFormat="1" ht="47.25">
      <c r="A243" s="565" t="s">
        <v>1003</v>
      </c>
      <c r="B243" s="52" t="s">
        <v>780</v>
      </c>
      <c r="C243" s="37" t="s">
        <v>559</v>
      </c>
      <c r="D243" s="37"/>
      <c r="E243" s="179" t="s">
        <v>489</v>
      </c>
      <c r="F243" s="179" t="s">
        <v>217</v>
      </c>
      <c r="G243" s="179" t="s">
        <v>465</v>
      </c>
      <c r="H243" s="179" t="s">
        <v>490</v>
      </c>
      <c r="I243" s="179" t="s">
        <v>491</v>
      </c>
      <c r="J243" s="78">
        <v>2022</v>
      </c>
      <c r="K243" s="459"/>
      <c r="L243" s="284">
        <f>M243+N243</f>
        <v>50919</v>
      </c>
      <c r="M243" s="284">
        <v>0</v>
      </c>
      <c r="N243" s="284">
        <v>50919</v>
      </c>
      <c r="O243" s="112">
        <v>500</v>
      </c>
      <c r="P243" s="112">
        <v>0</v>
      </c>
      <c r="Q243" s="112">
        <v>500</v>
      </c>
      <c r="R243" s="303">
        <f>O243</f>
        <v>500</v>
      </c>
      <c r="S243" s="303">
        <f t="shared" ref="S243:T243" si="126">P243</f>
        <v>0</v>
      </c>
      <c r="T243" s="303">
        <f t="shared" si="126"/>
        <v>500</v>
      </c>
      <c r="U243" s="303">
        <v>-500</v>
      </c>
      <c r="V243" s="303">
        <v>0</v>
      </c>
      <c r="W243" s="303">
        <v>-500</v>
      </c>
      <c r="X243" s="303">
        <f>U243+R243</f>
        <v>0</v>
      </c>
      <c r="Y243" s="303">
        <f t="shared" ref="Y243:Z243" si="127">V243+S243</f>
        <v>0</v>
      </c>
      <c r="Z243" s="303">
        <f t="shared" si="127"/>
        <v>0</v>
      </c>
      <c r="AA243" s="37" t="s">
        <v>642</v>
      </c>
      <c r="AB243" s="120"/>
      <c r="AC243" s="120"/>
      <c r="AD243" s="120"/>
      <c r="AE243" s="340"/>
      <c r="AF243" s="340"/>
      <c r="AG243" s="340"/>
      <c r="AH243" s="340"/>
      <c r="AI243" s="340"/>
      <c r="AJ243" s="340"/>
      <c r="AK243" s="340"/>
      <c r="AL243" s="340"/>
      <c r="AM243" s="340"/>
      <c r="AN243" s="120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0"/>
      <c r="AZ243" s="37" t="s">
        <v>642</v>
      </c>
      <c r="BA243" s="3" t="s">
        <v>643</v>
      </c>
      <c r="BB243" s="6" t="s">
        <v>980</v>
      </c>
    </row>
    <row r="244" spans="1:54" s="3" customFormat="1" ht="33">
      <c r="A244" s="565"/>
      <c r="B244" s="643" t="s">
        <v>346</v>
      </c>
      <c r="C244" s="644" t="s">
        <v>986</v>
      </c>
      <c r="D244" s="645"/>
      <c r="E244" s="646" t="s">
        <v>489</v>
      </c>
      <c r="F244" s="646" t="s">
        <v>217</v>
      </c>
      <c r="G244" s="646" t="s">
        <v>465</v>
      </c>
      <c r="H244" s="641" t="s">
        <v>516</v>
      </c>
      <c r="I244" s="646" t="s">
        <v>491</v>
      </c>
      <c r="J244" s="647"/>
      <c r="K244" s="648"/>
      <c r="L244" s="647"/>
      <c r="M244" s="647"/>
      <c r="N244" s="647"/>
      <c r="O244" s="569"/>
      <c r="P244" s="569"/>
      <c r="Q244" s="569"/>
      <c r="R244" s="569"/>
      <c r="S244" s="569"/>
      <c r="T244" s="569"/>
      <c r="U244" s="649">
        <v>1337.9</v>
      </c>
      <c r="V244" s="649">
        <v>0</v>
      </c>
      <c r="W244" s="649">
        <v>1337.9</v>
      </c>
      <c r="X244" s="569">
        <v>1337.9</v>
      </c>
      <c r="Y244" s="569">
        <v>0</v>
      </c>
      <c r="Z244" s="569">
        <v>1337.9</v>
      </c>
      <c r="AA244" s="640"/>
      <c r="AB244" s="642"/>
      <c r="AC244" s="642"/>
      <c r="AD244" s="642"/>
      <c r="AE244" s="642"/>
      <c r="AF244" s="642"/>
      <c r="AG244" s="642"/>
      <c r="AH244" s="642"/>
      <c r="AI244" s="642"/>
      <c r="AJ244" s="642"/>
      <c r="AK244" s="642"/>
      <c r="AL244" s="642"/>
      <c r="AM244" s="642"/>
      <c r="AN244" s="642"/>
      <c r="AO244" s="642"/>
      <c r="AP244" s="642"/>
      <c r="AQ244" s="642"/>
      <c r="AR244" s="642"/>
      <c r="AS244" s="642"/>
      <c r="AT244" s="642"/>
      <c r="AU244" s="642"/>
      <c r="AV244" s="642"/>
      <c r="AW244" s="642"/>
      <c r="AX244" s="642"/>
      <c r="AY244" s="642"/>
      <c r="AZ244" s="640"/>
      <c r="BB244" s="6"/>
    </row>
    <row r="245" spans="1:54" s="3" customFormat="1" ht="31.5" customHeight="1">
      <c r="A245" s="565"/>
      <c r="B245" s="81"/>
      <c r="C245" s="82" t="s">
        <v>384</v>
      </c>
      <c r="D245" s="82"/>
      <c r="E245" s="202"/>
      <c r="F245" s="202"/>
      <c r="G245" s="202"/>
      <c r="H245" s="202"/>
      <c r="I245" s="202"/>
      <c r="J245" s="86"/>
      <c r="K245" s="456"/>
      <c r="L245" s="86"/>
      <c r="M245" s="86"/>
      <c r="N245" s="86"/>
      <c r="O245" s="118"/>
      <c r="P245" s="118"/>
      <c r="Q245" s="118"/>
      <c r="R245" s="322"/>
      <c r="S245" s="322"/>
      <c r="T245" s="322"/>
      <c r="U245" s="322"/>
      <c r="V245" s="322"/>
      <c r="W245" s="322"/>
      <c r="X245" s="322"/>
      <c r="Y245" s="322"/>
      <c r="Z245" s="322"/>
      <c r="AA245" s="82"/>
      <c r="AB245" s="118"/>
      <c r="AC245" s="118"/>
      <c r="AD245" s="118"/>
      <c r="AE245" s="322"/>
      <c r="AF245" s="322"/>
      <c r="AG245" s="322"/>
      <c r="AH245" s="322"/>
      <c r="AI245" s="322"/>
      <c r="AJ245" s="322"/>
      <c r="AK245" s="322"/>
      <c r="AL245" s="322"/>
      <c r="AM245" s="322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82"/>
    </row>
    <row r="246" spans="1:54" s="3" customFormat="1" ht="31.5" customHeight="1">
      <c r="A246" s="565"/>
      <c r="B246" s="83"/>
      <c r="C246" s="84" t="s">
        <v>385</v>
      </c>
      <c r="D246" s="84"/>
      <c r="E246" s="203"/>
      <c r="F246" s="203"/>
      <c r="G246" s="203"/>
      <c r="H246" s="203"/>
      <c r="I246" s="203"/>
      <c r="J246" s="85"/>
      <c r="K246" s="457"/>
      <c r="L246" s="85"/>
      <c r="M246" s="85"/>
      <c r="N246" s="85"/>
      <c r="O246" s="119"/>
      <c r="P246" s="119"/>
      <c r="Q246" s="119"/>
      <c r="R246" s="323"/>
      <c r="S246" s="323"/>
      <c r="T246" s="323"/>
      <c r="U246" s="323"/>
      <c r="V246" s="323"/>
      <c r="W246" s="323"/>
      <c r="X246" s="323"/>
      <c r="Y246" s="323"/>
      <c r="Z246" s="323"/>
      <c r="AA246" s="84"/>
      <c r="AB246" s="119"/>
      <c r="AC246" s="119"/>
      <c r="AD246" s="119"/>
      <c r="AE246" s="323"/>
      <c r="AF246" s="323"/>
      <c r="AG246" s="323"/>
      <c r="AH246" s="323"/>
      <c r="AI246" s="323"/>
      <c r="AJ246" s="323"/>
      <c r="AK246" s="323"/>
      <c r="AL246" s="323"/>
      <c r="AM246" s="323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84"/>
    </row>
    <row r="247" spans="1:54" s="3" customFormat="1" ht="31.5" customHeight="1">
      <c r="A247" s="565"/>
      <c r="B247" s="63"/>
      <c r="C247" s="94" t="s">
        <v>18</v>
      </c>
      <c r="D247" s="94"/>
      <c r="E247" s="204"/>
      <c r="F247" s="204"/>
      <c r="G247" s="204"/>
      <c r="H247" s="204"/>
      <c r="I247" s="204"/>
      <c r="J247" s="68"/>
      <c r="K247" s="458"/>
      <c r="L247" s="68"/>
      <c r="M247" s="68"/>
      <c r="N247" s="68"/>
      <c r="O247" s="110"/>
      <c r="P247" s="110"/>
      <c r="Q247" s="110"/>
      <c r="R247" s="324"/>
      <c r="S247" s="324"/>
      <c r="T247" s="324"/>
      <c r="U247" s="324"/>
      <c r="V247" s="324"/>
      <c r="W247" s="324"/>
      <c r="X247" s="324"/>
      <c r="Y247" s="324"/>
      <c r="Z247" s="324"/>
      <c r="AA247" s="94"/>
      <c r="AB247" s="110"/>
      <c r="AC247" s="110"/>
      <c r="AD247" s="110"/>
      <c r="AE247" s="324"/>
      <c r="AF247" s="324"/>
      <c r="AG247" s="324"/>
      <c r="AH247" s="324"/>
      <c r="AI247" s="324"/>
      <c r="AJ247" s="324"/>
      <c r="AK247" s="324"/>
      <c r="AL247" s="324"/>
      <c r="AM247" s="324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94"/>
      <c r="BB247" s="3" t="s">
        <v>974</v>
      </c>
    </row>
    <row r="248" spans="1:54" s="3" customFormat="1" ht="20.25" customHeight="1">
      <c r="A248" s="565"/>
      <c r="B248" s="63"/>
      <c r="C248" s="66" t="s">
        <v>97</v>
      </c>
      <c r="D248" s="66"/>
      <c r="E248" s="204"/>
      <c r="F248" s="204"/>
      <c r="G248" s="204"/>
      <c r="H248" s="204"/>
      <c r="I248" s="204"/>
      <c r="J248" s="66"/>
      <c r="K248" s="450"/>
      <c r="L248" s="66"/>
      <c r="M248" s="66"/>
      <c r="N248" s="66"/>
      <c r="O248" s="110"/>
      <c r="P248" s="110"/>
      <c r="Q248" s="110"/>
      <c r="R248" s="324"/>
      <c r="S248" s="324"/>
      <c r="T248" s="324"/>
      <c r="U248" s="324"/>
      <c r="V248" s="324"/>
      <c r="W248" s="324"/>
      <c r="X248" s="324"/>
      <c r="Y248" s="324"/>
      <c r="Z248" s="324"/>
      <c r="AA248" s="66"/>
      <c r="AB248" s="110"/>
      <c r="AC248" s="110"/>
      <c r="AD248" s="110"/>
      <c r="AE248" s="324"/>
      <c r="AF248" s="324"/>
      <c r="AG248" s="324"/>
      <c r="AH248" s="324"/>
      <c r="AI248" s="324"/>
      <c r="AJ248" s="324"/>
      <c r="AK248" s="324"/>
      <c r="AL248" s="324"/>
      <c r="AM248" s="324"/>
      <c r="AN248" s="110"/>
      <c r="AO248" s="110"/>
      <c r="AP248" s="110"/>
      <c r="AQ248" s="110"/>
      <c r="AR248" s="110"/>
      <c r="AS248" s="110"/>
      <c r="AT248" s="110"/>
      <c r="AU248" s="110"/>
      <c r="AV248" s="110"/>
      <c r="AW248" s="110"/>
      <c r="AX248" s="110"/>
      <c r="AY248" s="110"/>
      <c r="AZ248" s="66"/>
      <c r="BB248" s="3" t="s">
        <v>974</v>
      </c>
    </row>
    <row r="249" spans="1:54" s="1" customFormat="1" ht="31.5" customHeight="1">
      <c r="A249" s="565" t="s">
        <v>1003</v>
      </c>
      <c r="B249" s="51" t="s">
        <v>337</v>
      </c>
      <c r="C249" s="48" t="s">
        <v>34</v>
      </c>
      <c r="D249" s="37" t="s">
        <v>527</v>
      </c>
      <c r="E249" s="179" t="s">
        <v>463</v>
      </c>
      <c r="F249" s="179" t="s">
        <v>217</v>
      </c>
      <c r="G249" s="179" t="s">
        <v>465</v>
      </c>
      <c r="H249" s="179" t="s">
        <v>488</v>
      </c>
      <c r="I249" s="179" t="s">
        <v>474</v>
      </c>
      <c r="J249" s="78">
        <v>2024</v>
      </c>
      <c r="K249" s="459"/>
      <c r="L249" s="78"/>
      <c r="M249" s="78"/>
      <c r="N249" s="78"/>
      <c r="O249" s="121"/>
      <c r="P249" s="121"/>
      <c r="Q249" s="121"/>
      <c r="R249" s="325"/>
      <c r="S249" s="325"/>
      <c r="T249" s="325"/>
      <c r="U249" s="325"/>
      <c r="V249" s="325"/>
      <c r="W249" s="325"/>
      <c r="X249" s="325"/>
      <c r="Y249" s="325"/>
      <c r="Z249" s="325"/>
      <c r="AA249" s="48"/>
      <c r="AB249" s="112">
        <v>82371.899999999994</v>
      </c>
      <c r="AC249" s="112">
        <v>81548.2</v>
      </c>
      <c r="AD249" s="112">
        <v>823.7</v>
      </c>
      <c r="AE249" s="303">
        <f>AB249</f>
        <v>82371.899999999994</v>
      </c>
      <c r="AF249" s="303">
        <f t="shared" ref="AF249" si="128">AC249</f>
        <v>81548.2</v>
      </c>
      <c r="AG249" s="303">
        <f t="shared" ref="AG249" si="129">AD249</f>
        <v>823.7</v>
      </c>
      <c r="AH249" s="303"/>
      <c r="AI249" s="303"/>
      <c r="AJ249" s="303"/>
      <c r="AK249" s="303">
        <f>AH249+AE249</f>
        <v>82371.899999999994</v>
      </c>
      <c r="AL249" s="303">
        <f t="shared" ref="AL249" si="130">AI249+AF249</f>
        <v>81548.2</v>
      </c>
      <c r="AM249" s="303">
        <f t="shared" ref="AM249" si="131">AJ249+AG249</f>
        <v>823.7</v>
      </c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48"/>
      <c r="BB249" s="1" t="s">
        <v>979</v>
      </c>
    </row>
    <row r="250" spans="1:54" s="12" customFormat="1" ht="63" customHeight="1">
      <c r="A250" s="565" t="s">
        <v>1003</v>
      </c>
      <c r="B250" s="51" t="s">
        <v>338</v>
      </c>
      <c r="C250" s="37" t="s">
        <v>160</v>
      </c>
      <c r="D250" s="37"/>
      <c r="E250" s="179" t="s">
        <v>463</v>
      </c>
      <c r="F250" s="179" t="s">
        <v>217</v>
      </c>
      <c r="G250" s="179" t="s">
        <v>465</v>
      </c>
      <c r="H250" s="179" t="s">
        <v>486</v>
      </c>
      <c r="I250" s="179" t="s">
        <v>474</v>
      </c>
      <c r="J250" s="78" t="s">
        <v>455</v>
      </c>
      <c r="K250" s="459"/>
      <c r="L250" s="78"/>
      <c r="M250" s="78"/>
      <c r="N250" s="78"/>
      <c r="O250" s="112">
        <v>6237.5</v>
      </c>
      <c r="P250" s="112">
        <v>0</v>
      </c>
      <c r="Q250" s="112">
        <v>6237.5</v>
      </c>
      <c r="R250" s="303">
        <f t="shared" ref="R250:R264" si="132">O250</f>
        <v>6237.5</v>
      </c>
      <c r="S250" s="303">
        <f t="shared" ref="S250:S258" si="133">P250</f>
        <v>0</v>
      </c>
      <c r="T250" s="303">
        <f t="shared" ref="T250:T257" si="134">Q250</f>
        <v>6237.5</v>
      </c>
      <c r="U250" s="303"/>
      <c r="V250" s="303"/>
      <c r="W250" s="303"/>
      <c r="X250" s="303">
        <f t="shared" ref="X250:X257" si="135">U250+R250</f>
        <v>6237.5</v>
      </c>
      <c r="Y250" s="303">
        <f t="shared" ref="Y250:Y264" si="136">V250+S250</f>
        <v>0</v>
      </c>
      <c r="Z250" s="303">
        <f t="shared" ref="Z250:Z258" si="137">W250+T250</f>
        <v>6237.5</v>
      </c>
      <c r="AA250" s="37"/>
      <c r="AB250" s="120"/>
      <c r="AC250" s="112"/>
      <c r="AD250" s="112"/>
      <c r="AE250" s="303"/>
      <c r="AF250" s="303"/>
      <c r="AG250" s="303"/>
      <c r="AH250" s="303"/>
      <c r="AI250" s="303"/>
      <c r="AJ250" s="303"/>
      <c r="AK250" s="303"/>
      <c r="AL250" s="303"/>
      <c r="AM250" s="303"/>
      <c r="AN250" s="120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  <c r="AY250" s="112"/>
      <c r="AZ250" s="37"/>
      <c r="BB250" s="12" t="s">
        <v>979</v>
      </c>
    </row>
    <row r="251" spans="1:54" s="13" customFormat="1" ht="18" customHeight="1">
      <c r="A251" s="565"/>
      <c r="B251" s="58"/>
      <c r="C251" s="38" t="s">
        <v>28</v>
      </c>
      <c r="D251" s="38"/>
      <c r="E251" s="218"/>
      <c r="F251" s="218"/>
      <c r="G251" s="218"/>
      <c r="H251" s="218"/>
      <c r="I251" s="218"/>
      <c r="J251" s="79"/>
      <c r="K251" s="454"/>
      <c r="L251" s="79"/>
      <c r="M251" s="79"/>
      <c r="N251" s="79"/>
      <c r="O251" s="114">
        <v>6237.5</v>
      </c>
      <c r="P251" s="114">
        <v>0</v>
      </c>
      <c r="Q251" s="114">
        <v>6237.5</v>
      </c>
      <c r="R251" s="326">
        <f t="shared" si="132"/>
        <v>6237.5</v>
      </c>
      <c r="S251" s="326">
        <f t="shared" si="133"/>
        <v>0</v>
      </c>
      <c r="T251" s="326">
        <f t="shared" si="134"/>
        <v>6237.5</v>
      </c>
      <c r="U251" s="326"/>
      <c r="V251" s="326"/>
      <c r="W251" s="326"/>
      <c r="X251" s="326">
        <f t="shared" si="135"/>
        <v>6237.5</v>
      </c>
      <c r="Y251" s="326">
        <f t="shared" si="136"/>
        <v>0</v>
      </c>
      <c r="Z251" s="326">
        <f t="shared" si="137"/>
        <v>6237.5</v>
      </c>
      <c r="AA251" s="38"/>
      <c r="AB251" s="114"/>
      <c r="AC251" s="114"/>
      <c r="AD251" s="114"/>
      <c r="AE251" s="326"/>
      <c r="AF251" s="326"/>
      <c r="AG251" s="326"/>
      <c r="AH251" s="326"/>
      <c r="AI251" s="326"/>
      <c r="AJ251" s="326"/>
      <c r="AK251" s="326"/>
      <c r="AL251" s="326"/>
      <c r="AM251" s="326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38"/>
      <c r="BB251" s="13" t="s">
        <v>979</v>
      </c>
    </row>
    <row r="252" spans="1:54" s="12" customFormat="1" ht="62.25" customHeight="1">
      <c r="A252" s="565" t="s">
        <v>1003</v>
      </c>
      <c r="B252" s="52" t="s">
        <v>339</v>
      </c>
      <c r="C252" s="37" t="s">
        <v>534</v>
      </c>
      <c r="D252" s="37" t="s">
        <v>527</v>
      </c>
      <c r="E252" s="179" t="s">
        <v>463</v>
      </c>
      <c r="F252" s="179" t="s">
        <v>217</v>
      </c>
      <c r="G252" s="179" t="s">
        <v>465</v>
      </c>
      <c r="H252" s="179" t="s">
        <v>488</v>
      </c>
      <c r="I252" s="179" t="s">
        <v>474</v>
      </c>
      <c r="J252" s="78" t="s">
        <v>452</v>
      </c>
      <c r="K252" s="459"/>
      <c r="L252" s="428">
        <f>M252+N252</f>
        <v>150147.5</v>
      </c>
      <c r="M252" s="428">
        <v>148646</v>
      </c>
      <c r="N252" s="428">
        <v>1501.5</v>
      </c>
      <c r="O252" s="111">
        <v>181867.3</v>
      </c>
      <c r="P252" s="111">
        <v>0</v>
      </c>
      <c r="Q252" s="111">
        <v>181867.3</v>
      </c>
      <c r="R252" s="275">
        <f t="shared" si="132"/>
        <v>181867.3</v>
      </c>
      <c r="S252" s="275">
        <f t="shared" si="133"/>
        <v>0</v>
      </c>
      <c r="T252" s="275">
        <f t="shared" si="134"/>
        <v>181867.3</v>
      </c>
      <c r="U252" s="275"/>
      <c r="V252" s="275"/>
      <c r="W252" s="275"/>
      <c r="X252" s="275">
        <f t="shared" si="135"/>
        <v>181867.3</v>
      </c>
      <c r="Y252" s="275">
        <f t="shared" si="136"/>
        <v>0</v>
      </c>
      <c r="Z252" s="275">
        <f t="shared" si="137"/>
        <v>181867.3</v>
      </c>
      <c r="AA252" s="37"/>
      <c r="AB252" s="120"/>
      <c r="AC252" s="112"/>
      <c r="AD252" s="112"/>
      <c r="AE252" s="303"/>
      <c r="AF252" s="303"/>
      <c r="AG252" s="303"/>
      <c r="AH252" s="303"/>
      <c r="AI252" s="303"/>
      <c r="AJ252" s="303"/>
      <c r="AK252" s="303"/>
      <c r="AL252" s="303"/>
      <c r="AM252" s="303"/>
      <c r="AN252" s="120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37"/>
      <c r="BB252" s="12" t="s">
        <v>981</v>
      </c>
    </row>
    <row r="253" spans="1:54" s="3" customFormat="1" ht="36" customHeight="1">
      <c r="A253" s="565" t="s">
        <v>1003</v>
      </c>
      <c r="B253" s="52" t="s">
        <v>340</v>
      </c>
      <c r="C253" s="39" t="s">
        <v>11</v>
      </c>
      <c r="D253" s="39" t="s">
        <v>528</v>
      </c>
      <c r="E253" s="208" t="s">
        <v>463</v>
      </c>
      <c r="F253" s="208" t="s">
        <v>217</v>
      </c>
      <c r="G253" s="208" t="s">
        <v>465</v>
      </c>
      <c r="H253" s="653" t="s">
        <v>1019</v>
      </c>
      <c r="I253" s="208" t="s">
        <v>474</v>
      </c>
      <c r="J253" s="25" t="s">
        <v>453</v>
      </c>
      <c r="K253" s="451"/>
      <c r="L253" s="438">
        <f>M253+N253</f>
        <v>451459.3</v>
      </c>
      <c r="M253" s="438">
        <v>445500</v>
      </c>
      <c r="N253" s="438">
        <v>5959.3</v>
      </c>
      <c r="O253" s="111">
        <v>534577.5</v>
      </c>
      <c r="P253" s="111">
        <v>527521.1</v>
      </c>
      <c r="Q253" s="111">
        <v>7056.4</v>
      </c>
      <c r="R253" s="275">
        <f>S253+T253</f>
        <v>540803.6</v>
      </c>
      <c r="S253" s="275">
        <f>P253</f>
        <v>527521.1</v>
      </c>
      <c r="T253" s="275">
        <f>Q253+6226.1</f>
        <v>13282.5</v>
      </c>
      <c r="U253" s="275"/>
      <c r="V253" s="275"/>
      <c r="W253" s="275"/>
      <c r="X253" s="275">
        <f t="shared" si="135"/>
        <v>540803.6</v>
      </c>
      <c r="Y253" s="275">
        <f t="shared" si="136"/>
        <v>527521.1</v>
      </c>
      <c r="Z253" s="275">
        <f t="shared" si="137"/>
        <v>13282.5</v>
      </c>
      <c r="AA253" s="39" t="s">
        <v>709</v>
      </c>
      <c r="AB253" s="111"/>
      <c r="AC253" s="111"/>
      <c r="AD253" s="111"/>
      <c r="AE253" s="275"/>
      <c r="AF253" s="275"/>
      <c r="AG253" s="275"/>
      <c r="AH253" s="275"/>
      <c r="AI253" s="275"/>
      <c r="AJ253" s="275"/>
      <c r="AK253" s="275"/>
      <c r="AL253" s="275"/>
      <c r="AM253" s="275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39" t="s">
        <v>709</v>
      </c>
      <c r="BA253" s="379" t="s">
        <v>708</v>
      </c>
      <c r="BB253" s="6" t="s">
        <v>977</v>
      </c>
    </row>
    <row r="254" spans="1:54" s="13" customFormat="1" ht="20.25">
      <c r="A254" s="565"/>
      <c r="B254" s="359"/>
      <c r="C254" s="38" t="s">
        <v>28</v>
      </c>
      <c r="D254" s="38"/>
      <c r="E254" s="218"/>
      <c r="F254" s="218"/>
      <c r="G254" s="218"/>
      <c r="H254" s="218"/>
      <c r="I254" s="218"/>
      <c r="J254" s="79"/>
      <c r="K254" s="454">
        <v>6226.1</v>
      </c>
      <c r="L254" s="79"/>
      <c r="M254" s="79"/>
      <c r="N254" s="79"/>
      <c r="O254" s="326">
        <v>0</v>
      </c>
      <c r="P254" s="326">
        <v>0</v>
      </c>
      <c r="Q254" s="326">
        <v>0</v>
      </c>
      <c r="R254" s="326">
        <v>6226.1</v>
      </c>
      <c r="S254" s="326">
        <v>0</v>
      </c>
      <c r="T254" s="326">
        <v>6226.1</v>
      </c>
      <c r="U254" s="326"/>
      <c r="V254" s="326"/>
      <c r="W254" s="326"/>
      <c r="X254" s="326">
        <f>U254+R254</f>
        <v>6226.1</v>
      </c>
      <c r="Y254" s="326">
        <f>V254+S254</f>
        <v>0</v>
      </c>
      <c r="Z254" s="326">
        <f>W254+T254</f>
        <v>6226.1</v>
      </c>
      <c r="AA254" s="38"/>
      <c r="AB254" s="326"/>
      <c r="AC254" s="326"/>
      <c r="AD254" s="326"/>
      <c r="AE254" s="326"/>
      <c r="AF254" s="326"/>
      <c r="AG254" s="326"/>
      <c r="AH254" s="326"/>
      <c r="AI254" s="326"/>
      <c r="AJ254" s="326"/>
      <c r="AK254" s="326"/>
      <c r="AL254" s="326"/>
      <c r="AM254" s="326"/>
      <c r="AN254" s="326"/>
      <c r="AO254" s="326"/>
      <c r="AP254" s="326"/>
      <c r="AQ254" s="326"/>
      <c r="AR254" s="326"/>
      <c r="AS254" s="326"/>
      <c r="AT254" s="326"/>
      <c r="AU254" s="326"/>
      <c r="AV254" s="326"/>
      <c r="AW254" s="326"/>
      <c r="AX254" s="326"/>
      <c r="AY254" s="326"/>
      <c r="AZ254" s="38"/>
      <c r="BB254" s="6" t="s">
        <v>977</v>
      </c>
    </row>
    <row r="255" spans="1:54" s="3" customFormat="1" ht="20.25" customHeight="1">
      <c r="A255" s="565" t="s">
        <v>1003</v>
      </c>
      <c r="B255" s="52" t="s">
        <v>341</v>
      </c>
      <c r="C255" s="37" t="s">
        <v>405</v>
      </c>
      <c r="D255" s="37"/>
      <c r="E255" s="179" t="s">
        <v>463</v>
      </c>
      <c r="F255" s="179" t="s">
        <v>217</v>
      </c>
      <c r="G255" s="179" t="s">
        <v>465</v>
      </c>
      <c r="H255" s="179" t="s">
        <v>486</v>
      </c>
      <c r="I255" s="179" t="s">
        <v>474</v>
      </c>
      <c r="J255" s="25" t="s">
        <v>455</v>
      </c>
      <c r="K255" s="451"/>
      <c r="L255" s="25"/>
      <c r="M255" s="25"/>
      <c r="N255" s="25"/>
      <c r="O255" s="111">
        <v>8214.9</v>
      </c>
      <c r="P255" s="111">
        <v>0</v>
      </c>
      <c r="Q255" s="111">
        <v>8214.9</v>
      </c>
      <c r="R255" s="275">
        <f t="shared" si="132"/>
        <v>8214.9</v>
      </c>
      <c r="S255" s="275">
        <f t="shared" si="133"/>
        <v>0</v>
      </c>
      <c r="T255" s="275">
        <f t="shared" si="134"/>
        <v>8214.9</v>
      </c>
      <c r="U255" s="275"/>
      <c r="V255" s="275"/>
      <c r="W255" s="275"/>
      <c r="X255" s="275">
        <f t="shared" si="135"/>
        <v>8214.9</v>
      </c>
      <c r="Y255" s="275">
        <f t="shared" si="136"/>
        <v>0</v>
      </c>
      <c r="Z255" s="275">
        <f t="shared" si="137"/>
        <v>8214.9</v>
      </c>
      <c r="AA255" s="37"/>
      <c r="AB255" s="122"/>
      <c r="AC255" s="122"/>
      <c r="AD255" s="122"/>
      <c r="AE255" s="341"/>
      <c r="AF255" s="341"/>
      <c r="AG255" s="341"/>
      <c r="AH255" s="341"/>
      <c r="AI255" s="341"/>
      <c r="AJ255" s="341"/>
      <c r="AK255" s="341"/>
      <c r="AL255" s="341"/>
      <c r="AM255" s="341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22"/>
      <c r="AY255" s="122"/>
      <c r="AZ255" s="37"/>
      <c r="BB255" s="3" t="s">
        <v>981</v>
      </c>
    </row>
    <row r="256" spans="1:54" s="13" customFormat="1" ht="18.75" customHeight="1">
      <c r="A256" s="565"/>
      <c r="B256" s="58"/>
      <c r="C256" s="522" t="s">
        <v>28</v>
      </c>
      <c r="D256" s="38"/>
      <c r="E256" s="218"/>
      <c r="F256" s="218"/>
      <c r="G256" s="218"/>
      <c r="H256" s="218"/>
      <c r="I256" s="218"/>
      <c r="J256" s="79"/>
      <c r="K256" s="454"/>
      <c r="L256" s="79"/>
      <c r="M256" s="79"/>
      <c r="N256" s="79"/>
      <c r="O256" s="114">
        <v>8214.9</v>
      </c>
      <c r="P256" s="114">
        <v>0</v>
      </c>
      <c r="Q256" s="114">
        <v>8214.9</v>
      </c>
      <c r="R256" s="326">
        <f t="shared" si="132"/>
        <v>8214.9</v>
      </c>
      <c r="S256" s="326">
        <f t="shared" si="133"/>
        <v>0</v>
      </c>
      <c r="T256" s="326">
        <f t="shared" si="134"/>
        <v>8214.9</v>
      </c>
      <c r="U256" s="326"/>
      <c r="V256" s="326"/>
      <c r="W256" s="326"/>
      <c r="X256" s="326">
        <f t="shared" si="135"/>
        <v>8214.9</v>
      </c>
      <c r="Y256" s="326">
        <f t="shared" si="136"/>
        <v>0</v>
      </c>
      <c r="Z256" s="326">
        <f t="shared" si="137"/>
        <v>8214.9</v>
      </c>
      <c r="AA256" s="38"/>
      <c r="AB256" s="122"/>
      <c r="AC256" s="122"/>
      <c r="AD256" s="122"/>
      <c r="AE256" s="341"/>
      <c r="AF256" s="341"/>
      <c r="AG256" s="341"/>
      <c r="AH256" s="341"/>
      <c r="AI256" s="341"/>
      <c r="AJ256" s="341"/>
      <c r="AK256" s="341"/>
      <c r="AL256" s="341"/>
      <c r="AM256" s="341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22"/>
      <c r="AY256" s="122"/>
      <c r="AZ256" s="38"/>
      <c r="BB256" s="13" t="s">
        <v>981</v>
      </c>
    </row>
    <row r="257" spans="1:54" ht="47.25" customHeight="1">
      <c r="A257" s="565" t="s">
        <v>1003</v>
      </c>
      <c r="B257" s="51" t="s">
        <v>342</v>
      </c>
      <c r="C257" s="102" t="s">
        <v>166</v>
      </c>
      <c r="D257" s="102" t="s">
        <v>528</v>
      </c>
      <c r="E257" s="205" t="s">
        <v>463</v>
      </c>
      <c r="F257" s="205" t="s">
        <v>217</v>
      </c>
      <c r="G257" s="205" t="s">
        <v>465</v>
      </c>
      <c r="H257" s="205" t="s">
        <v>487</v>
      </c>
      <c r="I257" s="205" t="s">
        <v>474</v>
      </c>
      <c r="J257" s="305" t="s">
        <v>447</v>
      </c>
      <c r="K257" s="475"/>
      <c r="L257" s="284">
        <f>N257+M257</f>
        <v>10908.4</v>
      </c>
      <c r="M257" s="284">
        <v>0</v>
      </c>
      <c r="N257" s="284">
        <v>10908.4</v>
      </c>
      <c r="O257" s="282">
        <v>521550</v>
      </c>
      <c r="P257" s="282">
        <v>365085</v>
      </c>
      <c r="Q257" s="282">
        <v>156465</v>
      </c>
      <c r="R257" s="282">
        <f t="shared" si="132"/>
        <v>521550</v>
      </c>
      <c r="S257" s="282">
        <f t="shared" si="133"/>
        <v>365085</v>
      </c>
      <c r="T257" s="282">
        <f t="shared" si="134"/>
        <v>156465</v>
      </c>
      <c r="U257" s="282"/>
      <c r="V257" s="282"/>
      <c r="W257" s="282"/>
      <c r="X257" s="282">
        <f t="shared" si="135"/>
        <v>521550</v>
      </c>
      <c r="Y257" s="282">
        <f t="shared" si="136"/>
        <v>365085</v>
      </c>
      <c r="Z257" s="282">
        <f t="shared" si="137"/>
        <v>156465</v>
      </c>
      <c r="AA257" s="102"/>
      <c r="AB257" s="282">
        <v>458498.3</v>
      </c>
      <c r="AC257" s="282">
        <v>365085</v>
      </c>
      <c r="AD257" s="109">
        <v>93413.3</v>
      </c>
      <c r="AE257" s="282">
        <f t="shared" ref="AE257:AE258" si="138">AB257</f>
        <v>458498.3</v>
      </c>
      <c r="AF257" s="282">
        <f t="shared" ref="AF257:AF258" si="139">AC257</f>
        <v>365085</v>
      </c>
      <c r="AG257" s="282">
        <f t="shared" ref="AG257:AG258" si="140">AD257</f>
        <v>93413.3</v>
      </c>
      <c r="AH257" s="282"/>
      <c r="AI257" s="282"/>
      <c r="AJ257" s="282"/>
      <c r="AK257" s="282">
        <f t="shared" ref="AK257:AK258" si="141">AH257+AE257</f>
        <v>458498.3</v>
      </c>
      <c r="AL257" s="282">
        <f t="shared" ref="AL257:AL258" si="142">AI257+AF257</f>
        <v>365085</v>
      </c>
      <c r="AM257" s="282">
        <f t="shared" ref="AM257:AM258" si="143">AJ257+AG257</f>
        <v>93413.3</v>
      </c>
      <c r="AN257" s="109"/>
      <c r="AO257" s="109"/>
      <c r="AP257" s="109"/>
      <c r="AQ257" s="109"/>
      <c r="AR257" s="109"/>
      <c r="AS257" s="109"/>
      <c r="AT257" s="109"/>
      <c r="AU257" s="109"/>
      <c r="AV257" s="109"/>
      <c r="AW257" s="109"/>
      <c r="AX257" s="109"/>
      <c r="AY257" s="109"/>
      <c r="AZ257" s="102"/>
      <c r="BB257" s="2" t="s">
        <v>981</v>
      </c>
    </row>
    <row r="258" spans="1:54" s="3" customFormat="1" ht="110.25">
      <c r="A258" s="565" t="s">
        <v>1003</v>
      </c>
      <c r="B258" s="52" t="s">
        <v>343</v>
      </c>
      <c r="C258" s="403" t="s">
        <v>167</v>
      </c>
      <c r="D258" s="39"/>
      <c r="E258" s="611" t="s">
        <v>463</v>
      </c>
      <c r="F258" s="611" t="s">
        <v>217</v>
      </c>
      <c r="G258" s="611" t="s">
        <v>465</v>
      </c>
      <c r="H258" s="179" t="s">
        <v>486</v>
      </c>
      <c r="I258" s="611" t="s">
        <v>474</v>
      </c>
      <c r="J258" s="25" t="s">
        <v>451</v>
      </c>
      <c r="K258" s="451"/>
      <c r="L258" s="25"/>
      <c r="M258" s="25"/>
      <c r="N258" s="25"/>
      <c r="O258" s="111">
        <v>5565.3</v>
      </c>
      <c r="P258" s="111">
        <v>0</v>
      </c>
      <c r="Q258" s="111">
        <v>5565.3</v>
      </c>
      <c r="R258" s="275">
        <v>19839</v>
      </c>
      <c r="S258" s="275">
        <f t="shared" si="133"/>
        <v>0</v>
      </c>
      <c r="T258" s="275">
        <f>Q258+14273.7</f>
        <v>19839</v>
      </c>
      <c r="U258" s="412">
        <v>16343.3</v>
      </c>
      <c r="V258" s="412">
        <v>0</v>
      </c>
      <c r="W258" s="412">
        <f>30617-14273.7</f>
        <v>16343.3</v>
      </c>
      <c r="X258" s="275">
        <f>U258+R258</f>
        <v>36182.300000000003</v>
      </c>
      <c r="Y258" s="275">
        <f t="shared" si="136"/>
        <v>0</v>
      </c>
      <c r="Z258" s="275">
        <f t="shared" si="137"/>
        <v>36182.300000000003</v>
      </c>
      <c r="AA258" s="39" t="s">
        <v>955</v>
      </c>
      <c r="AB258" s="111">
        <v>13913.4</v>
      </c>
      <c r="AC258" s="111">
        <v>0</v>
      </c>
      <c r="AD258" s="111">
        <v>13913.4</v>
      </c>
      <c r="AE258" s="275">
        <f t="shared" si="138"/>
        <v>13913.4</v>
      </c>
      <c r="AF258" s="275">
        <f t="shared" si="139"/>
        <v>0</v>
      </c>
      <c r="AG258" s="275">
        <f t="shared" si="140"/>
        <v>13913.4</v>
      </c>
      <c r="AH258" s="275">
        <f>AI258+AJ258</f>
        <v>-13913.4</v>
      </c>
      <c r="AI258" s="275">
        <v>0</v>
      </c>
      <c r="AJ258" s="275">
        <v>-13913.4</v>
      </c>
      <c r="AK258" s="275">
        <f t="shared" si="141"/>
        <v>0</v>
      </c>
      <c r="AL258" s="275">
        <f t="shared" si="142"/>
        <v>0</v>
      </c>
      <c r="AM258" s="275">
        <f t="shared" si="143"/>
        <v>0</v>
      </c>
      <c r="AN258" s="111">
        <v>12073.4</v>
      </c>
      <c r="AO258" s="111">
        <v>0</v>
      </c>
      <c r="AP258" s="111">
        <v>12073.4</v>
      </c>
      <c r="AQ258" s="111">
        <f>AN258</f>
        <v>12073.4</v>
      </c>
      <c r="AR258" s="111">
        <f t="shared" ref="AR258" si="144">AO258</f>
        <v>0</v>
      </c>
      <c r="AS258" s="111">
        <f t="shared" ref="AS258" si="145">AP258</f>
        <v>12073.4</v>
      </c>
      <c r="AT258" s="111">
        <f>AU258+AV258</f>
        <v>-12073.4</v>
      </c>
      <c r="AU258" s="111">
        <v>0</v>
      </c>
      <c r="AV258" s="111">
        <v>-12073.4</v>
      </c>
      <c r="AW258" s="111">
        <f>AT258+AQ258</f>
        <v>0</v>
      </c>
      <c r="AX258" s="111">
        <f t="shared" ref="AX258" si="146">AU258+AR258</f>
        <v>0</v>
      </c>
      <c r="AY258" s="111">
        <f t="shared" ref="AY258" si="147">AV258+AS258</f>
        <v>0</v>
      </c>
      <c r="AZ258" s="39" t="s">
        <v>955</v>
      </c>
      <c r="BA258" s="3" t="s">
        <v>644</v>
      </c>
      <c r="BB258" s="6" t="s">
        <v>980</v>
      </c>
    </row>
    <row r="259" spans="1:54" s="3" customFormat="1" ht="20.25">
      <c r="A259" s="565"/>
      <c r="B259" s="349"/>
      <c r="C259" s="522" t="s">
        <v>28</v>
      </c>
      <c r="D259" s="38"/>
      <c r="E259" s="218"/>
      <c r="F259" s="218"/>
      <c r="G259" s="218"/>
      <c r="H259" s="218"/>
      <c r="I259" s="218"/>
      <c r="J259" s="79"/>
      <c r="K259" s="454">
        <v>14273.7</v>
      </c>
      <c r="L259" s="79"/>
      <c r="M259" s="79"/>
      <c r="N259" s="79"/>
      <c r="O259" s="326"/>
      <c r="P259" s="326"/>
      <c r="Q259" s="326"/>
      <c r="R259" s="326">
        <v>14273.7</v>
      </c>
      <c r="S259" s="326">
        <v>0</v>
      </c>
      <c r="T259" s="326">
        <v>14273.7</v>
      </c>
      <c r="U259" s="326"/>
      <c r="V259" s="326"/>
      <c r="W259" s="326"/>
      <c r="X259" s="326">
        <f>U259+R259</f>
        <v>14273.7</v>
      </c>
      <c r="Y259" s="326">
        <v>0</v>
      </c>
      <c r="Z259" s="326">
        <f>W259+T259</f>
        <v>14273.7</v>
      </c>
      <c r="AA259" s="39"/>
      <c r="AB259" s="275"/>
      <c r="AC259" s="275"/>
      <c r="AD259" s="275"/>
      <c r="AE259" s="275"/>
      <c r="AF259" s="275"/>
      <c r="AG259" s="275"/>
      <c r="AH259" s="275"/>
      <c r="AI259" s="275"/>
      <c r="AJ259" s="275"/>
      <c r="AK259" s="275"/>
      <c r="AL259" s="275"/>
      <c r="AM259" s="275"/>
      <c r="AN259" s="275"/>
      <c r="AO259" s="275"/>
      <c r="AP259" s="275"/>
      <c r="AQ259" s="275"/>
      <c r="AR259" s="275"/>
      <c r="AS259" s="275"/>
      <c r="AT259" s="275"/>
      <c r="AU259" s="275"/>
      <c r="AV259" s="275"/>
      <c r="AW259" s="275"/>
      <c r="AX259" s="275"/>
      <c r="AY259" s="275"/>
      <c r="AZ259" s="39"/>
      <c r="BB259" s="6" t="s">
        <v>980</v>
      </c>
    </row>
    <row r="260" spans="1:54" s="3" customFormat="1" ht="47.25">
      <c r="A260" s="565" t="s">
        <v>1003</v>
      </c>
      <c r="B260" s="349" t="s">
        <v>344</v>
      </c>
      <c r="C260" s="403" t="s">
        <v>934</v>
      </c>
      <c r="D260" s="39"/>
      <c r="E260" s="611" t="s">
        <v>463</v>
      </c>
      <c r="F260" s="611" t="s">
        <v>217</v>
      </c>
      <c r="G260" s="611" t="s">
        <v>465</v>
      </c>
      <c r="H260" s="179" t="s">
        <v>486</v>
      </c>
      <c r="I260" s="611" t="s">
        <v>474</v>
      </c>
      <c r="J260" s="25"/>
      <c r="K260" s="451"/>
      <c r="L260" s="25"/>
      <c r="M260" s="25"/>
      <c r="N260" s="25"/>
      <c r="O260" s="275">
        <v>0</v>
      </c>
      <c r="P260" s="275"/>
      <c r="Q260" s="275"/>
      <c r="R260" s="275">
        <f t="shared" si="132"/>
        <v>0</v>
      </c>
      <c r="S260" s="275"/>
      <c r="T260" s="275"/>
      <c r="U260" s="412">
        <v>214204.5</v>
      </c>
      <c r="V260" s="412">
        <v>0</v>
      </c>
      <c r="W260" s="412">
        <v>214204.5</v>
      </c>
      <c r="X260" s="275">
        <f>U260+S260</f>
        <v>214204.5</v>
      </c>
      <c r="Y260" s="275">
        <f t="shared" si="136"/>
        <v>0</v>
      </c>
      <c r="Z260" s="275">
        <f>W260+T260</f>
        <v>214204.5</v>
      </c>
      <c r="AA260" s="39" t="s">
        <v>660</v>
      </c>
      <c r="AB260" s="275"/>
      <c r="AC260" s="275"/>
      <c r="AD260" s="275"/>
      <c r="AE260" s="275"/>
      <c r="AF260" s="275"/>
      <c r="AG260" s="275"/>
      <c r="AH260" s="275"/>
      <c r="AI260" s="275"/>
      <c r="AJ260" s="275"/>
      <c r="AK260" s="275"/>
      <c r="AL260" s="275"/>
      <c r="AM260" s="275"/>
      <c r="AN260" s="275"/>
      <c r="AO260" s="275"/>
      <c r="AP260" s="275"/>
      <c r="AQ260" s="275"/>
      <c r="AR260" s="275"/>
      <c r="AS260" s="275"/>
      <c r="AT260" s="275"/>
      <c r="AU260" s="275"/>
      <c r="AV260" s="275"/>
      <c r="AW260" s="275"/>
      <c r="AX260" s="275"/>
      <c r="AY260" s="275"/>
      <c r="AZ260" s="39" t="s">
        <v>660</v>
      </c>
      <c r="BA260" s="3" t="s">
        <v>658</v>
      </c>
      <c r="BB260" s="6" t="s">
        <v>980</v>
      </c>
    </row>
    <row r="261" spans="1:54" s="3" customFormat="1" ht="20.25">
      <c r="A261" s="565"/>
      <c r="B261" s="349"/>
      <c r="C261" s="522" t="s">
        <v>28</v>
      </c>
      <c r="D261" s="39"/>
      <c r="E261" s="356"/>
      <c r="F261" s="356"/>
      <c r="G261" s="356"/>
      <c r="H261" s="653"/>
      <c r="I261" s="356"/>
      <c r="J261" s="25"/>
      <c r="K261" s="451"/>
      <c r="L261" s="25"/>
      <c r="M261" s="25"/>
      <c r="N261" s="25"/>
      <c r="O261" s="326"/>
      <c r="P261" s="326"/>
      <c r="Q261" s="326"/>
      <c r="R261" s="326"/>
      <c r="S261" s="326"/>
      <c r="T261" s="326"/>
      <c r="U261" s="326">
        <v>2270.8000000000002</v>
      </c>
      <c r="V261" s="326">
        <v>0</v>
      </c>
      <c r="W261" s="326">
        <v>2270.8000000000002</v>
      </c>
      <c r="X261" s="326">
        <f>U261+R261</f>
        <v>2270.8000000000002</v>
      </c>
      <c r="Y261" s="326">
        <f t="shared" si="136"/>
        <v>0</v>
      </c>
      <c r="Z261" s="326">
        <f t="shared" ref="Z261" si="148">W261+T261</f>
        <v>2270.8000000000002</v>
      </c>
      <c r="AA261" s="39" t="s">
        <v>993</v>
      </c>
      <c r="AB261" s="275"/>
      <c r="AC261" s="275"/>
      <c r="AD261" s="275"/>
      <c r="AE261" s="275"/>
      <c r="AF261" s="275"/>
      <c r="AG261" s="275"/>
      <c r="AH261" s="275"/>
      <c r="AI261" s="275"/>
      <c r="AJ261" s="275"/>
      <c r="AK261" s="275"/>
      <c r="AL261" s="275"/>
      <c r="AM261" s="275"/>
      <c r="AN261" s="275"/>
      <c r="AO261" s="275"/>
      <c r="AP261" s="275"/>
      <c r="AQ261" s="275"/>
      <c r="AR261" s="275"/>
      <c r="AS261" s="275"/>
      <c r="AT261" s="275"/>
      <c r="AU261" s="275"/>
      <c r="AV261" s="275"/>
      <c r="AW261" s="275"/>
      <c r="AX261" s="275"/>
      <c r="AY261" s="275"/>
      <c r="AZ261" s="39"/>
      <c r="BB261" s="6" t="s">
        <v>980</v>
      </c>
    </row>
    <row r="262" spans="1:54" s="3" customFormat="1" ht="47.25">
      <c r="A262" s="565" t="s">
        <v>1003</v>
      </c>
      <c r="B262" s="349"/>
      <c r="C262" s="403" t="s">
        <v>971</v>
      </c>
      <c r="D262" s="39"/>
      <c r="E262" s="611" t="s">
        <v>463</v>
      </c>
      <c r="F262" s="611" t="s">
        <v>217</v>
      </c>
      <c r="G262" s="611" t="s">
        <v>465</v>
      </c>
      <c r="H262" s="179" t="s">
        <v>486</v>
      </c>
      <c r="I262" s="611" t="s">
        <v>474</v>
      </c>
      <c r="J262" s="25"/>
      <c r="K262" s="451"/>
      <c r="L262" s="25"/>
      <c r="M262" s="25"/>
      <c r="N262" s="25"/>
      <c r="O262" s="275">
        <v>0</v>
      </c>
      <c r="P262" s="275"/>
      <c r="Q262" s="275"/>
      <c r="R262" s="275">
        <f>O262</f>
        <v>0</v>
      </c>
      <c r="S262" s="275"/>
      <c r="T262" s="275"/>
      <c r="U262" s="412">
        <v>888.5</v>
      </c>
      <c r="V262" s="412">
        <v>0</v>
      </c>
      <c r="W262" s="412">
        <v>888.5</v>
      </c>
      <c r="X262" s="275">
        <f>U262+S262</f>
        <v>888.5</v>
      </c>
      <c r="Y262" s="275">
        <f>V262+S262</f>
        <v>0</v>
      </c>
      <c r="Z262" s="275">
        <f>W262+T262</f>
        <v>888.5</v>
      </c>
      <c r="AA262" s="39" t="s">
        <v>973</v>
      </c>
      <c r="AB262" s="275"/>
      <c r="AC262" s="275"/>
      <c r="AD262" s="275"/>
      <c r="AE262" s="275"/>
      <c r="AF262" s="275"/>
      <c r="AG262" s="275"/>
      <c r="AH262" s="275"/>
      <c r="AI262" s="275"/>
      <c r="AJ262" s="275"/>
      <c r="AK262" s="275"/>
      <c r="AL262" s="275"/>
      <c r="AM262" s="275"/>
      <c r="AN262" s="275"/>
      <c r="AO262" s="275"/>
      <c r="AP262" s="275"/>
      <c r="AQ262" s="275"/>
      <c r="AR262" s="275"/>
      <c r="AS262" s="275"/>
      <c r="AT262" s="275"/>
      <c r="AU262" s="275"/>
      <c r="AV262" s="275"/>
      <c r="AW262" s="275"/>
      <c r="AX262" s="275"/>
      <c r="AY262" s="275"/>
      <c r="AZ262" s="39"/>
      <c r="BA262" s="3" t="s">
        <v>972</v>
      </c>
      <c r="BB262" s="6" t="s">
        <v>980</v>
      </c>
    </row>
    <row r="263" spans="1:54" s="3" customFormat="1" ht="20.25">
      <c r="A263" s="565"/>
      <c r="B263" s="349"/>
      <c r="C263" s="522" t="s">
        <v>28</v>
      </c>
      <c r="D263" s="39"/>
      <c r="E263" s="509"/>
      <c r="F263" s="509"/>
      <c r="G263" s="509"/>
      <c r="H263" s="653"/>
      <c r="I263" s="509"/>
      <c r="J263" s="25"/>
      <c r="K263" s="451"/>
      <c r="L263" s="25"/>
      <c r="M263" s="25"/>
      <c r="N263" s="25"/>
      <c r="O263" s="326"/>
      <c r="P263" s="326"/>
      <c r="Q263" s="326"/>
      <c r="R263" s="326"/>
      <c r="S263" s="326"/>
      <c r="T263" s="326"/>
      <c r="U263" s="326">
        <v>888.5</v>
      </c>
      <c r="V263" s="326">
        <v>0</v>
      </c>
      <c r="W263" s="326">
        <v>888.5</v>
      </c>
      <c r="X263" s="326">
        <f>U263+R263</f>
        <v>888.5</v>
      </c>
      <c r="Y263" s="326">
        <f>V263+S263</f>
        <v>0</v>
      </c>
      <c r="Z263" s="326">
        <f>W263+T263</f>
        <v>888.5</v>
      </c>
      <c r="AA263" s="39" t="s">
        <v>993</v>
      </c>
      <c r="AB263" s="275"/>
      <c r="AC263" s="275"/>
      <c r="AD263" s="275"/>
      <c r="AE263" s="275"/>
      <c r="AF263" s="275"/>
      <c r="AG263" s="275"/>
      <c r="AH263" s="275"/>
      <c r="AI263" s="275"/>
      <c r="AJ263" s="275"/>
      <c r="AK263" s="275"/>
      <c r="AL263" s="275"/>
      <c r="AM263" s="275"/>
      <c r="AN263" s="275"/>
      <c r="AO263" s="275"/>
      <c r="AP263" s="275"/>
      <c r="AQ263" s="275"/>
      <c r="AR263" s="275"/>
      <c r="AS263" s="275"/>
      <c r="AT263" s="275"/>
      <c r="AU263" s="275"/>
      <c r="AV263" s="275"/>
      <c r="AW263" s="275"/>
      <c r="AX263" s="275"/>
      <c r="AY263" s="275"/>
      <c r="AZ263" s="39"/>
      <c r="BB263" s="6" t="s">
        <v>980</v>
      </c>
    </row>
    <row r="264" spans="1:54" s="3" customFormat="1" ht="78.75">
      <c r="A264" s="565" t="s">
        <v>1003</v>
      </c>
      <c r="B264" s="349" t="s">
        <v>345</v>
      </c>
      <c r="C264" s="403" t="s">
        <v>994</v>
      </c>
      <c r="D264" s="39"/>
      <c r="E264" s="611" t="s">
        <v>463</v>
      </c>
      <c r="F264" s="611" t="s">
        <v>217</v>
      </c>
      <c r="G264" s="611" t="s">
        <v>465</v>
      </c>
      <c r="H264" s="179" t="s">
        <v>486</v>
      </c>
      <c r="I264" s="611" t="s">
        <v>474</v>
      </c>
      <c r="J264" s="25"/>
      <c r="K264" s="451"/>
      <c r="L264" s="25"/>
      <c r="M264" s="25"/>
      <c r="N264" s="25"/>
      <c r="O264" s="275">
        <v>0</v>
      </c>
      <c r="P264" s="275"/>
      <c r="Q264" s="275"/>
      <c r="R264" s="275">
        <f t="shared" si="132"/>
        <v>0</v>
      </c>
      <c r="S264" s="275"/>
      <c r="T264" s="275"/>
      <c r="U264" s="412">
        <v>11619.2</v>
      </c>
      <c r="V264" s="412">
        <v>0</v>
      </c>
      <c r="W264" s="412">
        <v>11619.2</v>
      </c>
      <c r="X264" s="275">
        <f>U264+R264</f>
        <v>11619.2</v>
      </c>
      <c r="Y264" s="275">
        <f t="shared" si="136"/>
        <v>0</v>
      </c>
      <c r="Z264" s="275">
        <f t="shared" ref="Z264:Z270" si="149">W264+T264</f>
        <v>11619.2</v>
      </c>
      <c r="AA264" s="39" t="s">
        <v>659</v>
      </c>
      <c r="AB264" s="275"/>
      <c r="AC264" s="275"/>
      <c r="AD264" s="275"/>
      <c r="AE264" s="275"/>
      <c r="AF264" s="275"/>
      <c r="AG264" s="275"/>
      <c r="AH264" s="275"/>
      <c r="AI264" s="275"/>
      <c r="AJ264" s="275"/>
      <c r="AK264" s="275"/>
      <c r="AL264" s="275"/>
      <c r="AM264" s="275"/>
      <c r="AN264" s="275"/>
      <c r="AO264" s="275"/>
      <c r="AP264" s="275"/>
      <c r="AQ264" s="275"/>
      <c r="AR264" s="275"/>
      <c r="AS264" s="275"/>
      <c r="AT264" s="275"/>
      <c r="AU264" s="275"/>
      <c r="AV264" s="275"/>
      <c r="AW264" s="275"/>
      <c r="AX264" s="275"/>
      <c r="AY264" s="275"/>
      <c r="AZ264" s="39" t="s">
        <v>659</v>
      </c>
      <c r="BA264" s="3" t="s">
        <v>657</v>
      </c>
      <c r="BB264" s="6" t="s">
        <v>980</v>
      </c>
    </row>
    <row r="265" spans="1:54" s="3" customFormat="1" ht="20.25">
      <c r="A265" s="565"/>
      <c r="B265" s="349"/>
      <c r="C265" s="522" t="s">
        <v>28</v>
      </c>
      <c r="D265" s="38"/>
      <c r="E265" s="218"/>
      <c r="F265" s="218"/>
      <c r="G265" s="218"/>
      <c r="H265" s="218"/>
      <c r="I265" s="218"/>
      <c r="J265" s="79"/>
      <c r="K265" s="454"/>
      <c r="L265" s="79"/>
      <c r="M265" s="79"/>
      <c r="N265" s="79"/>
      <c r="O265" s="326"/>
      <c r="P265" s="326"/>
      <c r="Q265" s="326"/>
      <c r="R265" s="326"/>
      <c r="S265" s="326"/>
      <c r="T265" s="326"/>
      <c r="U265" s="326">
        <v>11619.2</v>
      </c>
      <c r="V265" s="326">
        <v>0</v>
      </c>
      <c r="W265" s="326">
        <v>11619.2</v>
      </c>
      <c r="X265" s="326">
        <f>U265+S265</f>
        <v>11619.2</v>
      </c>
      <c r="Y265" s="326">
        <v>0</v>
      </c>
      <c r="Z265" s="326">
        <f t="shared" si="149"/>
        <v>11619.2</v>
      </c>
      <c r="AA265" s="39" t="s">
        <v>993</v>
      </c>
      <c r="AB265" s="275"/>
      <c r="AC265" s="275"/>
      <c r="AD265" s="275"/>
      <c r="AE265" s="275"/>
      <c r="AF265" s="275"/>
      <c r="AG265" s="275"/>
      <c r="AH265" s="275"/>
      <c r="AI265" s="275"/>
      <c r="AJ265" s="275"/>
      <c r="AK265" s="275"/>
      <c r="AL265" s="275"/>
      <c r="AM265" s="275"/>
      <c r="AN265" s="275"/>
      <c r="AO265" s="275"/>
      <c r="AP265" s="275"/>
      <c r="AQ265" s="275"/>
      <c r="AR265" s="275"/>
      <c r="AS265" s="275"/>
      <c r="AT265" s="275"/>
      <c r="AU265" s="275"/>
      <c r="AV265" s="275"/>
      <c r="AW265" s="275"/>
      <c r="AX265" s="275"/>
      <c r="AY265" s="275"/>
      <c r="AZ265" s="39"/>
      <c r="BB265" s="6" t="s">
        <v>980</v>
      </c>
    </row>
    <row r="266" spans="1:54" s="3" customFormat="1" ht="78.75">
      <c r="A266" s="565" t="s">
        <v>1003</v>
      </c>
      <c r="B266" s="523" t="s">
        <v>345</v>
      </c>
      <c r="C266" s="524" t="s">
        <v>983</v>
      </c>
      <c r="D266" s="525"/>
      <c r="E266" s="611" t="s">
        <v>463</v>
      </c>
      <c r="F266" s="611" t="s">
        <v>217</v>
      </c>
      <c r="G266" s="611" t="s">
        <v>465</v>
      </c>
      <c r="H266" s="179"/>
      <c r="I266" s="611" t="s">
        <v>474</v>
      </c>
      <c r="J266" s="526"/>
      <c r="K266" s="275"/>
      <c r="L266" s="275"/>
      <c r="M266" s="275"/>
      <c r="N266" s="39"/>
      <c r="O266" s="275">
        <v>0</v>
      </c>
      <c r="P266" s="275"/>
      <c r="Q266" s="275"/>
      <c r="R266" s="569">
        <f>O266</f>
        <v>0</v>
      </c>
      <c r="S266" s="275"/>
      <c r="T266" s="275"/>
      <c r="U266" s="412">
        <f>V266+W266</f>
        <v>0</v>
      </c>
      <c r="V266" s="412">
        <v>0</v>
      </c>
      <c r="W266" s="412">
        <v>0</v>
      </c>
      <c r="X266" s="275">
        <f>U266+R266</f>
        <v>0</v>
      </c>
      <c r="Y266" s="275">
        <f t="shared" ref="Y266" si="150">V266+S266</f>
        <v>0</v>
      </c>
      <c r="Z266" s="275">
        <f t="shared" ref="Z266" si="151">W266+T266</f>
        <v>0</v>
      </c>
      <c r="AA266" s="39"/>
      <c r="AB266" s="275"/>
      <c r="AC266" s="275"/>
      <c r="AD266" s="275"/>
      <c r="AE266" s="275"/>
      <c r="AF266" s="275"/>
      <c r="AG266" s="275"/>
      <c r="AH266" s="275"/>
      <c r="AI266" s="275"/>
      <c r="AJ266" s="275"/>
      <c r="AK266" s="275"/>
      <c r="AL266" s="275"/>
      <c r="AM266" s="275"/>
      <c r="AN266" s="275"/>
      <c r="AO266" s="275"/>
      <c r="AP266" s="275"/>
      <c r="AQ266" s="275"/>
      <c r="AR266" s="275"/>
      <c r="AS266" s="275"/>
      <c r="AT266" s="275"/>
      <c r="AU266" s="275"/>
      <c r="AV266" s="275"/>
      <c r="AW266" s="275"/>
      <c r="AX266" s="275"/>
      <c r="AY266" s="275"/>
      <c r="AZ266" s="39" t="s">
        <v>659</v>
      </c>
      <c r="BB266" s="6" t="s">
        <v>980</v>
      </c>
    </row>
    <row r="267" spans="1:54" s="3" customFormat="1" ht="33">
      <c r="A267" s="565" t="s">
        <v>1003</v>
      </c>
      <c r="B267" s="349" t="s">
        <v>346</v>
      </c>
      <c r="C267" s="102" t="s">
        <v>727</v>
      </c>
      <c r="D267" s="39"/>
      <c r="E267" s="611" t="s">
        <v>463</v>
      </c>
      <c r="F267" s="611" t="s">
        <v>217</v>
      </c>
      <c r="G267" s="611" t="s">
        <v>465</v>
      </c>
      <c r="H267" s="179" t="s">
        <v>486</v>
      </c>
      <c r="I267" s="611" t="s">
        <v>474</v>
      </c>
      <c r="J267" s="25"/>
      <c r="K267" s="451"/>
      <c r="L267" s="25"/>
      <c r="M267" s="25"/>
      <c r="N267" s="25"/>
      <c r="O267" s="275">
        <v>0</v>
      </c>
      <c r="P267" s="275"/>
      <c r="Q267" s="275"/>
      <c r="R267" s="275">
        <v>3183.1</v>
      </c>
      <c r="S267" s="275">
        <v>0</v>
      </c>
      <c r="T267" s="275">
        <v>3183.1</v>
      </c>
      <c r="U267" s="275"/>
      <c r="V267" s="275"/>
      <c r="W267" s="275"/>
      <c r="X267" s="275">
        <f t="shared" ref="X267:X270" si="152">U267+R267</f>
        <v>3183.1</v>
      </c>
      <c r="Y267" s="275">
        <v>0</v>
      </c>
      <c r="Z267" s="275">
        <f t="shared" si="149"/>
        <v>3183.1</v>
      </c>
      <c r="AA267" s="39" t="s">
        <v>709</v>
      </c>
      <c r="AB267" s="275"/>
      <c r="AC267" s="275"/>
      <c r="AD267" s="275"/>
      <c r="AE267" s="275"/>
      <c r="AF267" s="275"/>
      <c r="AG267" s="275"/>
      <c r="AH267" s="275"/>
      <c r="AI267" s="275"/>
      <c r="AJ267" s="275"/>
      <c r="AK267" s="275"/>
      <c r="AL267" s="275"/>
      <c r="AM267" s="275"/>
      <c r="AN267" s="275"/>
      <c r="AO267" s="275"/>
      <c r="AP267" s="275"/>
      <c r="AQ267" s="275"/>
      <c r="AR267" s="275"/>
      <c r="AS267" s="275"/>
      <c r="AT267" s="275"/>
      <c r="AU267" s="275"/>
      <c r="AV267" s="275"/>
      <c r="AW267" s="275"/>
      <c r="AX267" s="275"/>
      <c r="AY267" s="275"/>
      <c r="AZ267" s="39" t="s">
        <v>709</v>
      </c>
      <c r="BA267" s="379" t="s">
        <v>708</v>
      </c>
      <c r="BB267" s="6" t="s">
        <v>977</v>
      </c>
    </row>
    <row r="268" spans="1:54" s="3" customFormat="1" ht="20.25">
      <c r="A268" s="565"/>
      <c r="B268" s="349"/>
      <c r="C268" s="522" t="s">
        <v>28</v>
      </c>
      <c r="D268" s="38"/>
      <c r="E268" s="218"/>
      <c r="F268" s="218"/>
      <c r="G268" s="218"/>
      <c r="H268" s="218"/>
      <c r="I268" s="218"/>
      <c r="J268" s="79"/>
      <c r="K268" s="454">
        <v>3183.13</v>
      </c>
      <c r="L268" s="79"/>
      <c r="M268" s="79"/>
      <c r="N268" s="79"/>
      <c r="O268" s="326"/>
      <c r="P268" s="326"/>
      <c r="Q268" s="326"/>
      <c r="R268" s="320">
        <v>3183.1</v>
      </c>
      <c r="S268" s="320">
        <v>0</v>
      </c>
      <c r="T268" s="320">
        <v>3183.1</v>
      </c>
      <c r="U268" s="320"/>
      <c r="V268" s="320"/>
      <c r="W268" s="320"/>
      <c r="X268" s="326">
        <f t="shared" si="152"/>
        <v>3183.1</v>
      </c>
      <c r="Y268" s="326">
        <v>0</v>
      </c>
      <c r="Z268" s="326">
        <f t="shared" si="149"/>
        <v>3183.1</v>
      </c>
      <c r="AA268" s="39"/>
      <c r="AB268" s="275"/>
      <c r="AC268" s="275"/>
      <c r="AD268" s="275"/>
      <c r="AE268" s="275"/>
      <c r="AF268" s="275"/>
      <c r="AG268" s="275"/>
      <c r="AH268" s="275"/>
      <c r="AI268" s="275"/>
      <c r="AJ268" s="275"/>
      <c r="AK268" s="275"/>
      <c r="AL268" s="275"/>
      <c r="AM268" s="275"/>
      <c r="AN268" s="275"/>
      <c r="AO268" s="275"/>
      <c r="AP268" s="275"/>
      <c r="AQ268" s="275"/>
      <c r="AR268" s="275"/>
      <c r="AS268" s="275"/>
      <c r="AT268" s="275"/>
      <c r="AU268" s="275"/>
      <c r="AV268" s="275"/>
      <c r="AW268" s="275"/>
      <c r="AX268" s="275"/>
      <c r="AY268" s="275"/>
      <c r="AZ268" s="39"/>
      <c r="BB268" s="6" t="s">
        <v>977</v>
      </c>
    </row>
    <row r="269" spans="1:54" s="3" customFormat="1" ht="47.25">
      <c r="A269" s="565" t="s">
        <v>1003</v>
      </c>
      <c r="B269" s="349" t="s">
        <v>347</v>
      </c>
      <c r="C269" s="39" t="s">
        <v>728</v>
      </c>
      <c r="D269" s="39"/>
      <c r="E269" s="611" t="s">
        <v>463</v>
      </c>
      <c r="F269" s="611" t="s">
        <v>217</v>
      </c>
      <c r="G269" s="611" t="s">
        <v>465</v>
      </c>
      <c r="H269" s="179" t="s">
        <v>486</v>
      </c>
      <c r="I269" s="611" t="s">
        <v>474</v>
      </c>
      <c r="J269" s="25"/>
      <c r="K269" s="451"/>
      <c r="L269" s="25"/>
      <c r="M269" s="25"/>
      <c r="N269" s="25"/>
      <c r="O269" s="275">
        <v>0</v>
      </c>
      <c r="P269" s="275"/>
      <c r="Q269" s="275"/>
      <c r="R269" s="303">
        <v>2391.6</v>
      </c>
      <c r="S269" s="303">
        <v>0</v>
      </c>
      <c r="T269" s="303">
        <v>2391.6</v>
      </c>
      <c r="U269" s="303"/>
      <c r="V269" s="303"/>
      <c r="W269" s="303"/>
      <c r="X269" s="275">
        <f t="shared" si="152"/>
        <v>2391.6</v>
      </c>
      <c r="Y269" s="275">
        <v>0</v>
      </c>
      <c r="Z269" s="275">
        <f t="shared" si="149"/>
        <v>2391.6</v>
      </c>
      <c r="AA269" s="39" t="s">
        <v>709</v>
      </c>
      <c r="AB269" s="275"/>
      <c r="AC269" s="275"/>
      <c r="AD269" s="275"/>
      <c r="AE269" s="275"/>
      <c r="AF269" s="275"/>
      <c r="AG269" s="275"/>
      <c r="AH269" s="275"/>
      <c r="AI269" s="275"/>
      <c r="AJ269" s="275"/>
      <c r="AK269" s="275"/>
      <c r="AL269" s="275"/>
      <c r="AM269" s="275"/>
      <c r="AN269" s="275"/>
      <c r="AO269" s="275"/>
      <c r="AP269" s="275"/>
      <c r="AQ269" s="275"/>
      <c r="AR269" s="275"/>
      <c r="AS269" s="275"/>
      <c r="AT269" s="275"/>
      <c r="AU269" s="275"/>
      <c r="AV269" s="275"/>
      <c r="AW269" s="275"/>
      <c r="AX269" s="275"/>
      <c r="AY269" s="275"/>
      <c r="AZ269" s="39" t="s">
        <v>709</v>
      </c>
      <c r="BA269" s="379" t="s">
        <v>708</v>
      </c>
      <c r="BB269" s="6" t="s">
        <v>977</v>
      </c>
    </row>
    <row r="270" spans="1:54" s="3" customFormat="1" ht="20.25">
      <c r="A270" s="565"/>
      <c r="B270" s="349"/>
      <c r="C270" s="38" t="s">
        <v>28</v>
      </c>
      <c r="D270" s="38"/>
      <c r="E270" s="218"/>
      <c r="F270" s="218"/>
      <c r="G270" s="218"/>
      <c r="H270" s="218"/>
      <c r="I270" s="218"/>
      <c r="J270" s="79"/>
      <c r="K270" s="454">
        <v>2391.6</v>
      </c>
      <c r="L270" s="79"/>
      <c r="M270" s="79"/>
      <c r="N270" s="79"/>
      <c r="O270" s="326"/>
      <c r="P270" s="326"/>
      <c r="Q270" s="326"/>
      <c r="R270" s="326">
        <v>2391.6</v>
      </c>
      <c r="S270" s="326">
        <v>0</v>
      </c>
      <c r="T270" s="326">
        <v>2391.6</v>
      </c>
      <c r="U270" s="326"/>
      <c r="V270" s="326"/>
      <c r="W270" s="326"/>
      <c r="X270" s="326">
        <f t="shared" si="152"/>
        <v>2391.6</v>
      </c>
      <c r="Y270" s="326">
        <v>0</v>
      </c>
      <c r="Z270" s="326">
        <f t="shared" si="149"/>
        <v>2391.6</v>
      </c>
      <c r="AA270" s="39"/>
      <c r="AB270" s="275"/>
      <c r="AC270" s="275"/>
      <c r="AD270" s="275"/>
      <c r="AE270" s="275"/>
      <c r="AF270" s="275"/>
      <c r="AG270" s="275"/>
      <c r="AH270" s="275"/>
      <c r="AI270" s="275"/>
      <c r="AJ270" s="275"/>
      <c r="AK270" s="275"/>
      <c r="AL270" s="275"/>
      <c r="AM270" s="275"/>
      <c r="AN270" s="275"/>
      <c r="AO270" s="275"/>
      <c r="AP270" s="275"/>
      <c r="AQ270" s="275"/>
      <c r="AR270" s="275"/>
      <c r="AS270" s="275"/>
      <c r="AT270" s="275"/>
      <c r="AU270" s="275"/>
      <c r="AV270" s="275"/>
      <c r="AW270" s="275"/>
      <c r="AX270" s="275"/>
      <c r="AY270" s="275"/>
      <c r="AZ270" s="39"/>
      <c r="BB270" s="6" t="s">
        <v>977</v>
      </c>
    </row>
    <row r="271" spans="1:54" s="3" customFormat="1" ht="47.25" customHeight="1">
      <c r="A271" s="565" t="s">
        <v>1003</v>
      </c>
      <c r="B271" s="349" t="s">
        <v>348</v>
      </c>
      <c r="C271" s="39" t="s">
        <v>760</v>
      </c>
      <c r="D271" s="38"/>
      <c r="E271" s="611" t="s">
        <v>463</v>
      </c>
      <c r="F271" s="611" t="s">
        <v>217</v>
      </c>
      <c r="G271" s="611" t="s">
        <v>465</v>
      </c>
      <c r="H271" s="179" t="s">
        <v>486</v>
      </c>
      <c r="I271" s="611" t="s">
        <v>474</v>
      </c>
      <c r="J271" s="79"/>
      <c r="K271" s="454"/>
      <c r="L271" s="79"/>
      <c r="M271" s="79"/>
      <c r="N271" s="79"/>
      <c r="O271" s="275">
        <v>0</v>
      </c>
      <c r="P271" s="326"/>
      <c r="Q271" s="326"/>
      <c r="R271" s="396">
        <v>10488.157999999999</v>
      </c>
      <c r="S271" s="396">
        <v>0</v>
      </c>
      <c r="T271" s="396">
        <v>10488.157999999999</v>
      </c>
      <c r="U271" s="326"/>
      <c r="V271" s="326"/>
      <c r="W271" s="326"/>
      <c r="X271" s="396">
        <v>10488.157999999999</v>
      </c>
      <c r="Y271" s="396">
        <v>0</v>
      </c>
      <c r="Z271" s="396">
        <v>10488.157999999999</v>
      </c>
      <c r="AA271" s="255" t="s">
        <v>779</v>
      </c>
      <c r="AB271" s="275"/>
      <c r="AC271" s="275"/>
      <c r="AD271" s="275"/>
      <c r="AE271" s="275"/>
      <c r="AF271" s="275"/>
      <c r="AG271" s="275"/>
      <c r="AH271" s="275"/>
      <c r="AI271" s="275"/>
      <c r="AJ271" s="275"/>
      <c r="AK271" s="275"/>
      <c r="AL271" s="275"/>
      <c r="AM271" s="275"/>
      <c r="AN271" s="275"/>
      <c r="AO271" s="275"/>
      <c r="AP271" s="275"/>
      <c r="AQ271" s="275"/>
      <c r="AR271" s="275"/>
      <c r="AS271" s="275"/>
      <c r="AT271" s="275"/>
      <c r="AU271" s="275"/>
      <c r="AV271" s="275"/>
      <c r="AW271" s="275"/>
      <c r="AX271" s="275"/>
      <c r="AY271" s="275"/>
      <c r="AZ271" s="255" t="s">
        <v>779</v>
      </c>
      <c r="BB271" s="3" t="s">
        <v>979</v>
      </c>
    </row>
    <row r="272" spans="1:54" s="3" customFormat="1" ht="20.25" customHeight="1">
      <c r="A272" s="565"/>
      <c r="B272" s="349"/>
      <c r="C272" s="38" t="s">
        <v>28</v>
      </c>
      <c r="D272" s="38"/>
      <c r="E272" s="218"/>
      <c r="F272" s="218"/>
      <c r="G272" s="218"/>
      <c r="H272" s="218"/>
      <c r="I272" s="218"/>
      <c r="J272" s="79"/>
      <c r="K272" s="454"/>
      <c r="L272" s="79"/>
      <c r="M272" s="79"/>
      <c r="N272" s="79"/>
      <c r="O272" s="275"/>
      <c r="P272" s="326"/>
      <c r="Q272" s="326"/>
      <c r="R272" s="405">
        <v>10488.157999999999</v>
      </c>
      <c r="S272" s="405">
        <v>0</v>
      </c>
      <c r="T272" s="405">
        <v>10488.157999999999</v>
      </c>
      <c r="U272" s="326"/>
      <c r="V272" s="326"/>
      <c r="W272" s="326"/>
      <c r="X272" s="405">
        <v>10488.157999999999</v>
      </c>
      <c r="Y272" s="405">
        <v>0</v>
      </c>
      <c r="Z272" s="405">
        <v>10488.157999999999</v>
      </c>
      <c r="AA272" s="39"/>
      <c r="AB272" s="275"/>
      <c r="AC272" s="275"/>
      <c r="AD272" s="275"/>
      <c r="AE272" s="275"/>
      <c r="AF272" s="275"/>
      <c r="AG272" s="275"/>
      <c r="AH272" s="275"/>
      <c r="AI272" s="275"/>
      <c r="AJ272" s="275"/>
      <c r="AK272" s="275"/>
      <c r="AL272" s="275"/>
      <c r="AM272" s="275"/>
      <c r="AN272" s="275"/>
      <c r="AO272" s="275"/>
      <c r="AP272" s="275"/>
      <c r="AQ272" s="275"/>
      <c r="AR272" s="275"/>
      <c r="AS272" s="275"/>
      <c r="AT272" s="275"/>
      <c r="AU272" s="275"/>
      <c r="AV272" s="275"/>
      <c r="AW272" s="275"/>
      <c r="AX272" s="275"/>
      <c r="AY272" s="275"/>
      <c r="AZ272" s="39"/>
      <c r="BB272" s="3" t="s">
        <v>979</v>
      </c>
    </row>
    <row r="273" spans="1:54" s="3" customFormat="1" ht="63" customHeight="1">
      <c r="A273" s="565" t="s">
        <v>1003</v>
      </c>
      <c r="B273" s="349" t="s">
        <v>349</v>
      </c>
      <c r="C273" s="39" t="s">
        <v>761</v>
      </c>
      <c r="D273" s="38"/>
      <c r="E273" s="611" t="s">
        <v>463</v>
      </c>
      <c r="F273" s="611" t="s">
        <v>217</v>
      </c>
      <c r="G273" s="611" t="s">
        <v>465</v>
      </c>
      <c r="H273" s="179" t="s">
        <v>486</v>
      </c>
      <c r="I273" s="611" t="s">
        <v>474</v>
      </c>
      <c r="J273" s="79"/>
      <c r="K273" s="454"/>
      <c r="L273" s="79"/>
      <c r="M273" s="79"/>
      <c r="N273" s="79"/>
      <c r="O273" s="275">
        <v>0</v>
      </c>
      <c r="P273" s="326"/>
      <c r="Q273" s="326"/>
      <c r="R273" s="396">
        <v>9749.0779999999995</v>
      </c>
      <c r="S273" s="396">
        <v>0</v>
      </c>
      <c r="T273" s="396">
        <v>9749.0779999999995</v>
      </c>
      <c r="U273" s="326"/>
      <c r="V273" s="326"/>
      <c r="W273" s="326"/>
      <c r="X273" s="396">
        <v>9749.0779999999995</v>
      </c>
      <c r="Y273" s="396">
        <v>0</v>
      </c>
      <c r="Z273" s="396">
        <v>9749.0779999999995</v>
      </c>
      <c r="AA273" s="255" t="s">
        <v>779</v>
      </c>
      <c r="AB273" s="275"/>
      <c r="AC273" s="275"/>
      <c r="AD273" s="275"/>
      <c r="AE273" s="275"/>
      <c r="AF273" s="275"/>
      <c r="AG273" s="275"/>
      <c r="AH273" s="275"/>
      <c r="AI273" s="275"/>
      <c r="AJ273" s="275"/>
      <c r="AK273" s="275"/>
      <c r="AL273" s="275"/>
      <c r="AM273" s="275"/>
      <c r="AN273" s="275"/>
      <c r="AO273" s="275"/>
      <c r="AP273" s="275"/>
      <c r="AQ273" s="275"/>
      <c r="AR273" s="275"/>
      <c r="AS273" s="275"/>
      <c r="AT273" s="275"/>
      <c r="AU273" s="275"/>
      <c r="AV273" s="275"/>
      <c r="AW273" s="275"/>
      <c r="AX273" s="275"/>
      <c r="AY273" s="275"/>
      <c r="AZ273" s="255" t="s">
        <v>779</v>
      </c>
      <c r="BB273" s="3" t="s">
        <v>979</v>
      </c>
    </row>
    <row r="274" spans="1:54" s="3" customFormat="1" ht="20.25" customHeight="1">
      <c r="A274" s="565"/>
      <c r="B274" s="349"/>
      <c r="C274" s="38" t="s">
        <v>28</v>
      </c>
      <c r="D274" s="38"/>
      <c r="E274" s="218"/>
      <c r="F274" s="218"/>
      <c r="G274" s="218"/>
      <c r="H274" s="218"/>
      <c r="I274" s="218"/>
      <c r="J274" s="79"/>
      <c r="K274" s="454"/>
      <c r="L274" s="79"/>
      <c r="M274" s="79"/>
      <c r="N274" s="79"/>
      <c r="O274" s="275"/>
      <c r="P274" s="326"/>
      <c r="Q274" s="326"/>
      <c r="R274" s="405">
        <v>9749.0779999999995</v>
      </c>
      <c r="S274" s="405">
        <v>0</v>
      </c>
      <c r="T274" s="405">
        <v>9749.0779999999995</v>
      </c>
      <c r="U274" s="326"/>
      <c r="V274" s="326"/>
      <c r="W274" s="326"/>
      <c r="X274" s="405">
        <v>9749.0779999999995</v>
      </c>
      <c r="Y274" s="405">
        <v>0</v>
      </c>
      <c r="Z274" s="405">
        <v>9749.0779999999995</v>
      </c>
      <c r="AA274" s="39"/>
      <c r="AB274" s="275"/>
      <c r="AC274" s="275"/>
      <c r="AD274" s="275"/>
      <c r="AE274" s="275"/>
      <c r="AF274" s="275"/>
      <c r="AG274" s="275"/>
      <c r="AH274" s="275"/>
      <c r="AI274" s="275"/>
      <c r="AJ274" s="275"/>
      <c r="AK274" s="275"/>
      <c r="AL274" s="275"/>
      <c r="AM274" s="275"/>
      <c r="AN274" s="275"/>
      <c r="AO274" s="275"/>
      <c r="AP274" s="275"/>
      <c r="AQ274" s="275"/>
      <c r="AR274" s="275"/>
      <c r="AS274" s="275"/>
      <c r="AT274" s="275"/>
      <c r="AU274" s="275"/>
      <c r="AV274" s="275"/>
      <c r="AW274" s="275"/>
      <c r="AX274" s="275"/>
      <c r="AY274" s="275"/>
      <c r="AZ274" s="39"/>
      <c r="BB274" s="3" t="s">
        <v>979</v>
      </c>
    </row>
    <row r="275" spans="1:54" s="3" customFormat="1" ht="63" customHeight="1">
      <c r="A275" s="565" t="s">
        <v>1003</v>
      </c>
      <c r="B275" s="349" t="s">
        <v>350</v>
      </c>
      <c r="C275" s="39" t="s">
        <v>762</v>
      </c>
      <c r="D275" s="38"/>
      <c r="E275" s="611" t="s">
        <v>463</v>
      </c>
      <c r="F275" s="611" t="s">
        <v>217</v>
      </c>
      <c r="G275" s="611" t="s">
        <v>465</v>
      </c>
      <c r="H275" s="179" t="s">
        <v>486</v>
      </c>
      <c r="I275" s="611" t="s">
        <v>474</v>
      </c>
      <c r="J275" s="79"/>
      <c r="K275" s="454"/>
      <c r="L275" s="79"/>
      <c r="M275" s="79"/>
      <c r="N275" s="79"/>
      <c r="O275" s="275">
        <v>0</v>
      </c>
      <c r="P275" s="326"/>
      <c r="Q275" s="326"/>
      <c r="R275" s="396">
        <v>1777.2349999999999</v>
      </c>
      <c r="S275" s="396">
        <v>0</v>
      </c>
      <c r="T275" s="396">
        <v>1777.2349999999999</v>
      </c>
      <c r="U275" s="326"/>
      <c r="V275" s="326"/>
      <c r="W275" s="326"/>
      <c r="X275" s="396">
        <v>1777.2349999999999</v>
      </c>
      <c r="Y275" s="396">
        <v>0</v>
      </c>
      <c r="Z275" s="396">
        <v>1777.2349999999999</v>
      </c>
      <c r="AA275" s="255" t="s">
        <v>779</v>
      </c>
      <c r="AB275" s="275"/>
      <c r="AC275" s="275"/>
      <c r="AD275" s="275"/>
      <c r="AE275" s="275"/>
      <c r="AF275" s="275"/>
      <c r="AG275" s="275"/>
      <c r="AH275" s="275"/>
      <c r="AI275" s="275"/>
      <c r="AJ275" s="275"/>
      <c r="AK275" s="275"/>
      <c r="AL275" s="275"/>
      <c r="AM275" s="275"/>
      <c r="AN275" s="275"/>
      <c r="AO275" s="275"/>
      <c r="AP275" s="275"/>
      <c r="AQ275" s="275"/>
      <c r="AR275" s="275"/>
      <c r="AS275" s="275"/>
      <c r="AT275" s="275"/>
      <c r="AU275" s="275"/>
      <c r="AV275" s="275"/>
      <c r="AW275" s="275"/>
      <c r="AX275" s="275"/>
      <c r="AY275" s="275"/>
      <c r="AZ275" s="255" t="s">
        <v>779</v>
      </c>
      <c r="BB275" s="3" t="s">
        <v>979</v>
      </c>
    </row>
    <row r="276" spans="1:54" s="3" customFormat="1" ht="20.25" customHeight="1">
      <c r="A276" s="565"/>
      <c r="B276" s="349"/>
      <c r="C276" s="38" t="s">
        <v>28</v>
      </c>
      <c r="D276" s="38"/>
      <c r="E276" s="218"/>
      <c r="F276" s="218"/>
      <c r="G276" s="218"/>
      <c r="H276" s="218"/>
      <c r="I276" s="218"/>
      <c r="J276" s="79"/>
      <c r="K276" s="454"/>
      <c r="L276" s="79"/>
      <c r="M276" s="79"/>
      <c r="N276" s="79"/>
      <c r="O276" s="275"/>
      <c r="P276" s="326"/>
      <c r="Q276" s="326"/>
      <c r="R276" s="405">
        <v>1777.2349999999999</v>
      </c>
      <c r="S276" s="405">
        <v>0</v>
      </c>
      <c r="T276" s="405">
        <v>1777.2349999999999</v>
      </c>
      <c r="U276" s="326"/>
      <c r="V276" s="326"/>
      <c r="W276" s="326"/>
      <c r="X276" s="405">
        <v>1777.2349999999999</v>
      </c>
      <c r="Y276" s="405">
        <v>0</v>
      </c>
      <c r="Z276" s="405">
        <v>1777.2349999999999</v>
      </c>
      <c r="AA276" s="39"/>
      <c r="AB276" s="275"/>
      <c r="AC276" s="275"/>
      <c r="AD276" s="275"/>
      <c r="AE276" s="275"/>
      <c r="AF276" s="275"/>
      <c r="AG276" s="275"/>
      <c r="AH276" s="275"/>
      <c r="AI276" s="275"/>
      <c r="AJ276" s="275"/>
      <c r="AK276" s="275"/>
      <c r="AL276" s="275"/>
      <c r="AM276" s="275"/>
      <c r="AN276" s="275"/>
      <c r="AO276" s="275"/>
      <c r="AP276" s="275"/>
      <c r="AQ276" s="275"/>
      <c r="AR276" s="275"/>
      <c r="AS276" s="275"/>
      <c r="AT276" s="275"/>
      <c r="AU276" s="275"/>
      <c r="AV276" s="275"/>
      <c r="AW276" s="275"/>
      <c r="AX276" s="275"/>
      <c r="AY276" s="275"/>
      <c r="AZ276" s="39"/>
      <c r="BB276" s="3" t="s">
        <v>979</v>
      </c>
    </row>
    <row r="277" spans="1:54" s="3" customFormat="1" ht="31.5" customHeight="1">
      <c r="A277" s="565" t="s">
        <v>1003</v>
      </c>
      <c r="B277" s="349" t="s">
        <v>351</v>
      </c>
      <c r="C277" s="39" t="s">
        <v>763</v>
      </c>
      <c r="D277" s="38"/>
      <c r="E277" s="611" t="s">
        <v>463</v>
      </c>
      <c r="F277" s="611" t="s">
        <v>217</v>
      </c>
      <c r="G277" s="611" t="s">
        <v>465</v>
      </c>
      <c r="H277" s="179" t="s">
        <v>486</v>
      </c>
      <c r="I277" s="611" t="s">
        <v>474</v>
      </c>
      <c r="J277" s="79"/>
      <c r="K277" s="454"/>
      <c r="L277" s="79"/>
      <c r="M277" s="79"/>
      <c r="N277" s="79"/>
      <c r="O277" s="275">
        <v>0</v>
      </c>
      <c r="P277" s="326"/>
      <c r="Q277" s="326"/>
      <c r="R277" s="396">
        <v>1510.115</v>
      </c>
      <c r="S277" s="396">
        <v>0</v>
      </c>
      <c r="T277" s="396">
        <v>1510.115</v>
      </c>
      <c r="U277" s="541">
        <f>-R277</f>
        <v>-1510.115</v>
      </c>
      <c r="V277" s="541">
        <f t="shared" ref="V277:W277" si="153">-S277</f>
        <v>0</v>
      </c>
      <c r="W277" s="541">
        <f t="shared" si="153"/>
        <v>-1510.115</v>
      </c>
      <c r="X277" s="396">
        <v>0</v>
      </c>
      <c r="Y277" s="396">
        <v>0</v>
      </c>
      <c r="Z277" s="396">
        <v>0</v>
      </c>
      <c r="AA277" s="255" t="s">
        <v>992</v>
      </c>
      <c r="AB277" s="275"/>
      <c r="AC277" s="275"/>
      <c r="AD277" s="275"/>
      <c r="AE277" s="275"/>
      <c r="AF277" s="275"/>
      <c r="AG277" s="275"/>
      <c r="AH277" s="275"/>
      <c r="AI277" s="275"/>
      <c r="AJ277" s="275"/>
      <c r="AK277" s="275"/>
      <c r="AL277" s="275"/>
      <c r="AM277" s="275"/>
      <c r="AN277" s="275"/>
      <c r="AO277" s="275"/>
      <c r="AP277" s="275"/>
      <c r="AQ277" s="275"/>
      <c r="AR277" s="275"/>
      <c r="AS277" s="275"/>
      <c r="AT277" s="275"/>
      <c r="AU277" s="275"/>
      <c r="AV277" s="275"/>
      <c r="AW277" s="275"/>
      <c r="AX277" s="275"/>
      <c r="AY277" s="275"/>
      <c r="AZ277" s="255" t="s">
        <v>779</v>
      </c>
      <c r="BB277" s="3" t="s">
        <v>979</v>
      </c>
    </row>
    <row r="278" spans="1:54" s="3" customFormat="1" ht="20.25" customHeight="1">
      <c r="A278" s="565"/>
      <c r="B278" s="349"/>
      <c r="C278" s="38" t="s">
        <v>28</v>
      </c>
      <c r="D278" s="38"/>
      <c r="E278" s="218"/>
      <c r="F278" s="218"/>
      <c r="G278" s="218"/>
      <c r="H278" s="218"/>
      <c r="I278" s="218"/>
      <c r="J278" s="79"/>
      <c r="K278" s="454"/>
      <c r="L278" s="79"/>
      <c r="M278" s="79"/>
      <c r="N278" s="79"/>
      <c r="O278" s="326"/>
      <c r="P278" s="326"/>
      <c r="Q278" s="326"/>
      <c r="R278" s="405">
        <v>1510.115</v>
      </c>
      <c r="S278" s="405">
        <v>0</v>
      </c>
      <c r="T278" s="405">
        <v>1510.115</v>
      </c>
      <c r="U278" s="405">
        <f>-R278</f>
        <v>-1510.115</v>
      </c>
      <c r="V278" s="405">
        <f t="shared" ref="V278" si="154">-S278</f>
        <v>0</v>
      </c>
      <c r="W278" s="405">
        <f t="shared" ref="W278" si="155">-T278</f>
        <v>-1510.115</v>
      </c>
      <c r="X278" s="405">
        <v>0</v>
      </c>
      <c r="Y278" s="405">
        <v>0</v>
      </c>
      <c r="Z278" s="405">
        <v>0</v>
      </c>
      <c r="AA278" s="39"/>
      <c r="AB278" s="275"/>
      <c r="AC278" s="275"/>
      <c r="AD278" s="275"/>
      <c r="AE278" s="275"/>
      <c r="AF278" s="275"/>
      <c r="AG278" s="275"/>
      <c r="AH278" s="275"/>
      <c r="AI278" s="275"/>
      <c r="AJ278" s="275"/>
      <c r="AK278" s="275"/>
      <c r="AL278" s="275"/>
      <c r="AM278" s="275"/>
      <c r="AN278" s="275"/>
      <c r="AO278" s="275"/>
      <c r="AP278" s="275"/>
      <c r="AQ278" s="275"/>
      <c r="AR278" s="275"/>
      <c r="AS278" s="275"/>
      <c r="AT278" s="275"/>
      <c r="AU278" s="275"/>
      <c r="AV278" s="275"/>
      <c r="AW278" s="275"/>
      <c r="AX278" s="275"/>
      <c r="AY278" s="275"/>
      <c r="AZ278" s="39"/>
      <c r="BB278" s="3" t="s">
        <v>979</v>
      </c>
    </row>
    <row r="279" spans="1:54" s="3" customFormat="1" ht="31.5" customHeight="1">
      <c r="A279" s="565"/>
      <c r="B279" s="63"/>
      <c r="C279" s="95" t="s">
        <v>19</v>
      </c>
      <c r="D279" s="234"/>
      <c r="E279" s="217"/>
      <c r="F279" s="217"/>
      <c r="G279" s="217"/>
      <c r="H279" s="217"/>
      <c r="I279" s="217"/>
      <c r="J279" s="68"/>
      <c r="K279" s="458"/>
      <c r="L279" s="68"/>
      <c r="M279" s="68"/>
      <c r="N279" s="68"/>
      <c r="O279" s="110"/>
      <c r="P279" s="110"/>
      <c r="Q279" s="110"/>
      <c r="R279" s="324"/>
      <c r="S279" s="324"/>
      <c r="T279" s="324"/>
      <c r="U279" s="324"/>
      <c r="V279" s="324"/>
      <c r="W279" s="324"/>
      <c r="X279" s="324"/>
      <c r="Y279" s="324"/>
      <c r="Z279" s="324"/>
      <c r="AA279" s="95"/>
      <c r="AB279" s="110"/>
      <c r="AC279" s="110"/>
      <c r="AD279" s="110"/>
      <c r="AE279" s="324"/>
      <c r="AF279" s="324"/>
      <c r="AG279" s="324"/>
      <c r="AH279" s="324"/>
      <c r="AI279" s="324"/>
      <c r="AJ279" s="324"/>
      <c r="AK279" s="324"/>
      <c r="AL279" s="324"/>
      <c r="AM279" s="324"/>
      <c r="AN279" s="110"/>
      <c r="AO279" s="110"/>
      <c r="AP279" s="110"/>
      <c r="AQ279" s="110"/>
      <c r="AR279" s="110"/>
      <c r="AS279" s="110"/>
      <c r="AT279" s="110"/>
      <c r="AU279" s="110"/>
      <c r="AV279" s="110"/>
      <c r="AW279" s="110"/>
      <c r="AX279" s="110"/>
      <c r="AY279" s="110"/>
      <c r="AZ279" s="95"/>
    </row>
    <row r="280" spans="1:54" s="3" customFormat="1" ht="20.25" customHeight="1">
      <c r="A280" s="565"/>
      <c r="B280" s="349"/>
      <c r="C280" s="358" t="s">
        <v>748</v>
      </c>
      <c r="D280" s="37"/>
      <c r="E280" s="179"/>
      <c r="F280" s="179"/>
      <c r="G280" s="179"/>
      <c r="H280" s="179"/>
      <c r="I280" s="179"/>
      <c r="J280" s="78"/>
      <c r="K280" s="459"/>
      <c r="L280" s="78"/>
      <c r="M280" s="78"/>
      <c r="N280" s="78"/>
      <c r="O280" s="303"/>
      <c r="P280" s="303"/>
      <c r="Q280" s="303"/>
      <c r="R280" s="303"/>
      <c r="S280" s="303"/>
      <c r="T280" s="303"/>
      <c r="U280" s="303"/>
      <c r="V280" s="303"/>
      <c r="W280" s="303"/>
      <c r="X280" s="303"/>
      <c r="Y280" s="303"/>
      <c r="Z280" s="303"/>
      <c r="AA280" s="37"/>
      <c r="AB280" s="340"/>
      <c r="AC280" s="340"/>
      <c r="AD280" s="340"/>
      <c r="AE280" s="340"/>
      <c r="AF280" s="340"/>
      <c r="AG280" s="340"/>
      <c r="AH280" s="340"/>
      <c r="AI280" s="340"/>
      <c r="AJ280" s="340"/>
      <c r="AK280" s="340"/>
      <c r="AL280" s="340"/>
      <c r="AM280" s="340"/>
      <c r="AN280" s="340"/>
      <c r="AO280" s="340"/>
      <c r="AP280" s="340"/>
      <c r="AQ280" s="340"/>
      <c r="AR280" s="340"/>
      <c r="AS280" s="340"/>
      <c r="AT280" s="340"/>
      <c r="AU280" s="340"/>
      <c r="AV280" s="340"/>
      <c r="AW280" s="340"/>
      <c r="AX280" s="340"/>
      <c r="AY280" s="340"/>
      <c r="AZ280" s="37"/>
    </row>
    <row r="281" spans="1:54" s="3" customFormat="1" ht="63">
      <c r="A281" s="565" t="s">
        <v>1003</v>
      </c>
      <c r="B281" s="349" t="s">
        <v>352</v>
      </c>
      <c r="C281" s="37" t="s">
        <v>645</v>
      </c>
      <c r="D281" s="37"/>
      <c r="E281" s="612" t="s">
        <v>489</v>
      </c>
      <c r="F281" s="612" t="s">
        <v>217</v>
      </c>
      <c r="G281" s="612" t="s">
        <v>465</v>
      </c>
      <c r="H281" s="179" t="s">
        <v>1039</v>
      </c>
      <c r="I281" s="612" t="s">
        <v>471</v>
      </c>
      <c r="J281" s="78"/>
      <c r="K281" s="459"/>
      <c r="L281" s="303">
        <f>M281+N281</f>
        <v>14673.1</v>
      </c>
      <c r="M281" s="303">
        <v>0</v>
      </c>
      <c r="N281" s="303">
        <v>14673.1</v>
      </c>
      <c r="O281" s="303">
        <v>0</v>
      </c>
      <c r="P281" s="303"/>
      <c r="Q281" s="303"/>
      <c r="R281" s="303">
        <v>15260</v>
      </c>
      <c r="S281" s="303">
        <v>0</v>
      </c>
      <c r="T281" s="303">
        <v>15260</v>
      </c>
      <c r="U281" s="303"/>
      <c r="V281" s="303"/>
      <c r="W281" s="303"/>
      <c r="X281" s="303">
        <f>U281+R281</f>
        <v>15260</v>
      </c>
      <c r="Y281" s="303">
        <f>V281+S281</f>
        <v>0</v>
      </c>
      <c r="Z281" s="303">
        <f>W281+T281</f>
        <v>15260</v>
      </c>
      <c r="AA281" s="37" t="s">
        <v>749</v>
      </c>
      <c r="AB281" s="340"/>
      <c r="AC281" s="340"/>
      <c r="AD281" s="340"/>
      <c r="AE281" s="340"/>
      <c r="AF281" s="340"/>
      <c r="AG281" s="340"/>
      <c r="AH281" s="340"/>
      <c r="AI281" s="340"/>
      <c r="AJ281" s="340"/>
      <c r="AK281" s="340"/>
      <c r="AL281" s="340"/>
      <c r="AM281" s="340"/>
      <c r="AN281" s="340"/>
      <c r="AO281" s="340"/>
      <c r="AP281" s="340"/>
      <c r="AQ281" s="340"/>
      <c r="AR281" s="340"/>
      <c r="AS281" s="340"/>
      <c r="AT281" s="340"/>
      <c r="AU281" s="340"/>
      <c r="AV281" s="340"/>
      <c r="AW281" s="340"/>
      <c r="AX281" s="340"/>
      <c r="AY281" s="340"/>
      <c r="AZ281" s="37" t="s">
        <v>749</v>
      </c>
      <c r="BA281" s="3" t="s">
        <v>646</v>
      </c>
      <c r="BB281" s="6" t="s">
        <v>977</v>
      </c>
    </row>
    <row r="282" spans="1:54" s="7" customFormat="1" ht="20.25">
      <c r="A282" s="565"/>
      <c r="B282" s="53"/>
      <c r="C282" s="40" t="s">
        <v>21</v>
      </c>
      <c r="D282" s="40"/>
      <c r="E282" s="210"/>
      <c r="F282" s="210"/>
      <c r="G282" s="210"/>
      <c r="H282" s="210"/>
      <c r="I282" s="210"/>
      <c r="J282" s="31"/>
      <c r="K282" s="455"/>
      <c r="L282" s="31"/>
      <c r="M282" s="31"/>
      <c r="N282" s="31"/>
      <c r="O282" s="105">
        <f t="shared" ref="O282:Z282" si="156">O285+O289+O291+O293</f>
        <v>8500</v>
      </c>
      <c r="P282" s="105">
        <f t="shared" si="156"/>
        <v>0</v>
      </c>
      <c r="Q282" s="105">
        <f t="shared" si="156"/>
        <v>8500</v>
      </c>
      <c r="R282" s="105">
        <f t="shared" si="156"/>
        <v>39023.599999999999</v>
      </c>
      <c r="S282" s="105">
        <f t="shared" si="156"/>
        <v>0</v>
      </c>
      <c r="T282" s="105">
        <f t="shared" si="156"/>
        <v>39023.599999999999</v>
      </c>
      <c r="U282" s="105">
        <f t="shared" si="156"/>
        <v>4030</v>
      </c>
      <c r="V282" s="105">
        <f t="shared" si="156"/>
        <v>0</v>
      </c>
      <c r="W282" s="105">
        <f t="shared" si="156"/>
        <v>4030</v>
      </c>
      <c r="X282" s="105">
        <f>X285+X289+X291+X293</f>
        <v>43053.599999999999</v>
      </c>
      <c r="Y282" s="105">
        <f t="shared" si="156"/>
        <v>0</v>
      </c>
      <c r="Z282" s="105">
        <f t="shared" si="156"/>
        <v>43053.599999999999</v>
      </c>
      <c r="AA282" s="40"/>
      <c r="AB282" s="105">
        <f t="shared" ref="AB282:AY282" si="157">AB285+AB289+AB291+AB293</f>
        <v>223480.1</v>
      </c>
      <c r="AC282" s="105">
        <f t="shared" si="157"/>
        <v>221245.30000000002</v>
      </c>
      <c r="AD282" s="105">
        <f t="shared" si="157"/>
        <v>2234.8000000000002</v>
      </c>
      <c r="AE282" s="105">
        <f t="shared" si="157"/>
        <v>223480.1</v>
      </c>
      <c r="AF282" s="105">
        <f t="shared" si="157"/>
        <v>221245.30000000002</v>
      </c>
      <c r="AG282" s="105">
        <f t="shared" si="157"/>
        <v>2234.8000000000002</v>
      </c>
      <c r="AH282" s="105">
        <f t="shared" si="157"/>
        <v>0</v>
      </c>
      <c r="AI282" s="105">
        <f t="shared" si="157"/>
        <v>0</v>
      </c>
      <c r="AJ282" s="105">
        <f t="shared" si="157"/>
        <v>0</v>
      </c>
      <c r="AK282" s="105">
        <f t="shared" si="157"/>
        <v>223480.1</v>
      </c>
      <c r="AL282" s="105">
        <f t="shared" si="157"/>
        <v>221245.30000000002</v>
      </c>
      <c r="AM282" s="105">
        <f t="shared" si="157"/>
        <v>2234.8000000000002</v>
      </c>
      <c r="AN282" s="105">
        <f t="shared" si="157"/>
        <v>0</v>
      </c>
      <c r="AO282" s="105">
        <f t="shared" si="157"/>
        <v>0</v>
      </c>
      <c r="AP282" s="105">
        <f t="shared" si="157"/>
        <v>0</v>
      </c>
      <c r="AQ282" s="105">
        <f t="shared" si="157"/>
        <v>0</v>
      </c>
      <c r="AR282" s="105">
        <f t="shared" si="157"/>
        <v>0</v>
      </c>
      <c r="AS282" s="105">
        <f t="shared" si="157"/>
        <v>0</v>
      </c>
      <c r="AT282" s="105">
        <f t="shared" si="157"/>
        <v>0</v>
      </c>
      <c r="AU282" s="105">
        <f t="shared" si="157"/>
        <v>0</v>
      </c>
      <c r="AV282" s="105">
        <f t="shared" si="157"/>
        <v>0</v>
      </c>
      <c r="AW282" s="105">
        <f t="shared" si="157"/>
        <v>0</v>
      </c>
      <c r="AX282" s="105">
        <f t="shared" si="157"/>
        <v>0</v>
      </c>
      <c r="AY282" s="105">
        <f t="shared" si="157"/>
        <v>0</v>
      </c>
      <c r="AZ282" s="40"/>
      <c r="BB282" s="6" t="s">
        <v>974</v>
      </c>
    </row>
    <row r="283" spans="1:54" s="7" customFormat="1" ht="31.5" customHeight="1">
      <c r="A283" s="565"/>
      <c r="B283" s="81"/>
      <c r="C283" s="96" t="s">
        <v>386</v>
      </c>
      <c r="D283" s="96"/>
      <c r="E283" s="202"/>
      <c r="F283" s="202"/>
      <c r="G283" s="202"/>
      <c r="H283" s="202"/>
      <c r="I283" s="202"/>
      <c r="J283" s="86"/>
      <c r="K283" s="456"/>
      <c r="L283" s="86"/>
      <c r="M283" s="86"/>
      <c r="N283" s="86"/>
      <c r="O283" s="106"/>
      <c r="P283" s="106"/>
      <c r="Q283" s="106"/>
      <c r="R283" s="316"/>
      <c r="S283" s="316"/>
      <c r="T283" s="316"/>
      <c r="U283" s="316"/>
      <c r="V283" s="316"/>
      <c r="W283" s="316"/>
      <c r="X283" s="316"/>
      <c r="Y283" s="316"/>
      <c r="Z283" s="316"/>
      <c r="AA283" s="96"/>
      <c r="AB283" s="106"/>
      <c r="AC283" s="106"/>
      <c r="AD283" s="106"/>
      <c r="AE283" s="316"/>
      <c r="AF283" s="316"/>
      <c r="AG283" s="316"/>
      <c r="AH283" s="316"/>
      <c r="AI283" s="316"/>
      <c r="AJ283" s="316"/>
      <c r="AK283" s="316"/>
      <c r="AL283" s="316"/>
      <c r="AM283" s="31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96"/>
    </row>
    <row r="284" spans="1:54" ht="31.5" customHeight="1">
      <c r="A284" s="565"/>
      <c r="B284" s="63"/>
      <c r="C284" s="69" t="s">
        <v>984</v>
      </c>
      <c r="D284" s="69"/>
      <c r="E284" s="217"/>
      <c r="F284" s="217"/>
      <c r="G284" s="217"/>
      <c r="H284" s="217"/>
      <c r="I284" s="217"/>
      <c r="J284" s="181"/>
      <c r="K284" s="476"/>
      <c r="L284" s="181"/>
      <c r="M284" s="181"/>
      <c r="N284" s="181"/>
      <c r="O284" s="108"/>
      <c r="P284" s="124"/>
      <c r="Q284" s="124"/>
      <c r="R284" s="327"/>
      <c r="S284" s="327"/>
      <c r="T284" s="327"/>
      <c r="U284" s="327"/>
      <c r="V284" s="327"/>
      <c r="W284" s="327"/>
      <c r="X284" s="327"/>
      <c r="Y284" s="327"/>
      <c r="Z284" s="327"/>
      <c r="AA284" s="69"/>
      <c r="AB284" s="108"/>
      <c r="AC284" s="124"/>
      <c r="AD284" s="124"/>
      <c r="AE284" s="327"/>
      <c r="AF284" s="327"/>
      <c r="AG284" s="327"/>
      <c r="AH284" s="327"/>
      <c r="AI284" s="327"/>
      <c r="AJ284" s="327"/>
      <c r="AK284" s="327"/>
      <c r="AL284" s="327"/>
      <c r="AM284" s="327"/>
      <c r="AN284" s="108"/>
      <c r="AO284" s="124"/>
      <c r="AP284" s="124"/>
      <c r="AQ284" s="124"/>
      <c r="AR284" s="124"/>
      <c r="AS284" s="124"/>
      <c r="AT284" s="124"/>
      <c r="AU284" s="124"/>
      <c r="AV284" s="124"/>
      <c r="AW284" s="124"/>
      <c r="AX284" s="124"/>
      <c r="AY284" s="124"/>
      <c r="AZ284" s="69"/>
    </row>
    <row r="285" spans="1:54" ht="48.75" customHeight="1">
      <c r="A285" s="565" t="s">
        <v>1004</v>
      </c>
      <c r="B285" s="51"/>
      <c r="C285" s="540" t="s">
        <v>985</v>
      </c>
      <c r="D285" s="246"/>
      <c r="E285" s="223" t="s">
        <v>1025</v>
      </c>
      <c r="F285" s="223" t="s">
        <v>216</v>
      </c>
      <c r="G285" s="223" t="s">
        <v>465</v>
      </c>
      <c r="H285" s="223" t="s">
        <v>1026</v>
      </c>
      <c r="I285" s="219" t="s">
        <v>1027</v>
      </c>
      <c r="J285" s="166"/>
      <c r="K285" s="477"/>
      <c r="L285" s="166"/>
      <c r="M285" s="166"/>
      <c r="N285" s="166"/>
      <c r="O285" s="109"/>
      <c r="P285" s="125"/>
      <c r="Q285" s="125"/>
      <c r="R285" s="281"/>
      <c r="S285" s="281"/>
      <c r="T285" s="281"/>
      <c r="U285" s="527">
        <f>V285+W285</f>
        <v>4030</v>
      </c>
      <c r="V285" s="527">
        <v>0</v>
      </c>
      <c r="W285" s="527">
        <f>4030</f>
        <v>4030</v>
      </c>
      <c r="X285" s="281">
        <f>Y285+Z285</f>
        <v>4030</v>
      </c>
      <c r="Y285" s="281">
        <v>0</v>
      </c>
      <c r="Z285" s="281">
        <f>W285+T285</f>
        <v>4030</v>
      </c>
      <c r="AA285" s="246" t="s">
        <v>996</v>
      </c>
      <c r="AB285" s="109"/>
      <c r="AC285" s="111"/>
      <c r="AD285" s="111"/>
      <c r="AE285" s="275"/>
      <c r="AF285" s="275"/>
      <c r="AG285" s="275"/>
      <c r="AH285" s="275"/>
      <c r="AI285" s="275"/>
      <c r="AJ285" s="275"/>
      <c r="AK285" s="275"/>
      <c r="AL285" s="275"/>
      <c r="AM285" s="275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246"/>
      <c r="BA285" s="379"/>
      <c r="BB285" s="6"/>
    </row>
    <row r="286" spans="1:54" s="7" customFormat="1" ht="20.25" customHeight="1">
      <c r="A286" s="565"/>
      <c r="B286" s="83"/>
      <c r="C286" s="97" t="s">
        <v>387</v>
      </c>
      <c r="D286" s="97"/>
      <c r="E286" s="203"/>
      <c r="F286" s="203"/>
      <c r="G286" s="203"/>
      <c r="H286" s="203"/>
      <c r="I286" s="203"/>
      <c r="J286" s="85"/>
      <c r="K286" s="457"/>
      <c r="L286" s="85"/>
      <c r="M286" s="85"/>
      <c r="N286" s="85"/>
      <c r="O286" s="107"/>
      <c r="P286" s="107"/>
      <c r="Q286" s="107"/>
      <c r="R286" s="317"/>
      <c r="S286" s="317"/>
      <c r="T286" s="317"/>
      <c r="U286" s="317"/>
      <c r="V286" s="317"/>
      <c r="W286" s="317"/>
      <c r="X286" s="317"/>
      <c r="Y286" s="317"/>
      <c r="Z286" s="317"/>
      <c r="AA286" s="97"/>
      <c r="AB286" s="107"/>
      <c r="AC286" s="107"/>
      <c r="AD286" s="107"/>
      <c r="AE286" s="317"/>
      <c r="AF286" s="317"/>
      <c r="AG286" s="317"/>
      <c r="AH286" s="317"/>
      <c r="AI286" s="317"/>
      <c r="AJ286" s="317"/>
      <c r="AK286" s="317"/>
      <c r="AL286" s="317"/>
      <c r="AM286" s="317"/>
      <c r="AN286" s="107"/>
      <c r="AO286" s="107"/>
      <c r="AP286" s="107"/>
      <c r="AQ286" s="107"/>
      <c r="AR286" s="107"/>
      <c r="AS286" s="107"/>
      <c r="AT286" s="107"/>
      <c r="AU286" s="107"/>
      <c r="AV286" s="107"/>
      <c r="AW286" s="107"/>
      <c r="AX286" s="107"/>
      <c r="AY286" s="107"/>
      <c r="AZ286" s="97"/>
    </row>
    <row r="287" spans="1:54" ht="31.5" customHeight="1">
      <c r="A287" s="565"/>
      <c r="B287" s="63"/>
      <c r="C287" s="69" t="s">
        <v>18</v>
      </c>
      <c r="D287" s="69"/>
      <c r="E287" s="217"/>
      <c r="F287" s="217"/>
      <c r="G287" s="217"/>
      <c r="H287" s="217"/>
      <c r="I287" s="217"/>
      <c r="J287" s="181"/>
      <c r="K287" s="476"/>
      <c r="L287" s="181"/>
      <c r="M287" s="181"/>
      <c r="N287" s="181"/>
      <c r="O287" s="108"/>
      <c r="P287" s="124"/>
      <c r="Q287" s="124"/>
      <c r="R287" s="327"/>
      <c r="S287" s="327"/>
      <c r="T287" s="327"/>
      <c r="U287" s="327"/>
      <c r="V287" s="327"/>
      <c r="W287" s="327"/>
      <c r="X287" s="327"/>
      <c r="Y287" s="327"/>
      <c r="Z287" s="327"/>
      <c r="AA287" s="69"/>
      <c r="AB287" s="108"/>
      <c r="AC287" s="124"/>
      <c r="AD287" s="124"/>
      <c r="AE287" s="327"/>
      <c r="AF287" s="327"/>
      <c r="AG287" s="327"/>
      <c r="AH287" s="327"/>
      <c r="AI287" s="327"/>
      <c r="AJ287" s="327"/>
      <c r="AK287" s="327"/>
      <c r="AL287" s="327"/>
      <c r="AM287" s="327"/>
      <c r="AN287" s="108"/>
      <c r="AO287" s="124"/>
      <c r="AP287" s="124"/>
      <c r="AQ287" s="124"/>
      <c r="AR287" s="124"/>
      <c r="AS287" s="124"/>
      <c r="AT287" s="124"/>
      <c r="AU287" s="124"/>
      <c r="AV287" s="124"/>
      <c r="AW287" s="124"/>
      <c r="AX287" s="124"/>
      <c r="AY287" s="124"/>
      <c r="AZ287" s="69"/>
      <c r="BB287" s="2" t="s">
        <v>974</v>
      </c>
    </row>
    <row r="288" spans="1:54" ht="20.25" customHeight="1">
      <c r="A288" s="565"/>
      <c r="B288" s="63"/>
      <c r="C288" s="66" t="s">
        <v>97</v>
      </c>
      <c r="D288" s="66"/>
      <c r="E288" s="204"/>
      <c r="F288" s="204"/>
      <c r="G288" s="204"/>
      <c r="H288" s="204"/>
      <c r="I288" s="204"/>
      <c r="J288" s="68"/>
      <c r="K288" s="458"/>
      <c r="L288" s="68"/>
      <c r="M288" s="68"/>
      <c r="N288" s="68"/>
      <c r="O288" s="108"/>
      <c r="P288" s="124"/>
      <c r="Q288" s="124"/>
      <c r="R288" s="327"/>
      <c r="S288" s="327"/>
      <c r="T288" s="327"/>
      <c r="U288" s="327"/>
      <c r="V288" s="327"/>
      <c r="W288" s="327"/>
      <c r="X288" s="327"/>
      <c r="Y288" s="327"/>
      <c r="Z288" s="327"/>
      <c r="AA288" s="66"/>
      <c r="AB288" s="108"/>
      <c r="AC288" s="124"/>
      <c r="AD288" s="124"/>
      <c r="AE288" s="327"/>
      <c r="AF288" s="327"/>
      <c r="AG288" s="327"/>
      <c r="AH288" s="327"/>
      <c r="AI288" s="327"/>
      <c r="AJ288" s="327"/>
      <c r="AK288" s="327"/>
      <c r="AL288" s="327"/>
      <c r="AM288" s="327"/>
      <c r="AN288" s="108"/>
      <c r="AO288" s="124"/>
      <c r="AP288" s="124"/>
      <c r="AQ288" s="124"/>
      <c r="AR288" s="124"/>
      <c r="AS288" s="124"/>
      <c r="AT288" s="124"/>
      <c r="AU288" s="124"/>
      <c r="AV288" s="124"/>
      <c r="AW288" s="124"/>
      <c r="AX288" s="124"/>
      <c r="AY288" s="124"/>
      <c r="AZ288" s="66"/>
      <c r="BB288" s="2" t="s">
        <v>974</v>
      </c>
    </row>
    <row r="289" spans="1:54" ht="45.75" customHeight="1">
      <c r="A289" s="565" t="s">
        <v>1004</v>
      </c>
      <c r="B289" s="51" t="s">
        <v>353</v>
      </c>
      <c r="C289" s="246" t="s">
        <v>123</v>
      </c>
      <c r="D289" s="246" t="s">
        <v>525</v>
      </c>
      <c r="E289" s="223" t="s">
        <v>463</v>
      </c>
      <c r="F289" s="223" t="s">
        <v>216</v>
      </c>
      <c r="G289" s="223" t="s">
        <v>465</v>
      </c>
      <c r="H289" s="223" t="s">
        <v>492</v>
      </c>
      <c r="I289" s="219" t="s">
        <v>474</v>
      </c>
      <c r="J289" s="166" t="s">
        <v>450</v>
      </c>
      <c r="K289" s="477"/>
      <c r="L289" s="166"/>
      <c r="M289" s="166"/>
      <c r="N289" s="166"/>
      <c r="O289" s="109">
        <v>0</v>
      </c>
      <c r="P289" s="125"/>
      <c r="Q289" s="125"/>
      <c r="R289" s="281">
        <v>12523.6</v>
      </c>
      <c r="S289" s="281">
        <v>0</v>
      </c>
      <c r="T289" s="281">
        <v>12523.6</v>
      </c>
      <c r="U289" s="281"/>
      <c r="V289" s="281"/>
      <c r="W289" s="281"/>
      <c r="X289" s="281">
        <f>Y289+Z289</f>
        <v>12523.6</v>
      </c>
      <c r="Y289" s="281">
        <v>0</v>
      </c>
      <c r="Z289" s="281">
        <f>W289+T289</f>
        <v>12523.6</v>
      </c>
      <c r="AA289" s="246" t="s">
        <v>709</v>
      </c>
      <c r="AB289" s="109">
        <v>223480.1</v>
      </c>
      <c r="AC289" s="111">
        <v>221245.30000000002</v>
      </c>
      <c r="AD289" s="111">
        <v>2234.8000000000002</v>
      </c>
      <c r="AE289" s="275">
        <f>AB289</f>
        <v>223480.1</v>
      </c>
      <c r="AF289" s="275">
        <f t="shared" ref="AF289" si="158">AC289</f>
        <v>221245.30000000002</v>
      </c>
      <c r="AG289" s="275">
        <f t="shared" ref="AG289" si="159">AD289</f>
        <v>2234.8000000000002</v>
      </c>
      <c r="AH289" s="275"/>
      <c r="AI289" s="275"/>
      <c r="AJ289" s="275"/>
      <c r="AK289" s="275">
        <f>AH289+AE289</f>
        <v>223480.1</v>
      </c>
      <c r="AL289" s="275">
        <f t="shared" ref="AL289:AM289" si="160">AI289+AF289</f>
        <v>221245.30000000002</v>
      </c>
      <c r="AM289" s="275">
        <f t="shared" si="160"/>
        <v>2234.8000000000002</v>
      </c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246" t="s">
        <v>709</v>
      </c>
      <c r="BA289" s="379" t="s">
        <v>708</v>
      </c>
      <c r="BB289" s="6" t="s">
        <v>977</v>
      </c>
    </row>
    <row r="290" spans="1:54" ht="20.25">
      <c r="A290" s="565"/>
      <c r="B290" s="357"/>
      <c r="C290" s="38" t="s">
        <v>28</v>
      </c>
      <c r="D290" s="38"/>
      <c r="E290" s="218"/>
      <c r="F290" s="218"/>
      <c r="G290" s="218"/>
      <c r="H290" s="218"/>
      <c r="I290" s="209"/>
      <c r="J290" s="79"/>
      <c r="K290" s="454">
        <v>12523.6</v>
      </c>
      <c r="L290" s="79"/>
      <c r="M290" s="79"/>
      <c r="N290" s="79"/>
      <c r="O290" s="319">
        <v>0</v>
      </c>
      <c r="P290" s="328"/>
      <c r="Q290" s="328"/>
      <c r="R290" s="328">
        <v>12523.6</v>
      </c>
      <c r="S290" s="328">
        <v>0</v>
      </c>
      <c r="T290" s="328">
        <v>12523.6</v>
      </c>
      <c r="U290" s="328"/>
      <c r="V290" s="328"/>
      <c r="W290" s="328"/>
      <c r="X290" s="328">
        <v>12523.6</v>
      </c>
      <c r="Y290" s="328">
        <v>0</v>
      </c>
      <c r="Z290" s="328">
        <v>12523.6</v>
      </c>
      <c r="AA290" s="38"/>
      <c r="AB290" s="282"/>
      <c r="AC290" s="282"/>
      <c r="AD290" s="282"/>
      <c r="AE290" s="282"/>
      <c r="AF290" s="282"/>
      <c r="AG290" s="282"/>
      <c r="AH290" s="282"/>
      <c r="AI290" s="282"/>
      <c r="AJ290" s="282"/>
      <c r="AK290" s="282"/>
      <c r="AL290" s="282"/>
      <c r="AM290" s="282"/>
      <c r="AN290" s="282"/>
      <c r="AO290" s="282"/>
      <c r="AP290" s="282"/>
      <c r="AQ290" s="282"/>
      <c r="AR290" s="282"/>
      <c r="AS290" s="282"/>
      <c r="AT290" s="282"/>
      <c r="AU290" s="282"/>
      <c r="AV290" s="282"/>
      <c r="AW290" s="282"/>
      <c r="AX290" s="282"/>
      <c r="AY290" s="282"/>
      <c r="AZ290" s="38"/>
      <c r="BB290" s="6" t="s">
        <v>977</v>
      </c>
    </row>
    <row r="291" spans="1:54" ht="31.5" customHeight="1">
      <c r="A291" s="565" t="s">
        <v>1004</v>
      </c>
      <c r="B291" s="51" t="s">
        <v>354</v>
      </c>
      <c r="C291" s="246" t="s">
        <v>122</v>
      </c>
      <c r="D291" s="246" t="s">
        <v>525</v>
      </c>
      <c r="E291" s="223" t="s">
        <v>463</v>
      </c>
      <c r="F291" s="223" t="s">
        <v>216</v>
      </c>
      <c r="G291" s="223" t="s">
        <v>465</v>
      </c>
      <c r="H291" s="223" t="s">
        <v>492</v>
      </c>
      <c r="I291" s="219" t="s">
        <v>474</v>
      </c>
      <c r="J291" s="166">
        <v>2026</v>
      </c>
      <c r="K291" s="477"/>
      <c r="L291" s="166"/>
      <c r="M291" s="166"/>
      <c r="N291" s="166"/>
      <c r="O291" s="126">
        <v>8500</v>
      </c>
      <c r="P291" s="125">
        <v>0</v>
      </c>
      <c r="Q291" s="125">
        <v>8500</v>
      </c>
      <c r="R291" s="281">
        <f>O291</f>
        <v>8500</v>
      </c>
      <c r="S291" s="281">
        <f t="shared" ref="S291:T291" si="161">P291</f>
        <v>0</v>
      </c>
      <c r="T291" s="281">
        <f t="shared" si="161"/>
        <v>8500</v>
      </c>
      <c r="U291" s="281"/>
      <c r="V291" s="281"/>
      <c r="W291" s="281"/>
      <c r="X291" s="281">
        <f t="shared" ref="X291:X292" si="162">U291+R291</f>
        <v>8500</v>
      </c>
      <c r="Y291" s="281">
        <f t="shared" ref="Y291:Y292" si="163">V291+S291</f>
        <v>0</v>
      </c>
      <c r="Z291" s="281">
        <f t="shared" ref="Z291:Z292" si="164">W291+T291</f>
        <v>8500</v>
      </c>
      <c r="AA291" s="246"/>
      <c r="AB291" s="109"/>
      <c r="AC291" s="109"/>
      <c r="AD291" s="109"/>
      <c r="AE291" s="282"/>
      <c r="AF291" s="282"/>
      <c r="AG291" s="282"/>
      <c r="AH291" s="282"/>
      <c r="AI291" s="282"/>
      <c r="AJ291" s="282"/>
      <c r="AK291" s="282"/>
      <c r="AL291" s="282"/>
      <c r="AM291" s="282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246"/>
      <c r="BB291" s="2" t="s">
        <v>976</v>
      </c>
    </row>
    <row r="292" spans="1:54" ht="16.5" customHeight="1">
      <c r="A292" s="565"/>
      <c r="B292" s="51"/>
      <c r="C292" s="38" t="s">
        <v>28</v>
      </c>
      <c r="D292" s="38"/>
      <c r="E292" s="218"/>
      <c r="F292" s="218"/>
      <c r="G292" s="218"/>
      <c r="H292" s="218"/>
      <c r="I292" s="209"/>
      <c r="J292" s="79"/>
      <c r="K292" s="454"/>
      <c r="L292" s="79"/>
      <c r="M292" s="79"/>
      <c r="N292" s="79"/>
      <c r="O292" s="126">
        <v>8500</v>
      </c>
      <c r="P292" s="126">
        <v>0</v>
      </c>
      <c r="Q292" s="126">
        <v>8500</v>
      </c>
      <c r="R292" s="328">
        <f>O292</f>
        <v>8500</v>
      </c>
      <c r="S292" s="328">
        <f t="shared" ref="S292" si="165">P292</f>
        <v>0</v>
      </c>
      <c r="T292" s="328">
        <f t="shared" ref="T292" si="166">Q292</f>
        <v>8500</v>
      </c>
      <c r="U292" s="328"/>
      <c r="V292" s="328"/>
      <c r="W292" s="328"/>
      <c r="X292" s="328">
        <f t="shared" si="162"/>
        <v>8500</v>
      </c>
      <c r="Y292" s="328">
        <f t="shared" si="163"/>
        <v>0</v>
      </c>
      <c r="Z292" s="328">
        <f t="shared" si="164"/>
        <v>8500</v>
      </c>
      <c r="AA292" s="38"/>
      <c r="AB292" s="109"/>
      <c r="AC292" s="109"/>
      <c r="AD292" s="109"/>
      <c r="AE292" s="282"/>
      <c r="AF292" s="282"/>
      <c r="AG292" s="282"/>
      <c r="AH292" s="282"/>
      <c r="AI292" s="282"/>
      <c r="AJ292" s="282"/>
      <c r="AK292" s="282"/>
      <c r="AL292" s="282"/>
      <c r="AM292" s="282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38"/>
      <c r="BB292" s="2" t="s">
        <v>976</v>
      </c>
    </row>
    <row r="293" spans="1:54" ht="63">
      <c r="A293" s="565" t="s">
        <v>1004</v>
      </c>
      <c r="B293" s="51" t="s">
        <v>355</v>
      </c>
      <c r="C293" s="246" t="s">
        <v>729</v>
      </c>
      <c r="D293" s="246"/>
      <c r="E293" s="223" t="s">
        <v>463</v>
      </c>
      <c r="F293" s="223" t="s">
        <v>216</v>
      </c>
      <c r="G293" s="223" t="s">
        <v>465</v>
      </c>
      <c r="H293" s="223" t="s">
        <v>1024</v>
      </c>
      <c r="I293" s="219" t="s">
        <v>474</v>
      </c>
      <c r="J293" s="166"/>
      <c r="K293" s="477"/>
      <c r="L293" s="166"/>
      <c r="M293" s="166"/>
      <c r="N293" s="166"/>
      <c r="O293" s="109">
        <v>0</v>
      </c>
      <c r="P293" s="125"/>
      <c r="Q293" s="125"/>
      <c r="R293" s="281">
        <v>18000</v>
      </c>
      <c r="S293" s="281">
        <v>0</v>
      </c>
      <c r="T293" s="281">
        <v>18000</v>
      </c>
      <c r="U293" s="281"/>
      <c r="V293" s="281"/>
      <c r="W293" s="281"/>
      <c r="X293" s="281">
        <f>U293+R293</f>
        <v>18000</v>
      </c>
      <c r="Y293" s="281">
        <f>V293+S293</f>
        <v>0</v>
      </c>
      <c r="Z293" s="281">
        <f>W293+T293</f>
        <v>18000</v>
      </c>
      <c r="AA293" s="246" t="s">
        <v>709</v>
      </c>
      <c r="AB293" s="109"/>
      <c r="AC293" s="111"/>
      <c r="AD293" s="111"/>
      <c r="AE293" s="275"/>
      <c r="AF293" s="275"/>
      <c r="AG293" s="275"/>
      <c r="AH293" s="275"/>
      <c r="AI293" s="275"/>
      <c r="AJ293" s="275"/>
      <c r="AK293" s="275"/>
      <c r="AL293" s="275"/>
      <c r="AM293" s="275"/>
      <c r="AN293" s="109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09"/>
      <c r="AY293" s="109"/>
      <c r="AZ293" s="246" t="s">
        <v>709</v>
      </c>
      <c r="BA293" s="379"/>
      <c r="BB293" s="6" t="s">
        <v>977</v>
      </c>
    </row>
    <row r="294" spans="1:54" ht="16.5" customHeight="1">
      <c r="A294" s="565"/>
      <c r="B294" s="357"/>
      <c r="C294" s="387" t="s">
        <v>28</v>
      </c>
      <c r="D294" s="38"/>
      <c r="E294" s="218"/>
      <c r="F294" s="218"/>
      <c r="G294" s="218"/>
      <c r="H294" s="218"/>
      <c r="I294" s="209"/>
      <c r="J294" s="79"/>
      <c r="K294" s="454">
        <v>18000</v>
      </c>
      <c r="L294" s="79"/>
      <c r="M294" s="79"/>
      <c r="N294" s="79"/>
      <c r="O294" s="328">
        <v>0</v>
      </c>
      <c r="P294" s="328"/>
      <c r="Q294" s="328"/>
      <c r="R294" s="328">
        <v>18000</v>
      </c>
      <c r="S294" s="328">
        <v>0</v>
      </c>
      <c r="T294" s="328">
        <v>18000</v>
      </c>
      <c r="U294" s="328"/>
      <c r="V294" s="328"/>
      <c r="W294" s="328"/>
      <c r="X294" s="328">
        <f>U294+R294</f>
        <v>18000</v>
      </c>
      <c r="Y294" s="328">
        <v>0</v>
      </c>
      <c r="Z294" s="328">
        <f>W294+T294</f>
        <v>18000</v>
      </c>
      <c r="AA294" s="38"/>
      <c r="AB294" s="282"/>
      <c r="AC294" s="282"/>
      <c r="AD294" s="282"/>
      <c r="AE294" s="282"/>
      <c r="AF294" s="282"/>
      <c r="AG294" s="282"/>
      <c r="AH294" s="282"/>
      <c r="AI294" s="282"/>
      <c r="AJ294" s="282"/>
      <c r="AK294" s="282"/>
      <c r="AL294" s="282"/>
      <c r="AM294" s="282"/>
      <c r="AN294" s="282"/>
      <c r="AO294" s="282"/>
      <c r="AP294" s="282"/>
      <c r="AQ294" s="282"/>
      <c r="AR294" s="282"/>
      <c r="AS294" s="282"/>
      <c r="AT294" s="282"/>
      <c r="AU294" s="282"/>
      <c r="AV294" s="282"/>
      <c r="AW294" s="282"/>
      <c r="AX294" s="282"/>
      <c r="AY294" s="282"/>
      <c r="AZ294" s="38"/>
      <c r="BB294" s="6" t="s">
        <v>977</v>
      </c>
    </row>
    <row r="295" spans="1:54" s="7" customFormat="1" ht="20.25">
      <c r="A295" s="565"/>
      <c r="B295" s="53"/>
      <c r="C295" s="40" t="s">
        <v>20</v>
      </c>
      <c r="D295" s="40"/>
      <c r="E295" s="210"/>
      <c r="F295" s="210"/>
      <c r="G295" s="210"/>
      <c r="H295" s="210"/>
      <c r="I295" s="210"/>
      <c r="J295" s="31"/>
      <c r="K295" s="455"/>
      <c r="L295" s="31"/>
      <c r="M295" s="31"/>
      <c r="N295" s="31"/>
      <c r="O295" s="105">
        <f>O300+O362+O363+O364+O365+O371+O370+O354+O355+O356+O357+O358+O359+O366+O367+O368+O353</f>
        <v>2300045.2000000002</v>
      </c>
      <c r="P295" s="105">
        <f t="shared" ref="P295:T295" si="167">P300+P362+P363+P364+P365+P371+P370+P354+P355+P356+P357+P358+P359+P366+P367+P368+P353</f>
        <v>45573.7</v>
      </c>
      <c r="Q295" s="105">
        <f t="shared" si="167"/>
        <v>2254471.5</v>
      </c>
      <c r="R295" s="105">
        <f t="shared" si="167"/>
        <v>2371655.7000000011</v>
      </c>
      <c r="S295" s="105">
        <f t="shared" si="167"/>
        <v>58887.600000000006</v>
      </c>
      <c r="T295" s="105">
        <f t="shared" si="167"/>
        <v>2312768.1000000006</v>
      </c>
      <c r="U295" s="105">
        <f>U300+U362+U363+U364+U365+U371+U370+U354+U355+U356+U357+U358+U359+U366+U367+U368+U353</f>
        <v>-151955.40000000002</v>
      </c>
      <c r="V295" s="105">
        <f t="shared" ref="V295:AX295" si="168">V300+V362+V363+V364+V365+V371+V370+V354+V355+V356+V357+V358+V359+V366+V367+V368+V353</f>
        <v>0</v>
      </c>
      <c r="W295" s="105">
        <f t="shared" si="168"/>
        <v>-151955.40000000002</v>
      </c>
      <c r="X295" s="105">
        <f t="shared" si="168"/>
        <v>2219700.3000000007</v>
      </c>
      <c r="Y295" s="105">
        <f t="shared" si="168"/>
        <v>58887.600000000006</v>
      </c>
      <c r="Z295" s="105">
        <f t="shared" si="168"/>
        <v>2160812.7000000002</v>
      </c>
      <c r="AA295" s="40"/>
      <c r="AB295" s="105">
        <f t="shared" si="168"/>
        <v>1159437</v>
      </c>
      <c r="AC295" s="105">
        <f t="shared" si="168"/>
        <v>0</v>
      </c>
      <c r="AD295" s="105">
        <f t="shared" si="168"/>
        <v>1159437</v>
      </c>
      <c r="AE295" s="105">
        <f t="shared" si="168"/>
        <v>1159437</v>
      </c>
      <c r="AF295" s="105">
        <f t="shared" si="168"/>
        <v>0</v>
      </c>
      <c r="AG295" s="105">
        <f t="shared" si="168"/>
        <v>1159437</v>
      </c>
      <c r="AH295" s="105">
        <f t="shared" si="168"/>
        <v>150000</v>
      </c>
      <c r="AI295" s="105">
        <f t="shared" si="168"/>
        <v>0</v>
      </c>
      <c r="AJ295" s="105">
        <f t="shared" si="168"/>
        <v>150000</v>
      </c>
      <c r="AK295" s="105">
        <f t="shared" si="168"/>
        <v>1309437</v>
      </c>
      <c r="AL295" s="105">
        <f t="shared" si="168"/>
        <v>0</v>
      </c>
      <c r="AM295" s="105">
        <f t="shared" si="168"/>
        <v>1309437</v>
      </c>
      <c r="AN295" s="105">
        <f t="shared" si="168"/>
        <v>163475</v>
      </c>
      <c r="AO295" s="105">
        <f t="shared" si="168"/>
        <v>0</v>
      </c>
      <c r="AP295" s="105">
        <f t="shared" si="168"/>
        <v>163475</v>
      </c>
      <c r="AQ295" s="105">
        <f t="shared" si="168"/>
        <v>163475</v>
      </c>
      <c r="AR295" s="105">
        <f t="shared" si="168"/>
        <v>0</v>
      </c>
      <c r="AS295" s="105">
        <f t="shared" si="168"/>
        <v>163475</v>
      </c>
      <c r="AT295" s="105">
        <f t="shared" si="168"/>
        <v>0</v>
      </c>
      <c r="AU295" s="105">
        <f t="shared" si="168"/>
        <v>0</v>
      </c>
      <c r="AV295" s="105">
        <f t="shared" si="168"/>
        <v>0</v>
      </c>
      <c r="AW295" s="105">
        <f t="shared" si="168"/>
        <v>163475</v>
      </c>
      <c r="AX295" s="105">
        <f t="shared" si="168"/>
        <v>0</v>
      </c>
      <c r="AY295" s="105">
        <f>AY300+AY362+AY363+AY364+AY365+AY371+AY370+AY354+AY355+AY356+AY357+AY358+AY359+AY366+AY367+AY368+AY353</f>
        <v>163475</v>
      </c>
      <c r="AZ295" s="40"/>
      <c r="BB295" s="6" t="s">
        <v>974</v>
      </c>
    </row>
    <row r="296" spans="1:54" s="7" customFormat="1" ht="47.25" customHeight="1">
      <c r="A296" s="565"/>
      <c r="B296" s="81"/>
      <c r="C296" s="96" t="s">
        <v>398</v>
      </c>
      <c r="D296" s="96"/>
      <c r="E296" s="202"/>
      <c r="F296" s="202"/>
      <c r="G296" s="202"/>
      <c r="H296" s="202"/>
      <c r="I296" s="202"/>
      <c r="J296" s="86"/>
      <c r="K296" s="456"/>
      <c r="L296" s="86"/>
      <c r="M296" s="86"/>
      <c r="N296" s="86"/>
      <c r="O296" s="106"/>
      <c r="P296" s="106"/>
      <c r="Q296" s="106"/>
      <c r="R296" s="316"/>
      <c r="S296" s="316"/>
      <c r="T296" s="316"/>
      <c r="U296" s="316"/>
      <c r="V296" s="316"/>
      <c r="W296" s="316"/>
      <c r="X296" s="316"/>
      <c r="Y296" s="316"/>
      <c r="Z296" s="316"/>
      <c r="AA296" s="96"/>
      <c r="AB296" s="106"/>
      <c r="AC296" s="106"/>
      <c r="AD296" s="106"/>
      <c r="AE296" s="316"/>
      <c r="AF296" s="316"/>
      <c r="AG296" s="316"/>
      <c r="AH296" s="316"/>
      <c r="AI296" s="316"/>
      <c r="AJ296" s="316"/>
      <c r="AK296" s="316"/>
      <c r="AL296" s="316"/>
      <c r="AM296" s="31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96"/>
    </row>
    <row r="297" spans="1:54" s="7" customFormat="1" ht="31.5" customHeight="1">
      <c r="A297" s="565"/>
      <c r="B297" s="83"/>
      <c r="C297" s="97" t="s">
        <v>399</v>
      </c>
      <c r="D297" s="97"/>
      <c r="E297" s="203"/>
      <c r="F297" s="203"/>
      <c r="G297" s="203"/>
      <c r="H297" s="203"/>
      <c r="I297" s="203"/>
      <c r="J297" s="85"/>
      <c r="K297" s="457"/>
      <c r="L297" s="85"/>
      <c r="M297" s="85"/>
      <c r="N297" s="85"/>
      <c r="O297" s="107"/>
      <c r="P297" s="107"/>
      <c r="Q297" s="107"/>
      <c r="R297" s="317"/>
      <c r="S297" s="317"/>
      <c r="T297" s="317"/>
      <c r="U297" s="317"/>
      <c r="V297" s="317"/>
      <c r="W297" s="317"/>
      <c r="X297" s="317"/>
      <c r="Y297" s="317"/>
      <c r="Z297" s="317"/>
      <c r="AA297" s="97"/>
      <c r="AB297" s="107"/>
      <c r="AC297" s="107"/>
      <c r="AD297" s="107"/>
      <c r="AE297" s="317"/>
      <c r="AF297" s="317"/>
      <c r="AG297" s="317"/>
      <c r="AH297" s="317"/>
      <c r="AI297" s="317"/>
      <c r="AJ297" s="317"/>
      <c r="AK297" s="317"/>
      <c r="AL297" s="317"/>
      <c r="AM297" s="317"/>
      <c r="AN297" s="107"/>
      <c r="AO297" s="107"/>
      <c r="AP297" s="107"/>
      <c r="AQ297" s="107"/>
      <c r="AR297" s="107"/>
      <c r="AS297" s="107"/>
      <c r="AT297" s="107"/>
      <c r="AU297" s="107"/>
      <c r="AV297" s="107"/>
      <c r="AW297" s="107"/>
      <c r="AX297" s="107"/>
      <c r="AY297" s="107"/>
      <c r="AZ297" s="97"/>
    </row>
    <row r="298" spans="1:54" s="7" customFormat="1" ht="31.5" customHeight="1">
      <c r="A298" s="565"/>
      <c r="B298" s="63"/>
      <c r="C298" s="69" t="s">
        <v>18</v>
      </c>
      <c r="D298" s="69"/>
      <c r="E298" s="217"/>
      <c r="F298" s="217"/>
      <c r="G298" s="217"/>
      <c r="H298" s="217"/>
      <c r="I298" s="217"/>
      <c r="J298" s="180"/>
      <c r="K298" s="478"/>
      <c r="L298" s="180"/>
      <c r="M298" s="180"/>
      <c r="N298" s="180"/>
      <c r="O298" s="108"/>
      <c r="P298" s="124"/>
      <c r="Q298" s="124"/>
      <c r="R298" s="327"/>
      <c r="S298" s="327"/>
      <c r="T298" s="327"/>
      <c r="U298" s="327"/>
      <c r="V298" s="327"/>
      <c r="W298" s="327"/>
      <c r="X298" s="327"/>
      <c r="Y298" s="327"/>
      <c r="Z298" s="327"/>
      <c r="AA298" s="69"/>
      <c r="AB298" s="108"/>
      <c r="AC298" s="124"/>
      <c r="AD298" s="124"/>
      <c r="AE298" s="327"/>
      <c r="AF298" s="327"/>
      <c r="AG298" s="327"/>
      <c r="AH298" s="327"/>
      <c r="AI298" s="327"/>
      <c r="AJ298" s="327"/>
      <c r="AK298" s="327"/>
      <c r="AL298" s="327"/>
      <c r="AM298" s="327"/>
      <c r="AN298" s="108"/>
      <c r="AO298" s="124"/>
      <c r="AP298" s="124"/>
      <c r="AQ298" s="124"/>
      <c r="AR298" s="124"/>
      <c r="AS298" s="124"/>
      <c r="AT298" s="124"/>
      <c r="AU298" s="124"/>
      <c r="AV298" s="124"/>
      <c r="AW298" s="124"/>
      <c r="AX298" s="124"/>
      <c r="AY298" s="124"/>
      <c r="AZ298" s="69"/>
      <c r="BB298" s="7" t="s">
        <v>974</v>
      </c>
    </row>
    <row r="299" spans="1:54" s="7" customFormat="1" ht="20.25" customHeight="1">
      <c r="A299" s="565"/>
      <c r="B299" s="63"/>
      <c r="C299" s="66" t="s">
        <v>97</v>
      </c>
      <c r="D299" s="66"/>
      <c r="E299" s="204"/>
      <c r="F299" s="204"/>
      <c r="G299" s="204"/>
      <c r="H299" s="204"/>
      <c r="I299" s="204"/>
      <c r="J299" s="68"/>
      <c r="K299" s="458"/>
      <c r="L299" s="68"/>
      <c r="M299" s="68"/>
      <c r="N299" s="68"/>
      <c r="O299" s="108"/>
      <c r="P299" s="124"/>
      <c r="Q299" s="124"/>
      <c r="R299" s="327"/>
      <c r="S299" s="327"/>
      <c r="T299" s="327"/>
      <c r="U299" s="327"/>
      <c r="V299" s="327"/>
      <c r="W299" s="327"/>
      <c r="X299" s="327"/>
      <c r="Y299" s="327"/>
      <c r="Z299" s="327"/>
      <c r="AA299" s="66"/>
      <c r="AB299" s="108"/>
      <c r="AC299" s="124"/>
      <c r="AD299" s="124"/>
      <c r="AE299" s="327"/>
      <c r="AF299" s="327"/>
      <c r="AG299" s="327"/>
      <c r="AH299" s="327"/>
      <c r="AI299" s="327"/>
      <c r="AJ299" s="327"/>
      <c r="AK299" s="327"/>
      <c r="AL299" s="327"/>
      <c r="AM299" s="327"/>
      <c r="AN299" s="108"/>
      <c r="AO299" s="124"/>
      <c r="AP299" s="124"/>
      <c r="AQ299" s="124"/>
      <c r="AR299" s="124"/>
      <c r="AS299" s="124"/>
      <c r="AT299" s="124"/>
      <c r="AU299" s="124"/>
      <c r="AV299" s="124"/>
      <c r="AW299" s="124"/>
      <c r="AX299" s="124"/>
      <c r="AY299" s="124"/>
      <c r="AZ299" s="66"/>
      <c r="BB299" s="7" t="s">
        <v>974</v>
      </c>
    </row>
    <row r="300" spans="1:54" s="21" customFormat="1" ht="47.25" customHeight="1">
      <c r="A300" s="565"/>
      <c r="B300" s="59"/>
      <c r="C300" s="36" t="s">
        <v>90</v>
      </c>
      <c r="D300" s="36"/>
      <c r="E300" s="215"/>
      <c r="F300" s="215"/>
      <c r="G300" s="215"/>
      <c r="H300" s="215"/>
      <c r="I300" s="215"/>
      <c r="J300" s="187"/>
      <c r="K300" s="466"/>
      <c r="L300" s="187"/>
      <c r="M300" s="187"/>
      <c r="N300" s="187"/>
      <c r="O300" s="117">
        <f>O301+O310+O319+O323+O327+O333+O340+O343+O345</f>
        <v>2166882.2999999998</v>
      </c>
      <c r="P300" s="117">
        <f t="shared" ref="P300:AY300" si="169">P301+P310+P319+P323+P327+P333+P340+P343+P345</f>
        <v>0</v>
      </c>
      <c r="Q300" s="117">
        <f t="shared" si="169"/>
        <v>2166882.2999999998</v>
      </c>
      <c r="R300" s="117">
        <f t="shared" si="169"/>
        <v>2166882.31</v>
      </c>
      <c r="S300" s="117">
        <f t="shared" si="169"/>
        <v>0</v>
      </c>
      <c r="T300" s="117">
        <f t="shared" si="169"/>
        <v>2166882.31</v>
      </c>
      <c r="U300" s="117">
        <f t="shared" si="169"/>
        <v>-150000</v>
      </c>
      <c r="V300" s="117">
        <f t="shared" si="169"/>
        <v>0</v>
      </c>
      <c r="W300" s="117">
        <f t="shared" si="169"/>
        <v>-150000</v>
      </c>
      <c r="X300" s="117">
        <f t="shared" si="169"/>
        <v>2016882.31</v>
      </c>
      <c r="Y300" s="117">
        <f t="shared" si="169"/>
        <v>0</v>
      </c>
      <c r="Z300" s="117">
        <f t="shared" si="169"/>
        <v>2016882.31</v>
      </c>
      <c r="AA300" s="36"/>
      <c r="AB300" s="117">
        <f t="shared" si="169"/>
        <v>1159437</v>
      </c>
      <c r="AC300" s="117">
        <f t="shared" si="169"/>
        <v>0</v>
      </c>
      <c r="AD300" s="117">
        <f t="shared" si="169"/>
        <v>1159437</v>
      </c>
      <c r="AE300" s="117">
        <f t="shared" si="169"/>
        <v>1159437</v>
      </c>
      <c r="AF300" s="117">
        <f t="shared" si="169"/>
        <v>0</v>
      </c>
      <c r="AG300" s="117">
        <f t="shared" si="169"/>
        <v>1159437</v>
      </c>
      <c r="AH300" s="117">
        <f t="shared" si="169"/>
        <v>150000</v>
      </c>
      <c r="AI300" s="117">
        <f t="shared" si="169"/>
        <v>0</v>
      </c>
      <c r="AJ300" s="117">
        <f t="shared" si="169"/>
        <v>150000</v>
      </c>
      <c r="AK300" s="117">
        <f t="shared" si="169"/>
        <v>1309437</v>
      </c>
      <c r="AL300" s="117">
        <f t="shared" si="169"/>
        <v>0</v>
      </c>
      <c r="AM300" s="117">
        <f t="shared" si="169"/>
        <v>1309437</v>
      </c>
      <c r="AN300" s="117">
        <f t="shared" si="169"/>
        <v>163475</v>
      </c>
      <c r="AO300" s="117">
        <f t="shared" si="169"/>
        <v>0</v>
      </c>
      <c r="AP300" s="117">
        <f t="shared" si="169"/>
        <v>163475</v>
      </c>
      <c r="AQ300" s="117">
        <f t="shared" si="169"/>
        <v>163475</v>
      </c>
      <c r="AR300" s="117">
        <f t="shared" si="169"/>
        <v>0</v>
      </c>
      <c r="AS300" s="117">
        <f t="shared" si="169"/>
        <v>163475</v>
      </c>
      <c r="AT300" s="117">
        <f t="shared" si="169"/>
        <v>0</v>
      </c>
      <c r="AU300" s="117">
        <f t="shared" si="169"/>
        <v>0</v>
      </c>
      <c r="AV300" s="117">
        <f t="shared" si="169"/>
        <v>0</v>
      </c>
      <c r="AW300" s="117">
        <f t="shared" si="169"/>
        <v>163475</v>
      </c>
      <c r="AX300" s="117">
        <f t="shared" si="169"/>
        <v>0</v>
      </c>
      <c r="AY300" s="117">
        <f t="shared" si="169"/>
        <v>163475</v>
      </c>
      <c r="AZ300" s="36"/>
      <c r="BB300" s="6" t="s">
        <v>979</v>
      </c>
    </row>
    <row r="301" spans="1:54" ht="31.5">
      <c r="A301" s="565"/>
      <c r="B301" s="70"/>
      <c r="C301" s="71" t="s">
        <v>135</v>
      </c>
      <c r="D301" s="71"/>
      <c r="E301" s="220"/>
      <c r="F301" s="220"/>
      <c r="G301" s="220"/>
      <c r="H301" s="220"/>
      <c r="I301" s="220"/>
      <c r="J301" s="80"/>
      <c r="K301" s="479"/>
      <c r="L301" s="80"/>
      <c r="M301" s="80"/>
      <c r="N301" s="80"/>
      <c r="O301" s="130">
        <f>SUM(O302:O309)</f>
        <v>498999.9</v>
      </c>
      <c r="P301" s="130">
        <f t="shared" ref="P301:AY301" si="170">SUM(P302:P309)</f>
        <v>0</v>
      </c>
      <c r="Q301" s="130">
        <f t="shared" si="170"/>
        <v>498999.9</v>
      </c>
      <c r="R301" s="130">
        <f t="shared" si="170"/>
        <v>219885.61000000002</v>
      </c>
      <c r="S301" s="130">
        <f t="shared" si="170"/>
        <v>0</v>
      </c>
      <c r="T301" s="130">
        <f t="shared" si="170"/>
        <v>219885.61000000002</v>
      </c>
      <c r="U301" s="130">
        <f t="shared" si="170"/>
        <v>-150000</v>
      </c>
      <c r="V301" s="130">
        <f t="shared" si="170"/>
        <v>0</v>
      </c>
      <c r="W301" s="130">
        <f t="shared" si="170"/>
        <v>-150000</v>
      </c>
      <c r="X301" s="130">
        <f t="shared" si="170"/>
        <v>69885.610000000015</v>
      </c>
      <c r="Y301" s="130">
        <f t="shared" si="170"/>
        <v>0</v>
      </c>
      <c r="Z301" s="130">
        <f t="shared" si="170"/>
        <v>69885.610000000015</v>
      </c>
      <c r="AA301" s="71"/>
      <c r="AB301" s="130">
        <f t="shared" si="170"/>
        <v>100000</v>
      </c>
      <c r="AC301" s="130">
        <f t="shared" si="170"/>
        <v>0</v>
      </c>
      <c r="AD301" s="130">
        <f t="shared" si="170"/>
        <v>100000</v>
      </c>
      <c r="AE301" s="130">
        <f t="shared" si="170"/>
        <v>100000</v>
      </c>
      <c r="AF301" s="130">
        <f t="shared" si="170"/>
        <v>0</v>
      </c>
      <c r="AG301" s="130">
        <f t="shared" si="170"/>
        <v>100000</v>
      </c>
      <c r="AH301" s="130">
        <f t="shared" si="170"/>
        <v>150000</v>
      </c>
      <c r="AI301" s="130">
        <f t="shared" si="170"/>
        <v>0</v>
      </c>
      <c r="AJ301" s="130">
        <f t="shared" si="170"/>
        <v>150000</v>
      </c>
      <c r="AK301" s="130">
        <f t="shared" si="170"/>
        <v>250000</v>
      </c>
      <c r="AL301" s="130">
        <f t="shared" si="170"/>
        <v>0</v>
      </c>
      <c r="AM301" s="130">
        <f t="shared" si="170"/>
        <v>250000</v>
      </c>
      <c r="AN301" s="130">
        <f t="shared" si="170"/>
        <v>0</v>
      </c>
      <c r="AO301" s="130">
        <f t="shared" si="170"/>
        <v>0</v>
      </c>
      <c r="AP301" s="130">
        <f t="shared" si="170"/>
        <v>0</v>
      </c>
      <c r="AQ301" s="130">
        <f t="shared" si="170"/>
        <v>0</v>
      </c>
      <c r="AR301" s="130">
        <f t="shared" si="170"/>
        <v>0</v>
      </c>
      <c r="AS301" s="130">
        <f t="shared" si="170"/>
        <v>0</v>
      </c>
      <c r="AT301" s="130">
        <f t="shared" si="170"/>
        <v>0</v>
      </c>
      <c r="AU301" s="130">
        <f t="shared" si="170"/>
        <v>0</v>
      </c>
      <c r="AV301" s="130">
        <f t="shared" si="170"/>
        <v>0</v>
      </c>
      <c r="AW301" s="130">
        <f t="shared" si="170"/>
        <v>0</v>
      </c>
      <c r="AX301" s="130">
        <f t="shared" si="170"/>
        <v>0</v>
      </c>
      <c r="AY301" s="130">
        <f t="shared" si="170"/>
        <v>0</v>
      </c>
      <c r="AZ301" s="71"/>
      <c r="BB301" s="6" t="s">
        <v>979</v>
      </c>
    </row>
    <row r="302" spans="1:54" ht="31.5" customHeight="1">
      <c r="A302" s="565" t="s">
        <v>1005</v>
      </c>
      <c r="B302" s="51" t="s">
        <v>356</v>
      </c>
      <c r="C302" s="39" t="s">
        <v>136</v>
      </c>
      <c r="D302" s="39"/>
      <c r="E302" s="263" t="s">
        <v>463</v>
      </c>
      <c r="F302" s="263" t="s">
        <v>469</v>
      </c>
      <c r="G302" s="263" t="s">
        <v>465</v>
      </c>
      <c r="H302" s="653" t="s">
        <v>494</v>
      </c>
      <c r="I302" s="208" t="s">
        <v>474</v>
      </c>
      <c r="J302" s="25" t="s">
        <v>452</v>
      </c>
      <c r="K302" s="451"/>
      <c r="L302" s="127">
        <f>M302+N302</f>
        <v>45975.1</v>
      </c>
      <c r="M302" s="127">
        <v>0</v>
      </c>
      <c r="N302" s="127">
        <v>45975.1</v>
      </c>
      <c r="O302" s="127">
        <v>46235.24</v>
      </c>
      <c r="P302" s="127">
        <v>0</v>
      </c>
      <c r="Q302" s="127">
        <v>46235.24</v>
      </c>
      <c r="R302" s="329">
        <v>22338.560000000001</v>
      </c>
      <c r="S302" s="329">
        <v>0</v>
      </c>
      <c r="T302" s="329">
        <v>22338.560000000001</v>
      </c>
      <c r="U302" s="329">
        <f>W302+V302</f>
        <v>-20968.3</v>
      </c>
      <c r="V302" s="329"/>
      <c r="W302" s="329">
        <v>-20968.3</v>
      </c>
      <c r="X302" s="329">
        <f>U302+R302</f>
        <v>1370.260000000002</v>
      </c>
      <c r="Y302" s="329">
        <f t="shared" ref="Y302:Z302" si="171">V302+S302</f>
        <v>0</v>
      </c>
      <c r="Z302" s="329">
        <f t="shared" si="171"/>
        <v>1370.260000000002</v>
      </c>
      <c r="AA302" s="39"/>
      <c r="AB302" s="128"/>
      <c r="AC302" s="129"/>
      <c r="AD302" s="129"/>
      <c r="AE302" s="330"/>
      <c r="AF302" s="330"/>
      <c r="AG302" s="330"/>
      <c r="AH302" s="330">
        <f>AI302+AJ302</f>
        <v>20968.3</v>
      </c>
      <c r="AI302" s="330"/>
      <c r="AJ302" s="330">
        <v>20968.3</v>
      </c>
      <c r="AK302" s="330">
        <f t="shared" ref="AK302:AM309" si="172">AH302+AE302</f>
        <v>20968.3</v>
      </c>
      <c r="AL302" s="330">
        <f t="shared" si="172"/>
        <v>0</v>
      </c>
      <c r="AM302" s="330">
        <f t="shared" si="172"/>
        <v>20968.3</v>
      </c>
      <c r="AN302" s="128"/>
      <c r="AO302" s="129"/>
      <c r="AP302" s="129"/>
      <c r="AQ302" s="129"/>
      <c r="AR302" s="129"/>
      <c r="AS302" s="129"/>
      <c r="AT302" s="129"/>
      <c r="AU302" s="129"/>
      <c r="AV302" s="129"/>
      <c r="AW302" s="129"/>
      <c r="AX302" s="129"/>
      <c r="AY302" s="129"/>
      <c r="AZ302" s="39"/>
      <c r="BB302" s="6" t="s">
        <v>979</v>
      </c>
    </row>
    <row r="303" spans="1:54" ht="47.25" customHeight="1">
      <c r="A303" s="565" t="s">
        <v>1005</v>
      </c>
      <c r="B303" s="51" t="s">
        <v>357</v>
      </c>
      <c r="C303" s="39" t="s">
        <v>137</v>
      </c>
      <c r="D303" s="39"/>
      <c r="E303" s="263" t="s">
        <v>463</v>
      </c>
      <c r="F303" s="263" t="s">
        <v>469</v>
      </c>
      <c r="G303" s="263" t="s">
        <v>465</v>
      </c>
      <c r="H303" s="653" t="s">
        <v>494</v>
      </c>
      <c r="I303" s="208" t="s">
        <v>474</v>
      </c>
      <c r="J303" s="25" t="s">
        <v>452</v>
      </c>
      <c r="K303" s="451"/>
      <c r="L303" s="127">
        <f t="shared" ref="L303:L306" si="173">M303+N303</f>
        <v>55170</v>
      </c>
      <c r="M303" s="127">
        <v>0</v>
      </c>
      <c r="N303" s="127">
        <v>55170</v>
      </c>
      <c r="O303" s="127">
        <v>55482.28</v>
      </c>
      <c r="P303" s="127">
        <v>0</v>
      </c>
      <c r="Q303" s="127">
        <v>55482.28</v>
      </c>
      <c r="R303" s="329">
        <v>26806.27</v>
      </c>
      <c r="S303" s="329">
        <v>0</v>
      </c>
      <c r="T303" s="329">
        <v>26806.27</v>
      </c>
      <c r="U303" s="329">
        <f>W303+V303</f>
        <v>-25170.1</v>
      </c>
      <c r="V303" s="329"/>
      <c r="W303" s="329">
        <v>-25170.1</v>
      </c>
      <c r="X303" s="329">
        <f t="shared" ref="X303:X309" si="174">U303+R303</f>
        <v>1636.1700000000019</v>
      </c>
      <c r="Y303" s="329">
        <f t="shared" ref="Y303:Y309" si="175">V303+S303</f>
        <v>0</v>
      </c>
      <c r="Z303" s="329">
        <f t="shared" ref="Z303:Z309" si="176">W303+T303</f>
        <v>1636.1700000000019</v>
      </c>
      <c r="AA303" s="39"/>
      <c r="AB303" s="128"/>
      <c r="AC303" s="129"/>
      <c r="AD303" s="129"/>
      <c r="AE303" s="330"/>
      <c r="AF303" s="330"/>
      <c r="AG303" s="330"/>
      <c r="AH303" s="330">
        <f t="shared" ref="AH303:AH304" si="177">AI303+AJ303</f>
        <v>25170.1</v>
      </c>
      <c r="AI303" s="330"/>
      <c r="AJ303" s="330">
        <v>25170.1</v>
      </c>
      <c r="AK303" s="330">
        <f t="shared" si="172"/>
        <v>25170.1</v>
      </c>
      <c r="AL303" s="330">
        <f t="shared" si="172"/>
        <v>0</v>
      </c>
      <c r="AM303" s="330">
        <f t="shared" si="172"/>
        <v>25170.1</v>
      </c>
      <c r="AN303" s="128"/>
      <c r="AO303" s="129"/>
      <c r="AP303" s="129"/>
      <c r="AQ303" s="129"/>
      <c r="AR303" s="129"/>
      <c r="AS303" s="129"/>
      <c r="AT303" s="129"/>
      <c r="AU303" s="129"/>
      <c r="AV303" s="129"/>
      <c r="AW303" s="129"/>
      <c r="AX303" s="129"/>
      <c r="AY303" s="129"/>
      <c r="AZ303" s="39"/>
      <c r="BB303" s="6" t="s">
        <v>979</v>
      </c>
    </row>
    <row r="304" spans="1:54" ht="31.5" customHeight="1">
      <c r="A304" s="565" t="s">
        <v>1005</v>
      </c>
      <c r="B304" s="51" t="s">
        <v>358</v>
      </c>
      <c r="C304" s="39" t="s">
        <v>138</v>
      </c>
      <c r="D304" s="39"/>
      <c r="E304" s="263" t="s">
        <v>463</v>
      </c>
      <c r="F304" s="263" t="s">
        <v>469</v>
      </c>
      <c r="G304" s="263" t="s">
        <v>465</v>
      </c>
      <c r="H304" s="653" t="s">
        <v>494</v>
      </c>
      <c r="I304" s="208" t="s">
        <v>474</v>
      </c>
      <c r="J304" s="25" t="s">
        <v>452</v>
      </c>
      <c r="K304" s="451"/>
      <c r="L304" s="127">
        <f t="shared" si="173"/>
        <v>82755.16</v>
      </c>
      <c r="M304" s="127">
        <v>0</v>
      </c>
      <c r="N304" s="127">
        <v>82755.16</v>
      </c>
      <c r="O304" s="127">
        <v>70223.399999999994</v>
      </c>
      <c r="P304" s="127">
        <v>0</v>
      </c>
      <c r="Q304" s="127">
        <v>70223.399999999994</v>
      </c>
      <c r="R304" s="329">
        <v>40209.410000000003</v>
      </c>
      <c r="S304" s="329">
        <v>0</v>
      </c>
      <c r="T304" s="329">
        <v>40209.410000000003</v>
      </c>
      <c r="U304" s="329">
        <f>W304+V304</f>
        <v>-17835.3</v>
      </c>
      <c r="V304" s="329"/>
      <c r="W304" s="329">
        <v>-17835.3</v>
      </c>
      <c r="X304" s="329">
        <f t="shared" si="174"/>
        <v>22374.110000000004</v>
      </c>
      <c r="Y304" s="329">
        <f t="shared" si="175"/>
        <v>0</v>
      </c>
      <c r="Z304" s="329">
        <f t="shared" si="176"/>
        <v>22374.110000000004</v>
      </c>
      <c r="AA304" s="39"/>
      <c r="AB304" s="128"/>
      <c r="AC304" s="129"/>
      <c r="AD304" s="129"/>
      <c r="AE304" s="330"/>
      <c r="AF304" s="330"/>
      <c r="AG304" s="330"/>
      <c r="AH304" s="330">
        <f t="shared" si="177"/>
        <v>17835.3</v>
      </c>
      <c r="AI304" s="330"/>
      <c r="AJ304" s="330">
        <v>17835.3</v>
      </c>
      <c r="AK304" s="330">
        <f t="shared" si="172"/>
        <v>17835.3</v>
      </c>
      <c r="AL304" s="330">
        <f t="shared" si="172"/>
        <v>0</v>
      </c>
      <c r="AM304" s="330">
        <f t="shared" si="172"/>
        <v>17835.3</v>
      </c>
      <c r="AN304" s="128"/>
      <c r="AO304" s="129"/>
      <c r="AP304" s="129"/>
      <c r="AQ304" s="129"/>
      <c r="AR304" s="129"/>
      <c r="AS304" s="129"/>
      <c r="AT304" s="129"/>
      <c r="AU304" s="129"/>
      <c r="AV304" s="129"/>
      <c r="AW304" s="129"/>
      <c r="AX304" s="129"/>
      <c r="AY304" s="129"/>
      <c r="AZ304" s="39"/>
      <c r="BB304" s="6" t="s">
        <v>979</v>
      </c>
    </row>
    <row r="305" spans="1:54" ht="31.5" customHeight="1">
      <c r="A305" s="565" t="s">
        <v>1005</v>
      </c>
      <c r="B305" s="51" t="s">
        <v>359</v>
      </c>
      <c r="C305" s="39" t="s">
        <v>139</v>
      </c>
      <c r="D305" s="39"/>
      <c r="E305" s="263" t="s">
        <v>463</v>
      </c>
      <c r="F305" s="263" t="s">
        <v>469</v>
      </c>
      <c r="G305" s="263" t="s">
        <v>465</v>
      </c>
      <c r="H305" s="653" t="s">
        <v>494</v>
      </c>
      <c r="I305" s="208" t="s">
        <v>474</v>
      </c>
      <c r="J305" s="189" t="s">
        <v>448</v>
      </c>
      <c r="K305" s="480"/>
      <c r="L305" s="127">
        <f t="shared" si="173"/>
        <v>142173.20000000001</v>
      </c>
      <c r="M305" s="127">
        <v>0</v>
      </c>
      <c r="N305" s="127">
        <v>142173.20000000001</v>
      </c>
      <c r="O305" s="127">
        <v>97986.58</v>
      </c>
      <c r="P305" s="127">
        <v>0</v>
      </c>
      <c r="Q305" s="127">
        <v>97986.58</v>
      </c>
      <c r="R305" s="329">
        <v>18715.48</v>
      </c>
      <c r="S305" s="329">
        <v>0</v>
      </c>
      <c r="T305" s="329">
        <v>18715.48</v>
      </c>
      <c r="U305" s="329"/>
      <c r="V305" s="329"/>
      <c r="W305" s="329"/>
      <c r="X305" s="329">
        <f t="shared" si="174"/>
        <v>18715.48</v>
      </c>
      <c r="Y305" s="329">
        <f t="shared" si="175"/>
        <v>0</v>
      </c>
      <c r="Z305" s="329">
        <f t="shared" si="176"/>
        <v>18715.48</v>
      </c>
      <c r="AA305" s="39"/>
      <c r="AB305" s="128">
        <v>50000</v>
      </c>
      <c r="AC305" s="128">
        <v>0</v>
      </c>
      <c r="AD305" s="128">
        <v>50000</v>
      </c>
      <c r="AE305" s="342">
        <v>50000</v>
      </c>
      <c r="AF305" s="342">
        <v>0</v>
      </c>
      <c r="AG305" s="342">
        <v>50000</v>
      </c>
      <c r="AH305" s="342"/>
      <c r="AI305" s="342"/>
      <c r="AJ305" s="342"/>
      <c r="AK305" s="342">
        <f t="shared" si="172"/>
        <v>50000</v>
      </c>
      <c r="AL305" s="342">
        <f t="shared" si="172"/>
        <v>0</v>
      </c>
      <c r="AM305" s="342">
        <f t="shared" si="172"/>
        <v>50000</v>
      </c>
      <c r="AN305" s="128"/>
      <c r="AO305" s="129"/>
      <c r="AP305" s="129"/>
      <c r="AQ305" s="129"/>
      <c r="AR305" s="129"/>
      <c r="AS305" s="129"/>
      <c r="AT305" s="129"/>
      <c r="AU305" s="129"/>
      <c r="AV305" s="129"/>
      <c r="AW305" s="129"/>
      <c r="AX305" s="129"/>
      <c r="AY305" s="129"/>
      <c r="AZ305" s="39"/>
      <c r="BB305" s="6" t="s">
        <v>979</v>
      </c>
    </row>
    <row r="306" spans="1:54" s="1" customFormat="1" ht="31.5" customHeight="1">
      <c r="A306" s="565" t="s">
        <v>1005</v>
      </c>
      <c r="B306" s="51" t="s">
        <v>360</v>
      </c>
      <c r="C306" s="37" t="s">
        <v>140</v>
      </c>
      <c r="D306" s="37"/>
      <c r="E306" s="179" t="s">
        <v>463</v>
      </c>
      <c r="F306" s="179" t="s">
        <v>469</v>
      </c>
      <c r="G306" s="179" t="s">
        <v>465</v>
      </c>
      <c r="H306" s="179" t="s">
        <v>494</v>
      </c>
      <c r="I306" s="179" t="s">
        <v>474</v>
      </c>
      <c r="J306" s="189" t="s">
        <v>448</v>
      </c>
      <c r="K306" s="480"/>
      <c r="L306" s="127">
        <f t="shared" si="173"/>
        <v>147286.26999999999</v>
      </c>
      <c r="M306" s="127">
        <v>0</v>
      </c>
      <c r="N306" s="127">
        <v>147286.26999999999</v>
      </c>
      <c r="O306" s="127">
        <v>102862</v>
      </c>
      <c r="P306" s="127">
        <v>0</v>
      </c>
      <c r="Q306" s="127">
        <v>102862</v>
      </c>
      <c r="R306" s="329">
        <v>20103.05</v>
      </c>
      <c r="S306" s="329">
        <v>0</v>
      </c>
      <c r="T306" s="329">
        <v>20103.05</v>
      </c>
      <c r="U306" s="329"/>
      <c r="V306" s="329"/>
      <c r="W306" s="329"/>
      <c r="X306" s="329">
        <f t="shared" si="174"/>
        <v>20103.05</v>
      </c>
      <c r="Y306" s="329">
        <f t="shared" si="175"/>
        <v>0</v>
      </c>
      <c r="Z306" s="329">
        <f t="shared" si="176"/>
        <v>20103.05</v>
      </c>
      <c r="AA306" s="37"/>
      <c r="AB306" s="128">
        <v>50000</v>
      </c>
      <c r="AC306" s="128">
        <v>0</v>
      </c>
      <c r="AD306" s="128">
        <v>50000</v>
      </c>
      <c r="AE306" s="342">
        <v>50000</v>
      </c>
      <c r="AF306" s="342">
        <v>0</v>
      </c>
      <c r="AG306" s="342">
        <v>50000</v>
      </c>
      <c r="AH306" s="342"/>
      <c r="AI306" s="342"/>
      <c r="AJ306" s="342"/>
      <c r="AK306" s="342">
        <f t="shared" si="172"/>
        <v>50000</v>
      </c>
      <c r="AL306" s="342">
        <f t="shared" si="172"/>
        <v>0</v>
      </c>
      <c r="AM306" s="342">
        <f t="shared" si="172"/>
        <v>50000</v>
      </c>
      <c r="AN306" s="132"/>
      <c r="AO306" s="132"/>
      <c r="AP306" s="132"/>
      <c r="AQ306" s="132"/>
      <c r="AR306" s="132"/>
      <c r="AS306" s="132"/>
      <c r="AT306" s="132"/>
      <c r="AU306" s="132"/>
      <c r="AV306" s="132"/>
      <c r="AW306" s="132"/>
      <c r="AX306" s="132"/>
      <c r="AY306" s="132"/>
      <c r="AZ306" s="37"/>
      <c r="BB306" s="6" t="s">
        <v>979</v>
      </c>
    </row>
    <row r="307" spans="1:54" ht="31.5" customHeight="1">
      <c r="A307" s="565" t="s">
        <v>1006</v>
      </c>
      <c r="B307" s="51" t="s">
        <v>361</v>
      </c>
      <c r="C307" s="39" t="s">
        <v>141</v>
      </c>
      <c r="D307" s="39"/>
      <c r="E307" s="263" t="s">
        <v>463</v>
      </c>
      <c r="F307" s="263" t="s">
        <v>493</v>
      </c>
      <c r="G307" s="263" t="s">
        <v>483</v>
      </c>
      <c r="H307" s="653" t="s">
        <v>494</v>
      </c>
      <c r="I307" s="208" t="s">
        <v>474</v>
      </c>
      <c r="J307" s="25" t="s">
        <v>452</v>
      </c>
      <c r="K307" s="451"/>
      <c r="L307" s="127"/>
      <c r="M307" s="127"/>
      <c r="N307" s="127"/>
      <c r="O307" s="127">
        <v>47250</v>
      </c>
      <c r="P307" s="127">
        <v>0</v>
      </c>
      <c r="Q307" s="127">
        <v>47250</v>
      </c>
      <c r="R307" s="329">
        <v>34335</v>
      </c>
      <c r="S307" s="329">
        <v>0</v>
      </c>
      <c r="T307" s="329">
        <v>34335</v>
      </c>
      <c r="U307" s="329">
        <f>W307+V307</f>
        <v>-33224.9</v>
      </c>
      <c r="V307" s="329"/>
      <c r="W307" s="329">
        <v>-33224.9</v>
      </c>
      <c r="X307" s="329">
        <f t="shared" si="174"/>
        <v>1110.0999999999985</v>
      </c>
      <c r="Y307" s="329">
        <f t="shared" si="175"/>
        <v>0</v>
      </c>
      <c r="Z307" s="329">
        <f t="shared" si="176"/>
        <v>1110.0999999999985</v>
      </c>
      <c r="AA307" s="39"/>
      <c r="AB307" s="128"/>
      <c r="AC307" s="129"/>
      <c r="AD307" s="129"/>
      <c r="AE307" s="330"/>
      <c r="AF307" s="330"/>
      <c r="AG307" s="330"/>
      <c r="AH307" s="330">
        <f>AI307+AJ307</f>
        <v>33224.9</v>
      </c>
      <c r="AI307" s="330"/>
      <c r="AJ307" s="329">
        <v>33224.9</v>
      </c>
      <c r="AK307" s="330">
        <f t="shared" si="172"/>
        <v>33224.9</v>
      </c>
      <c r="AL307" s="330">
        <f t="shared" si="172"/>
        <v>0</v>
      </c>
      <c r="AM307" s="330">
        <f t="shared" si="172"/>
        <v>33224.9</v>
      </c>
      <c r="AN307" s="128"/>
      <c r="AO307" s="129"/>
      <c r="AP307" s="129"/>
      <c r="AQ307" s="129"/>
      <c r="AR307" s="129"/>
      <c r="AS307" s="129"/>
      <c r="AT307" s="129"/>
      <c r="AU307" s="129"/>
      <c r="AV307" s="129"/>
      <c r="AW307" s="129"/>
      <c r="AX307" s="129"/>
      <c r="AY307" s="129"/>
      <c r="AZ307" s="39"/>
      <c r="BB307" s="6" t="s">
        <v>979</v>
      </c>
    </row>
    <row r="308" spans="1:54" ht="31.5" customHeight="1">
      <c r="A308" s="565" t="s">
        <v>1006</v>
      </c>
      <c r="B308" s="51" t="s">
        <v>362</v>
      </c>
      <c r="C308" s="39" t="s">
        <v>142</v>
      </c>
      <c r="D308" s="39"/>
      <c r="E308" s="263" t="s">
        <v>463</v>
      </c>
      <c r="F308" s="263" t="s">
        <v>493</v>
      </c>
      <c r="G308" s="263" t="s">
        <v>483</v>
      </c>
      <c r="H308" s="653" t="s">
        <v>494</v>
      </c>
      <c r="I308" s="208" t="s">
        <v>474</v>
      </c>
      <c r="J308" s="25" t="s">
        <v>452</v>
      </c>
      <c r="K308" s="451"/>
      <c r="L308" s="127"/>
      <c r="M308" s="127"/>
      <c r="N308" s="127"/>
      <c r="O308" s="127">
        <v>25200</v>
      </c>
      <c r="P308" s="127">
        <v>0</v>
      </c>
      <c r="Q308" s="127">
        <v>25200</v>
      </c>
      <c r="R308" s="329">
        <v>18312</v>
      </c>
      <c r="S308" s="329">
        <v>0</v>
      </c>
      <c r="T308" s="329">
        <v>18312</v>
      </c>
      <c r="U308" s="329">
        <f>W308+V308</f>
        <v>-15872.8</v>
      </c>
      <c r="V308" s="329"/>
      <c r="W308" s="329">
        <v>-15872.8</v>
      </c>
      <c r="X308" s="329">
        <f t="shared" si="174"/>
        <v>2439.2000000000007</v>
      </c>
      <c r="Y308" s="329">
        <f t="shared" si="175"/>
        <v>0</v>
      </c>
      <c r="Z308" s="329">
        <f t="shared" si="176"/>
        <v>2439.2000000000007</v>
      </c>
      <c r="AA308" s="39"/>
      <c r="AB308" s="128"/>
      <c r="AC308" s="129"/>
      <c r="AD308" s="129"/>
      <c r="AE308" s="330"/>
      <c r="AF308" s="330"/>
      <c r="AG308" s="330"/>
      <c r="AH308" s="330">
        <f t="shared" ref="AH308:AH309" si="178">AI308+AJ308</f>
        <v>15872.8</v>
      </c>
      <c r="AI308" s="330"/>
      <c r="AJ308" s="329">
        <v>15872.8</v>
      </c>
      <c r="AK308" s="330">
        <f t="shared" si="172"/>
        <v>15872.8</v>
      </c>
      <c r="AL308" s="330">
        <f t="shared" si="172"/>
        <v>0</v>
      </c>
      <c r="AM308" s="330">
        <f t="shared" si="172"/>
        <v>15872.8</v>
      </c>
      <c r="AN308" s="128"/>
      <c r="AO308" s="129"/>
      <c r="AP308" s="129"/>
      <c r="AQ308" s="129"/>
      <c r="AR308" s="129"/>
      <c r="AS308" s="129"/>
      <c r="AT308" s="129"/>
      <c r="AU308" s="129"/>
      <c r="AV308" s="129"/>
      <c r="AW308" s="129"/>
      <c r="AX308" s="129"/>
      <c r="AY308" s="129"/>
      <c r="AZ308" s="39"/>
      <c r="BB308" s="6" t="s">
        <v>979</v>
      </c>
    </row>
    <row r="309" spans="1:54" ht="31.5" customHeight="1">
      <c r="A309" s="565" t="s">
        <v>1006</v>
      </c>
      <c r="B309" s="51" t="s">
        <v>363</v>
      </c>
      <c r="C309" s="39" t="s">
        <v>143</v>
      </c>
      <c r="D309" s="39"/>
      <c r="E309" s="263" t="s">
        <v>463</v>
      </c>
      <c r="F309" s="263" t="s">
        <v>493</v>
      </c>
      <c r="G309" s="263" t="s">
        <v>483</v>
      </c>
      <c r="H309" s="653" t="s">
        <v>494</v>
      </c>
      <c r="I309" s="208" t="s">
        <v>474</v>
      </c>
      <c r="J309" s="25" t="s">
        <v>452</v>
      </c>
      <c r="K309" s="451"/>
      <c r="L309" s="127"/>
      <c r="M309" s="127"/>
      <c r="N309" s="127"/>
      <c r="O309" s="127">
        <v>53760.4</v>
      </c>
      <c r="P309" s="127">
        <v>0</v>
      </c>
      <c r="Q309" s="127">
        <v>53760.4</v>
      </c>
      <c r="R309" s="329">
        <v>39065.839999999997</v>
      </c>
      <c r="S309" s="329">
        <v>0</v>
      </c>
      <c r="T309" s="329">
        <v>39065.839999999997</v>
      </c>
      <c r="U309" s="329">
        <f>W309+V309</f>
        <v>-36928.6</v>
      </c>
      <c r="V309" s="329"/>
      <c r="W309" s="329">
        <v>-36928.6</v>
      </c>
      <c r="X309" s="329">
        <f t="shared" si="174"/>
        <v>2137.239999999998</v>
      </c>
      <c r="Y309" s="329">
        <f t="shared" si="175"/>
        <v>0</v>
      </c>
      <c r="Z309" s="329">
        <f t="shared" si="176"/>
        <v>2137.239999999998</v>
      </c>
      <c r="AA309" s="39"/>
      <c r="AB309" s="128"/>
      <c r="AC309" s="129"/>
      <c r="AD309" s="129"/>
      <c r="AE309" s="330"/>
      <c r="AF309" s="330"/>
      <c r="AG309" s="330"/>
      <c r="AH309" s="330">
        <f t="shared" si="178"/>
        <v>36928.6</v>
      </c>
      <c r="AI309" s="330"/>
      <c r="AJ309" s="329">
        <v>36928.6</v>
      </c>
      <c r="AK309" s="330">
        <f t="shared" si="172"/>
        <v>36928.6</v>
      </c>
      <c r="AL309" s="330">
        <f t="shared" si="172"/>
        <v>0</v>
      </c>
      <c r="AM309" s="330">
        <f t="shared" si="172"/>
        <v>36928.6</v>
      </c>
      <c r="AN309" s="128"/>
      <c r="AO309" s="129"/>
      <c r="AP309" s="129"/>
      <c r="AQ309" s="129"/>
      <c r="AR309" s="129"/>
      <c r="AS309" s="129"/>
      <c r="AT309" s="129"/>
      <c r="AU309" s="129"/>
      <c r="AV309" s="129"/>
      <c r="AW309" s="129"/>
      <c r="AX309" s="129"/>
      <c r="AY309" s="129"/>
      <c r="AZ309" s="39"/>
      <c r="BB309" s="6" t="s">
        <v>979</v>
      </c>
    </row>
    <row r="310" spans="1:54" ht="47.25">
      <c r="A310" s="565"/>
      <c r="B310" s="70"/>
      <c r="C310" s="71" t="s">
        <v>144</v>
      </c>
      <c r="D310" s="71"/>
      <c r="E310" s="220"/>
      <c r="F310" s="220"/>
      <c r="G310" s="220"/>
      <c r="H310" s="220"/>
      <c r="I310" s="220"/>
      <c r="J310" s="80"/>
      <c r="K310" s="479"/>
      <c r="L310" s="80"/>
      <c r="M310" s="80"/>
      <c r="N310" s="80"/>
      <c r="O310" s="130">
        <f>SUM(O311:O318)</f>
        <v>443990.8</v>
      </c>
      <c r="P310" s="130">
        <f t="shared" ref="P310:AY310" si="179">SUM(P311:P318)</f>
        <v>0</v>
      </c>
      <c r="Q310" s="130">
        <f t="shared" si="179"/>
        <v>443990.8</v>
      </c>
      <c r="R310" s="130">
        <f t="shared" si="179"/>
        <v>484188.5</v>
      </c>
      <c r="S310" s="130">
        <f t="shared" si="179"/>
        <v>0</v>
      </c>
      <c r="T310" s="130">
        <f t="shared" si="179"/>
        <v>484188.5</v>
      </c>
      <c r="U310" s="130">
        <f t="shared" si="179"/>
        <v>0</v>
      </c>
      <c r="V310" s="130">
        <f t="shared" si="179"/>
        <v>0</v>
      </c>
      <c r="W310" s="130">
        <f t="shared" si="179"/>
        <v>0</v>
      </c>
      <c r="X310" s="130">
        <f t="shared" si="179"/>
        <v>484188.5</v>
      </c>
      <c r="Y310" s="130">
        <f t="shared" si="179"/>
        <v>0</v>
      </c>
      <c r="Z310" s="130">
        <f t="shared" si="179"/>
        <v>484188.5</v>
      </c>
      <c r="AA310" s="71"/>
      <c r="AB310" s="130">
        <f t="shared" si="179"/>
        <v>100000</v>
      </c>
      <c r="AC310" s="130">
        <f t="shared" si="179"/>
        <v>0</v>
      </c>
      <c r="AD310" s="130">
        <f t="shared" si="179"/>
        <v>100000</v>
      </c>
      <c r="AE310" s="130">
        <f t="shared" si="179"/>
        <v>100000</v>
      </c>
      <c r="AF310" s="130">
        <f t="shared" si="179"/>
        <v>0</v>
      </c>
      <c r="AG310" s="130">
        <f t="shared" si="179"/>
        <v>100000</v>
      </c>
      <c r="AH310" s="130">
        <f t="shared" si="179"/>
        <v>0</v>
      </c>
      <c r="AI310" s="130">
        <f t="shared" si="179"/>
        <v>0</v>
      </c>
      <c r="AJ310" s="130">
        <f t="shared" si="179"/>
        <v>0</v>
      </c>
      <c r="AK310" s="130">
        <f t="shared" si="179"/>
        <v>100000</v>
      </c>
      <c r="AL310" s="130">
        <f t="shared" si="179"/>
        <v>0</v>
      </c>
      <c r="AM310" s="130">
        <f t="shared" si="179"/>
        <v>100000</v>
      </c>
      <c r="AN310" s="130">
        <f t="shared" si="179"/>
        <v>0</v>
      </c>
      <c r="AO310" s="130">
        <f t="shared" si="179"/>
        <v>0</v>
      </c>
      <c r="AP310" s="130">
        <f t="shared" si="179"/>
        <v>0</v>
      </c>
      <c r="AQ310" s="130">
        <f t="shared" si="179"/>
        <v>0</v>
      </c>
      <c r="AR310" s="130">
        <f t="shared" si="179"/>
        <v>0</v>
      </c>
      <c r="AS310" s="130">
        <f t="shared" si="179"/>
        <v>0</v>
      </c>
      <c r="AT310" s="130">
        <f t="shared" si="179"/>
        <v>0</v>
      </c>
      <c r="AU310" s="130">
        <f t="shared" si="179"/>
        <v>0</v>
      </c>
      <c r="AV310" s="130">
        <f t="shared" si="179"/>
        <v>0</v>
      </c>
      <c r="AW310" s="130">
        <f t="shared" si="179"/>
        <v>0</v>
      </c>
      <c r="AX310" s="130">
        <f t="shared" si="179"/>
        <v>0</v>
      </c>
      <c r="AY310" s="130">
        <f t="shared" si="179"/>
        <v>0</v>
      </c>
      <c r="AZ310" s="71"/>
      <c r="BB310" s="6" t="s">
        <v>979</v>
      </c>
    </row>
    <row r="311" spans="1:54" ht="63" customHeight="1">
      <c r="A311" s="565" t="s">
        <v>1005</v>
      </c>
      <c r="B311" s="51" t="s">
        <v>364</v>
      </c>
      <c r="C311" s="39" t="s">
        <v>145</v>
      </c>
      <c r="D311" s="39"/>
      <c r="E311" s="263" t="s">
        <v>463</v>
      </c>
      <c r="F311" s="263" t="s">
        <v>469</v>
      </c>
      <c r="G311" s="263" t="s">
        <v>465</v>
      </c>
      <c r="H311" s="653" t="s">
        <v>495</v>
      </c>
      <c r="I311" s="208" t="s">
        <v>474</v>
      </c>
      <c r="J311" s="190" t="s">
        <v>452</v>
      </c>
      <c r="K311" s="481"/>
      <c r="L311" s="127">
        <f>M311+N311</f>
        <v>20357</v>
      </c>
      <c r="M311" s="127">
        <v>0</v>
      </c>
      <c r="N311" s="127">
        <v>20357</v>
      </c>
      <c r="O311" s="127">
        <v>27383.85</v>
      </c>
      <c r="P311" s="127">
        <v>0</v>
      </c>
      <c r="Q311" s="127">
        <v>27383.85</v>
      </c>
      <c r="R311" s="329">
        <v>20380</v>
      </c>
      <c r="S311" s="329">
        <v>0</v>
      </c>
      <c r="T311" s="329">
        <v>20380</v>
      </c>
      <c r="U311" s="329"/>
      <c r="V311" s="329"/>
      <c r="W311" s="329"/>
      <c r="X311" s="329">
        <f t="shared" ref="X311:X318" si="180">U311+R311</f>
        <v>20380</v>
      </c>
      <c r="Y311" s="329">
        <f t="shared" ref="Y311:Y318" si="181">V311+S311</f>
        <v>0</v>
      </c>
      <c r="Z311" s="329">
        <f t="shared" ref="Z311:Z318" si="182">W311+T311</f>
        <v>20380</v>
      </c>
      <c r="AA311" s="39"/>
      <c r="AB311" s="128"/>
      <c r="AC311" s="129"/>
      <c r="AD311" s="129"/>
      <c r="AE311" s="330"/>
      <c r="AF311" s="330"/>
      <c r="AG311" s="330"/>
      <c r="AH311" s="330"/>
      <c r="AI311" s="330"/>
      <c r="AJ311" s="330"/>
      <c r="AK311" s="330"/>
      <c r="AL311" s="330"/>
      <c r="AM311" s="330"/>
      <c r="AN311" s="128"/>
      <c r="AO311" s="129"/>
      <c r="AP311" s="129"/>
      <c r="AQ311" s="129"/>
      <c r="AR311" s="129"/>
      <c r="AS311" s="129"/>
      <c r="AT311" s="129"/>
      <c r="AU311" s="129"/>
      <c r="AV311" s="129"/>
      <c r="AW311" s="129"/>
      <c r="AX311" s="129"/>
      <c r="AY311" s="129"/>
      <c r="AZ311" s="39"/>
      <c r="BB311" s="6" t="s">
        <v>979</v>
      </c>
    </row>
    <row r="312" spans="1:54" ht="63" customHeight="1">
      <c r="A312" s="565" t="s">
        <v>1005</v>
      </c>
      <c r="B312" s="51" t="s">
        <v>365</v>
      </c>
      <c r="C312" s="39" t="s">
        <v>146</v>
      </c>
      <c r="D312" s="39"/>
      <c r="E312" s="263" t="s">
        <v>463</v>
      </c>
      <c r="F312" s="263" t="s">
        <v>469</v>
      </c>
      <c r="G312" s="263" t="s">
        <v>465</v>
      </c>
      <c r="H312" s="653" t="s">
        <v>495</v>
      </c>
      <c r="I312" s="208" t="s">
        <v>474</v>
      </c>
      <c r="J312" s="190" t="s">
        <v>452</v>
      </c>
      <c r="K312" s="481"/>
      <c r="L312" s="127">
        <f t="shared" ref="L312:L316" si="183">M312+N312</f>
        <v>24220</v>
      </c>
      <c r="M312" s="127">
        <v>0</v>
      </c>
      <c r="N312" s="127">
        <v>24220</v>
      </c>
      <c r="O312" s="127">
        <v>39017.050000000003</v>
      </c>
      <c r="P312" s="127">
        <v>0</v>
      </c>
      <c r="Q312" s="127">
        <v>39017.050000000003</v>
      </c>
      <c r="R312" s="329">
        <v>24220</v>
      </c>
      <c r="S312" s="329">
        <v>0</v>
      </c>
      <c r="T312" s="329">
        <v>24220</v>
      </c>
      <c r="U312" s="329"/>
      <c r="V312" s="329"/>
      <c r="W312" s="329"/>
      <c r="X312" s="329">
        <f t="shared" si="180"/>
        <v>24220</v>
      </c>
      <c r="Y312" s="329">
        <f t="shared" si="181"/>
        <v>0</v>
      </c>
      <c r="Z312" s="329">
        <f t="shared" si="182"/>
        <v>24220</v>
      </c>
      <c r="AA312" s="39"/>
      <c r="AB312" s="128"/>
      <c r="AC312" s="129"/>
      <c r="AD312" s="129"/>
      <c r="AE312" s="330"/>
      <c r="AF312" s="330"/>
      <c r="AG312" s="330"/>
      <c r="AH312" s="330"/>
      <c r="AI312" s="330"/>
      <c r="AJ312" s="330"/>
      <c r="AK312" s="330"/>
      <c r="AL312" s="330"/>
      <c r="AM312" s="330"/>
      <c r="AN312" s="128"/>
      <c r="AO312" s="129"/>
      <c r="AP312" s="129"/>
      <c r="AQ312" s="129"/>
      <c r="AR312" s="129"/>
      <c r="AS312" s="129"/>
      <c r="AT312" s="129"/>
      <c r="AU312" s="129"/>
      <c r="AV312" s="129"/>
      <c r="AW312" s="129"/>
      <c r="AX312" s="129"/>
      <c r="AY312" s="129"/>
      <c r="AZ312" s="39"/>
      <c r="BB312" s="6" t="s">
        <v>979</v>
      </c>
    </row>
    <row r="313" spans="1:54" ht="63" customHeight="1">
      <c r="A313" s="565" t="s">
        <v>1005</v>
      </c>
      <c r="B313" s="51" t="s">
        <v>366</v>
      </c>
      <c r="C313" s="39" t="s">
        <v>147</v>
      </c>
      <c r="D313" s="39"/>
      <c r="E313" s="263" t="s">
        <v>463</v>
      </c>
      <c r="F313" s="263" t="s">
        <v>469</v>
      </c>
      <c r="G313" s="263" t="s">
        <v>465</v>
      </c>
      <c r="H313" s="653" t="s">
        <v>495</v>
      </c>
      <c r="I313" s="208" t="s">
        <v>474</v>
      </c>
      <c r="J313" s="190" t="s">
        <v>452</v>
      </c>
      <c r="K313" s="481"/>
      <c r="L313" s="127">
        <f t="shared" si="183"/>
        <v>43270</v>
      </c>
      <c r="M313" s="127">
        <v>0</v>
      </c>
      <c r="N313" s="127">
        <v>43270</v>
      </c>
      <c r="O313" s="127">
        <v>43270.8</v>
      </c>
      <c r="P313" s="127">
        <v>0</v>
      </c>
      <c r="Q313" s="127">
        <v>43270.8</v>
      </c>
      <c r="R313" s="329">
        <v>43270</v>
      </c>
      <c r="S313" s="329">
        <v>0</v>
      </c>
      <c r="T313" s="329">
        <v>43270</v>
      </c>
      <c r="U313" s="329"/>
      <c r="V313" s="329"/>
      <c r="W313" s="329"/>
      <c r="X313" s="329">
        <f t="shared" si="180"/>
        <v>43270</v>
      </c>
      <c r="Y313" s="329">
        <f t="shared" si="181"/>
        <v>0</v>
      </c>
      <c r="Z313" s="329">
        <f t="shared" si="182"/>
        <v>43270</v>
      </c>
      <c r="AA313" s="39"/>
      <c r="AB313" s="128"/>
      <c r="AC313" s="129"/>
      <c r="AD313" s="129"/>
      <c r="AE313" s="330"/>
      <c r="AF313" s="330"/>
      <c r="AG313" s="330"/>
      <c r="AH313" s="330"/>
      <c r="AI313" s="330"/>
      <c r="AJ313" s="330"/>
      <c r="AK313" s="330"/>
      <c r="AL313" s="330"/>
      <c r="AM313" s="330"/>
      <c r="AN313" s="128"/>
      <c r="AO313" s="129"/>
      <c r="AP313" s="129"/>
      <c r="AQ313" s="129"/>
      <c r="AR313" s="129"/>
      <c r="AS313" s="129"/>
      <c r="AT313" s="129"/>
      <c r="AU313" s="129"/>
      <c r="AV313" s="129"/>
      <c r="AW313" s="129"/>
      <c r="AX313" s="129"/>
      <c r="AY313" s="129"/>
      <c r="AZ313" s="39"/>
      <c r="BB313" s="6" t="s">
        <v>979</v>
      </c>
    </row>
    <row r="314" spans="1:54" ht="63" customHeight="1">
      <c r="A314" s="565" t="s">
        <v>1005</v>
      </c>
      <c r="B314" s="51" t="s">
        <v>367</v>
      </c>
      <c r="C314" s="39" t="s">
        <v>148</v>
      </c>
      <c r="D314" s="39"/>
      <c r="E314" s="263" t="s">
        <v>463</v>
      </c>
      <c r="F314" s="263" t="s">
        <v>469</v>
      </c>
      <c r="G314" s="263" t="s">
        <v>465</v>
      </c>
      <c r="H314" s="653" t="s">
        <v>495</v>
      </c>
      <c r="I314" s="208" t="s">
        <v>474</v>
      </c>
      <c r="J314" s="190" t="s">
        <v>452</v>
      </c>
      <c r="K314" s="481"/>
      <c r="L314" s="127">
        <f t="shared" si="183"/>
        <v>42441</v>
      </c>
      <c r="M314" s="127">
        <v>0</v>
      </c>
      <c r="N314" s="127">
        <v>42441</v>
      </c>
      <c r="O314" s="127">
        <v>42441.599999999999</v>
      </c>
      <c r="P314" s="127">
        <v>0</v>
      </c>
      <c r="Q314" s="127">
        <v>42441.599999999999</v>
      </c>
      <c r="R314" s="329">
        <v>42441</v>
      </c>
      <c r="S314" s="329">
        <v>0</v>
      </c>
      <c r="T314" s="329">
        <v>42441</v>
      </c>
      <c r="U314" s="329"/>
      <c r="V314" s="329"/>
      <c r="W314" s="329"/>
      <c r="X314" s="329">
        <f t="shared" si="180"/>
        <v>42441</v>
      </c>
      <c r="Y314" s="329">
        <f t="shared" si="181"/>
        <v>0</v>
      </c>
      <c r="Z314" s="329">
        <f t="shared" si="182"/>
        <v>42441</v>
      </c>
      <c r="AA314" s="39"/>
      <c r="AB314" s="128"/>
      <c r="AC314" s="129"/>
      <c r="AD314" s="129"/>
      <c r="AE314" s="330"/>
      <c r="AF314" s="330"/>
      <c r="AG314" s="330"/>
      <c r="AH314" s="330"/>
      <c r="AI314" s="330"/>
      <c r="AJ314" s="330"/>
      <c r="AK314" s="330"/>
      <c r="AL314" s="330"/>
      <c r="AM314" s="330"/>
      <c r="AN314" s="128"/>
      <c r="AO314" s="129"/>
      <c r="AP314" s="129"/>
      <c r="AQ314" s="129"/>
      <c r="AR314" s="129"/>
      <c r="AS314" s="129"/>
      <c r="AT314" s="129"/>
      <c r="AU314" s="129"/>
      <c r="AV314" s="129"/>
      <c r="AW314" s="129"/>
      <c r="AX314" s="129"/>
      <c r="AY314" s="129"/>
      <c r="AZ314" s="39"/>
      <c r="BB314" s="6" t="s">
        <v>979</v>
      </c>
    </row>
    <row r="315" spans="1:54" ht="63" customHeight="1">
      <c r="A315" s="565" t="s">
        <v>1005</v>
      </c>
      <c r="B315" s="51" t="s">
        <v>368</v>
      </c>
      <c r="C315" s="39" t="s">
        <v>149</v>
      </c>
      <c r="D315" s="39"/>
      <c r="E315" s="263" t="s">
        <v>463</v>
      </c>
      <c r="F315" s="263" t="s">
        <v>469</v>
      </c>
      <c r="G315" s="263" t="s">
        <v>465</v>
      </c>
      <c r="H315" s="653" t="s">
        <v>495</v>
      </c>
      <c r="I315" s="208" t="s">
        <v>474</v>
      </c>
      <c r="J315" s="191" t="s">
        <v>452</v>
      </c>
      <c r="K315" s="482"/>
      <c r="L315" s="127">
        <f t="shared" si="183"/>
        <v>25321</v>
      </c>
      <c r="M315" s="127">
        <v>0</v>
      </c>
      <c r="N315" s="127">
        <v>25321</v>
      </c>
      <c r="O315" s="127">
        <v>26291</v>
      </c>
      <c r="P315" s="127">
        <v>0</v>
      </c>
      <c r="Q315" s="127">
        <v>26291</v>
      </c>
      <c r="R315" s="329">
        <v>26291</v>
      </c>
      <c r="S315" s="329">
        <v>0</v>
      </c>
      <c r="T315" s="329">
        <v>26291</v>
      </c>
      <c r="U315" s="329"/>
      <c r="V315" s="329"/>
      <c r="W315" s="329"/>
      <c r="X315" s="329">
        <f t="shared" si="180"/>
        <v>26291</v>
      </c>
      <c r="Y315" s="329">
        <f t="shared" si="181"/>
        <v>0</v>
      </c>
      <c r="Z315" s="329">
        <f t="shared" si="182"/>
        <v>26291</v>
      </c>
      <c r="AA315" s="39"/>
      <c r="AB315" s="128"/>
      <c r="AC315" s="129"/>
      <c r="AD315" s="129"/>
      <c r="AE315" s="330"/>
      <c r="AF315" s="330"/>
      <c r="AG315" s="330"/>
      <c r="AH315" s="330"/>
      <c r="AI315" s="330"/>
      <c r="AJ315" s="330"/>
      <c r="AK315" s="330"/>
      <c r="AL315" s="330"/>
      <c r="AM315" s="330"/>
      <c r="AN315" s="128"/>
      <c r="AO315" s="129"/>
      <c r="AP315" s="129"/>
      <c r="AQ315" s="129"/>
      <c r="AR315" s="129"/>
      <c r="AS315" s="129"/>
      <c r="AT315" s="129"/>
      <c r="AU315" s="129"/>
      <c r="AV315" s="129"/>
      <c r="AW315" s="129"/>
      <c r="AX315" s="129"/>
      <c r="AY315" s="129"/>
      <c r="AZ315" s="39"/>
      <c r="BB315" s="6" t="s">
        <v>979</v>
      </c>
    </row>
    <row r="316" spans="1:54" ht="31.5" customHeight="1">
      <c r="A316" s="565" t="s">
        <v>1005</v>
      </c>
      <c r="B316" s="51" t="s">
        <v>369</v>
      </c>
      <c r="C316" s="39" t="s">
        <v>150</v>
      </c>
      <c r="D316" s="39"/>
      <c r="E316" s="263" t="s">
        <v>463</v>
      </c>
      <c r="F316" s="263" t="s">
        <v>469</v>
      </c>
      <c r="G316" s="263" t="s">
        <v>465</v>
      </c>
      <c r="H316" s="653" t="s">
        <v>495</v>
      </c>
      <c r="I316" s="208" t="s">
        <v>474</v>
      </c>
      <c r="J316" s="190" t="s">
        <v>452</v>
      </c>
      <c r="K316" s="481"/>
      <c r="L316" s="127">
        <f t="shared" si="183"/>
        <v>90000</v>
      </c>
      <c r="M316" s="127">
        <v>0</v>
      </c>
      <c r="N316" s="127">
        <v>90000</v>
      </c>
      <c r="O316" s="127">
        <v>107785</v>
      </c>
      <c r="P316" s="127">
        <v>0</v>
      </c>
      <c r="Q316" s="127">
        <v>107785</v>
      </c>
      <c r="R316" s="329">
        <v>107785</v>
      </c>
      <c r="S316" s="329">
        <v>0</v>
      </c>
      <c r="T316" s="329">
        <v>107785</v>
      </c>
      <c r="U316" s="329"/>
      <c r="V316" s="329"/>
      <c r="W316" s="329"/>
      <c r="X316" s="329">
        <f t="shared" si="180"/>
        <v>107785</v>
      </c>
      <c r="Y316" s="329">
        <f t="shared" si="181"/>
        <v>0</v>
      </c>
      <c r="Z316" s="329">
        <f t="shared" si="182"/>
        <v>107785</v>
      </c>
      <c r="AA316" s="39"/>
      <c r="AB316" s="128"/>
      <c r="AC316" s="129"/>
      <c r="AD316" s="129"/>
      <c r="AE316" s="330"/>
      <c r="AF316" s="330"/>
      <c r="AG316" s="330"/>
      <c r="AH316" s="330"/>
      <c r="AI316" s="330"/>
      <c r="AJ316" s="330"/>
      <c r="AK316" s="330"/>
      <c r="AL316" s="330"/>
      <c r="AM316" s="330"/>
      <c r="AN316" s="128"/>
      <c r="AO316" s="129"/>
      <c r="AP316" s="129"/>
      <c r="AQ316" s="129"/>
      <c r="AR316" s="129"/>
      <c r="AS316" s="129"/>
      <c r="AT316" s="129"/>
      <c r="AU316" s="129"/>
      <c r="AV316" s="129"/>
      <c r="AW316" s="129"/>
      <c r="AX316" s="129"/>
      <c r="AY316" s="129"/>
      <c r="AZ316" s="39"/>
      <c r="BB316" s="6" t="s">
        <v>979</v>
      </c>
    </row>
    <row r="317" spans="1:54" ht="31.5" customHeight="1">
      <c r="A317" s="565" t="s">
        <v>1006</v>
      </c>
      <c r="B317" s="51" t="s">
        <v>370</v>
      </c>
      <c r="C317" s="39" t="s">
        <v>151</v>
      </c>
      <c r="D317" s="39"/>
      <c r="E317" s="263" t="s">
        <v>463</v>
      </c>
      <c r="F317" s="263" t="s">
        <v>493</v>
      </c>
      <c r="G317" s="208" t="s">
        <v>483</v>
      </c>
      <c r="H317" s="653" t="s">
        <v>495</v>
      </c>
      <c r="I317" s="208" t="s">
        <v>474</v>
      </c>
      <c r="J317" s="190" t="s">
        <v>452</v>
      </c>
      <c r="K317" s="481"/>
      <c r="L317" s="127"/>
      <c r="M317" s="127"/>
      <c r="N317" s="127"/>
      <c r="O317" s="127">
        <v>62000.7</v>
      </c>
      <c r="P317" s="127">
        <v>0</v>
      </c>
      <c r="Q317" s="127">
        <v>62000.7</v>
      </c>
      <c r="R317" s="329">
        <v>94000.7</v>
      </c>
      <c r="S317" s="329">
        <v>0</v>
      </c>
      <c r="T317" s="329">
        <v>94000.7</v>
      </c>
      <c r="U317" s="329"/>
      <c r="V317" s="329"/>
      <c r="W317" s="329"/>
      <c r="X317" s="329">
        <f t="shared" si="180"/>
        <v>94000.7</v>
      </c>
      <c r="Y317" s="329">
        <f t="shared" si="181"/>
        <v>0</v>
      </c>
      <c r="Z317" s="329">
        <f t="shared" si="182"/>
        <v>94000.7</v>
      </c>
      <c r="AA317" s="39"/>
      <c r="AB317" s="128">
        <v>30000</v>
      </c>
      <c r="AC317" s="128">
        <v>0</v>
      </c>
      <c r="AD317" s="128">
        <v>30000</v>
      </c>
      <c r="AE317" s="342">
        <v>30000</v>
      </c>
      <c r="AF317" s="342">
        <v>0</v>
      </c>
      <c r="AG317" s="342">
        <v>30000</v>
      </c>
      <c r="AH317" s="342"/>
      <c r="AI317" s="342"/>
      <c r="AJ317" s="342"/>
      <c r="AK317" s="342">
        <f t="shared" ref="AK317:AK318" si="184">AH317+AE317</f>
        <v>30000</v>
      </c>
      <c r="AL317" s="342">
        <f t="shared" ref="AL317:AL318" si="185">AI317+AF317</f>
        <v>0</v>
      </c>
      <c r="AM317" s="342">
        <f t="shared" ref="AM317:AM318" si="186">AJ317+AG317</f>
        <v>30000</v>
      </c>
      <c r="AN317" s="128"/>
      <c r="AO317" s="129"/>
      <c r="AP317" s="129"/>
      <c r="AQ317" s="129"/>
      <c r="AR317" s="129"/>
      <c r="AS317" s="129"/>
      <c r="AT317" s="129"/>
      <c r="AU317" s="129"/>
      <c r="AV317" s="129"/>
      <c r="AW317" s="129"/>
      <c r="AX317" s="129"/>
      <c r="AY317" s="129"/>
      <c r="AZ317" s="39"/>
      <c r="BB317" s="6" t="s">
        <v>979</v>
      </c>
    </row>
    <row r="318" spans="1:54" ht="47.25" customHeight="1">
      <c r="A318" s="565" t="s">
        <v>1007</v>
      </c>
      <c r="B318" s="51" t="s">
        <v>371</v>
      </c>
      <c r="C318" s="39" t="s">
        <v>200</v>
      </c>
      <c r="D318" s="39"/>
      <c r="E318" s="263" t="s">
        <v>463</v>
      </c>
      <c r="F318" s="263" t="s">
        <v>464</v>
      </c>
      <c r="G318" s="208" t="s">
        <v>479</v>
      </c>
      <c r="H318" s="653" t="s">
        <v>495</v>
      </c>
      <c r="I318" s="208" t="s">
        <v>474</v>
      </c>
      <c r="J318" s="190" t="s">
        <v>452</v>
      </c>
      <c r="K318" s="481"/>
      <c r="L318" s="127"/>
      <c r="M318" s="127"/>
      <c r="N318" s="127"/>
      <c r="O318" s="127">
        <v>95800.8</v>
      </c>
      <c r="P318" s="127">
        <v>0</v>
      </c>
      <c r="Q318" s="127">
        <v>95800.8</v>
      </c>
      <c r="R318" s="329">
        <v>125800.8</v>
      </c>
      <c r="S318" s="329">
        <v>0</v>
      </c>
      <c r="T318" s="329">
        <v>125800.8</v>
      </c>
      <c r="U318" s="329"/>
      <c r="V318" s="329"/>
      <c r="W318" s="329"/>
      <c r="X318" s="329">
        <f t="shared" si="180"/>
        <v>125800.8</v>
      </c>
      <c r="Y318" s="329">
        <f t="shared" si="181"/>
        <v>0</v>
      </c>
      <c r="Z318" s="329">
        <f t="shared" si="182"/>
        <v>125800.8</v>
      </c>
      <c r="AA318" s="39"/>
      <c r="AB318" s="128">
        <v>70000</v>
      </c>
      <c r="AC318" s="128">
        <v>0</v>
      </c>
      <c r="AD318" s="128">
        <v>70000</v>
      </c>
      <c r="AE318" s="342">
        <v>70000</v>
      </c>
      <c r="AF318" s="342">
        <v>0</v>
      </c>
      <c r="AG318" s="342">
        <v>70000</v>
      </c>
      <c r="AH318" s="342"/>
      <c r="AI318" s="342"/>
      <c r="AJ318" s="342"/>
      <c r="AK318" s="342">
        <f t="shared" si="184"/>
        <v>70000</v>
      </c>
      <c r="AL318" s="342">
        <f t="shared" si="185"/>
        <v>0</v>
      </c>
      <c r="AM318" s="342">
        <f t="shared" si="186"/>
        <v>70000</v>
      </c>
      <c r="AN318" s="128"/>
      <c r="AO318" s="129"/>
      <c r="AP318" s="129"/>
      <c r="AQ318" s="129"/>
      <c r="AR318" s="129"/>
      <c r="AS318" s="129"/>
      <c r="AT318" s="129"/>
      <c r="AU318" s="129"/>
      <c r="AV318" s="129"/>
      <c r="AW318" s="129"/>
      <c r="AX318" s="129"/>
      <c r="AY318" s="129"/>
      <c r="AZ318" s="39"/>
      <c r="BB318" s="6" t="s">
        <v>979</v>
      </c>
    </row>
    <row r="319" spans="1:54" ht="31.5">
      <c r="A319" s="565"/>
      <c r="B319" s="70"/>
      <c r="C319" s="71" t="s">
        <v>152</v>
      </c>
      <c r="D319" s="71"/>
      <c r="E319" s="220"/>
      <c r="F319" s="220"/>
      <c r="G319" s="220"/>
      <c r="H319" s="220"/>
      <c r="I319" s="220"/>
      <c r="J319" s="80"/>
      <c r="K319" s="479"/>
      <c r="L319" s="80"/>
      <c r="M319" s="80"/>
      <c r="N319" s="80"/>
      <c r="O319" s="130">
        <f>SUM(O320:O322)</f>
        <v>358136</v>
      </c>
      <c r="P319" s="130">
        <f t="shared" ref="P319:AY319" si="187">SUM(P320:P322)</f>
        <v>0</v>
      </c>
      <c r="Q319" s="130">
        <f t="shared" si="187"/>
        <v>358136</v>
      </c>
      <c r="R319" s="130">
        <f t="shared" si="187"/>
        <v>358135.97</v>
      </c>
      <c r="S319" s="130">
        <f t="shared" si="187"/>
        <v>0</v>
      </c>
      <c r="T319" s="130">
        <f t="shared" si="187"/>
        <v>358135.97</v>
      </c>
      <c r="U319" s="130">
        <f t="shared" si="187"/>
        <v>0</v>
      </c>
      <c r="V319" s="130">
        <f t="shared" si="187"/>
        <v>0</v>
      </c>
      <c r="W319" s="130">
        <f t="shared" si="187"/>
        <v>0</v>
      </c>
      <c r="X319" s="130">
        <f t="shared" si="187"/>
        <v>358135.97</v>
      </c>
      <c r="Y319" s="130">
        <f t="shared" si="187"/>
        <v>0</v>
      </c>
      <c r="Z319" s="130">
        <f t="shared" si="187"/>
        <v>358135.97</v>
      </c>
      <c r="AA319" s="71"/>
      <c r="AB319" s="130">
        <f t="shared" si="187"/>
        <v>50000</v>
      </c>
      <c r="AC319" s="130">
        <f t="shared" si="187"/>
        <v>0</v>
      </c>
      <c r="AD319" s="130">
        <f t="shared" si="187"/>
        <v>50000</v>
      </c>
      <c r="AE319" s="130">
        <f t="shared" si="187"/>
        <v>50000</v>
      </c>
      <c r="AF319" s="130">
        <f t="shared" si="187"/>
        <v>0</v>
      </c>
      <c r="AG319" s="130">
        <f t="shared" si="187"/>
        <v>50000</v>
      </c>
      <c r="AH319" s="130">
        <f t="shared" si="187"/>
        <v>0</v>
      </c>
      <c r="AI319" s="130">
        <f t="shared" si="187"/>
        <v>0</v>
      </c>
      <c r="AJ319" s="130">
        <f t="shared" si="187"/>
        <v>0</v>
      </c>
      <c r="AK319" s="130">
        <f t="shared" si="187"/>
        <v>50000</v>
      </c>
      <c r="AL319" s="130">
        <f t="shared" si="187"/>
        <v>0</v>
      </c>
      <c r="AM319" s="130">
        <f t="shared" si="187"/>
        <v>50000</v>
      </c>
      <c r="AN319" s="130">
        <f t="shared" si="187"/>
        <v>0</v>
      </c>
      <c r="AO319" s="130">
        <f t="shared" si="187"/>
        <v>0</v>
      </c>
      <c r="AP319" s="130">
        <f t="shared" si="187"/>
        <v>0</v>
      </c>
      <c r="AQ319" s="130">
        <f t="shared" si="187"/>
        <v>0</v>
      </c>
      <c r="AR319" s="130">
        <f t="shared" si="187"/>
        <v>0</v>
      </c>
      <c r="AS319" s="130">
        <f t="shared" si="187"/>
        <v>0</v>
      </c>
      <c r="AT319" s="130">
        <f t="shared" si="187"/>
        <v>0</v>
      </c>
      <c r="AU319" s="130">
        <f t="shared" si="187"/>
        <v>0</v>
      </c>
      <c r="AV319" s="130">
        <f t="shared" si="187"/>
        <v>0</v>
      </c>
      <c r="AW319" s="130">
        <f t="shared" si="187"/>
        <v>0</v>
      </c>
      <c r="AX319" s="130">
        <f t="shared" si="187"/>
        <v>0</v>
      </c>
      <c r="AY319" s="130">
        <f t="shared" si="187"/>
        <v>0</v>
      </c>
      <c r="AZ319" s="71"/>
      <c r="BB319" s="6" t="s">
        <v>979</v>
      </c>
    </row>
    <row r="320" spans="1:54" ht="63" customHeight="1">
      <c r="A320" s="565" t="s">
        <v>1006</v>
      </c>
      <c r="B320" s="51" t="s">
        <v>372</v>
      </c>
      <c r="C320" s="39" t="s">
        <v>201</v>
      </c>
      <c r="D320" s="39"/>
      <c r="E320" s="263" t="s">
        <v>463</v>
      </c>
      <c r="F320" s="263" t="s">
        <v>493</v>
      </c>
      <c r="G320" s="263" t="s">
        <v>483</v>
      </c>
      <c r="H320" s="653" t="s">
        <v>496</v>
      </c>
      <c r="I320" s="208" t="s">
        <v>474</v>
      </c>
      <c r="J320" s="191" t="s">
        <v>452</v>
      </c>
      <c r="K320" s="482"/>
      <c r="L320" s="191"/>
      <c r="M320" s="191"/>
      <c r="N320" s="191"/>
      <c r="O320" s="127">
        <v>33000</v>
      </c>
      <c r="P320" s="127">
        <v>0</v>
      </c>
      <c r="Q320" s="129">
        <v>33000</v>
      </c>
      <c r="R320" s="330">
        <v>33000</v>
      </c>
      <c r="S320" s="330">
        <v>0</v>
      </c>
      <c r="T320" s="330">
        <v>33000</v>
      </c>
      <c r="U320" s="330"/>
      <c r="V320" s="330"/>
      <c r="W320" s="330"/>
      <c r="X320" s="329">
        <f t="shared" ref="X320:X322" si="188">U320+R320</f>
        <v>33000</v>
      </c>
      <c r="Y320" s="329">
        <f t="shared" ref="Y320:Y322" si="189">V320+S320</f>
        <v>0</v>
      </c>
      <c r="Z320" s="329">
        <f t="shared" ref="Z320:Z322" si="190">W320+T320</f>
        <v>33000</v>
      </c>
      <c r="AA320" s="39"/>
      <c r="AB320" s="128">
        <v>50000</v>
      </c>
      <c r="AC320" s="129">
        <v>0</v>
      </c>
      <c r="AD320" s="129">
        <v>50000</v>
      </c>
      <c r="AE320" s="330">
        <v>50000</v>
      </c>
      <c r="AF320" s="330">
        <v>0</v>
      </c>
      <c r="AG320" s="330">
        <v>50000</v>
      </c>
      <c r="AH320" s="330"/>
      <c r="AI320" s="330"/>
      <c r="AJ320" s="330"/>
      <c r="AK320" s="330">
        <f t="shared" ref="AK320" si="191">AH320+AE320</f>
        <v>50000</v>
      </c>
      <c r="AL320" s="330">
        <f t="shared" ref="AL320" si="192">AI320+AF320</f>
        <v>0</v>
      </c>
      <c r="AM320" s="330">
        <f t="shared" ref="AM320" si="193">AJ320+AG320</f>
        <v>50000</v>
      </c>
      <c r="AN320" s="128"/>
      <c r="AO320" s="129"/>
      <c r="AP320" s="129"/>
      <c r="AQ320" s="129"/>
      <c r="AR320" s="129"/>
      <c r="AS320" s="129"/>
      <c r="AT320" s="129"/>
      <c r="AU320" s="129"/>
      <c r="AV320" s="129"/>
      <c r="AW320" s="129"/>
      <c r="AX320" s="129"/>
      <c r="AY320" s="129"/>
      <c r="AZ320" s="39"/>
      <c r="BB320" s="6" t="s">
        <v>979</v>
      </c>
    </row>
    <row r="321" spans="1:54" ht="47.25" customHeight="1">
      <c r="A321" s="565" t="s">
        <v>1006</v>
      </c>
      <c r="B321" s="51" t="s">
        <v>373</v>
      </c>
      <c r="C321" s="39" t="s">
        <v>157</v>
      </c>
      <c r="D321" s="39"/>
      <c r="E321" s="263" t="s">
        <v>463</v>
      </c>
      <c r="F321" s="263" t="s">
        <v>493</v>
      </c>
      <c r="G321" s="263" t="s">
        <v>483</v>
      </c>
      <c r="H321" s="653" t="s">
        <v>496</v>
      </c>
      <c r="I321" s="208" t="s">
        <v>474</v>
      </c>
      <c r="J321" s="191">
        <v>2023</v>
      </c>
      <c r="K321" s="482"/>
      <c r="L321" s="191"/>
      <c r="M321" s="191"/>
      <c r="N321" s="191"/>
      <c r="O321" s="127">
        <v>214836</v>
      </c>
      <c r="P321" s="127">
        <v>0</v>
      </c>
      <c r="Q321" s="129">
        <v>214836</v>
      </c>
      <c r="R321" s="330">
        <v>214835.97</v>
      </c>
      <c r="S321" s="330">
        <v>0</v>
      </c>
      <c r="T321" s="330">
        <v>214835.97</v>
      </c>
      <c r="U321" s="330"/>
      <c r="V321" s="330"/>
      <c r="W321" s="330"/>
      <c r="X321" s="329">
        <f t="shared" si="188"/>
        <v>214835.97</v>
      </c>
      <c r="Y321" s="329">
        <f t="shared" si="189"/>
        <v>0</v>
      </c>
      <c r="Z321" s="329">
        <f t="shared" si="190"/>
        <v>214835.97</v>
      </c>
      <c r="AA321" s="39"/>
      <c r="AB321" s="128"/>
      <c r="AC321" s="129"/>
      <c r="AD321" s="129"/>
      <c r="AE321" s="330"/>
      <c r="AF321" s="330"/>
      <c r="AG321" s="330"/>
      <c r="AH321" s="330"/>
      <c r="AI321" s="330"/>
      <c r="AJ321" s="330"/>
      <c r="AK321" s="330"/>
      <c r="AL321" s="330"/>
      <c r="AM321" s="330"/>
      <c r="AN321" s="128"/>
      <c r="AO321" s="129"/>
      <c r="AP321" s="129"/>
      <c r="AQ321" s="129"/>
      <c r="AR321" s="129"/>
      <c r="AS321" s="129"/>
      <c r="AT321" s="129"/>
      <c r="AU321" s="129"/>
      <c r="AV321" s="129"/>
      <c r="AW321" s="129"/>
      <c r="AX321" s="129"/>
      <c r="AY321" s="129"/>
      <c r="AZ321" s="39"/>
      <c r="BB321" s="6" t="s">
        <v>979</v>
      </c>
    </row>
    <row r="322" spans="1:54" ht="62.25" customHeight="1">
      <c r="A322" s="565" t="s">
        <v>1006</v>
      </c>
      <c r="B322" s="51" t="s">
        <v>432</v>
      </c>
      <c r="C322" s="39" t="s">
        <v>158</v>
      </c>
      <c r="D322" s="39"/>
      <c r="E322" s="263" t="s">
        <v>463</v>
      </c>
      <c r="F322" s="263" t="s">
        <v>493</v>
      </c>
      <c r="G322" s="263" t="s">
        <v>483</v>
      </c>
      <c r="H322" s="653" t="s">
        <v>496</v>
      </c>
      <c r="I322" s="208" t="s">
        <v>474</v>
      </c>
      <c r="J322" s="191">
        <v>2023</v>
      </c>
      <c r="K322" s="482"/>
      <c r="L322" s="191"/>
      <c r="M322" s="191"/>
      <c r="N322" s="191"/>
      <c r="O322" s="127">
        <v>110300</v>
      </c>
      <c r="P322" s="127">
        <v>0</v>
      </c>
      <c r="Q322" s="129">
        <v>110300</v>
      </c>
      <c r="R322" s="330">
        <v>110300</v>
      </c>
      <c r="S322" s="330">
        <v>0</v>
      </c>
      <c r="T322" s="330">
        <v>110300</v>
      </c>
      <c r="U322" s="330"/>
      <c r="V322" s="330"/>
      <c r="W322" s="330"/>
      <c r="X322" s="329">
        <f t="shared" si="188"/>
        <v>110300</v>
      </c>
      <c r="Y322" s="329">
        <f t="shared" si="189"/>
        <v>0</v>
      </c>
      <c r="Z322" s="329">
        <f t="shared" si="190"/>
        <v>110300</v>
      </c>
      <c r="AA322" s="39"/>
      <c r="AB322" s="128"/>
      <c r="AC322" s="129"/>
      <c r="AD322" s="129"/>
      <c r="AE322" s="330"/>
      <c r="AF322" s="330"/>
      <c r="AG322" s="330"/>
      <c r="AH322" s="330"/>
      <c r="AI322" s="330"/>
      <c r="AJ322" s="330"/>
      <c r="AK322" s="330"/>
      <c r="AL322" s="330"/>
      <c r="AM322" s="330"/>
      <c r="AN322" s="128"/>
      <c r="AO322" s="129"/>
      <c r="AP322" s="129"/>
      <c r="AQ322" s="129"/>
      <c r="AR322" s="129"/>
      <c r="AS322" s="129"/>
      <c r="AT322" s="129"/>
      <c r="AU322" s="129"/>
      <c r="AV322" s="129"/>
      <c r="AW322" s="129"/>
      <c r="AX322" s="129"/>
      <c r="AY322" s="129"/>
      <c r="AZ322" s="39"/>
      <c r="BB322" s="6" t="s">
        <v>979</v>
      </c>
    </row>
    <row r="323" spans="1:54" ht="31.5">
      <c r="A323" s="565"/>
      <c r="B323" s="70"/>
      <c r="C323" s="71" t="s">
        <v>153</v>
      </c>
      <c r="D323" s="71"/>
      <c r="E323" s="220"/>
      <c r="F323" s="220"/>
      <c r="G323" s="220"/>
      <c r="H323" s="220"/>
      <c r="I323" s="220"/>
      <c r="J323" s="80"/>
      <c r="K323" s="479"/>
      <c r="L323" s="80"/>
      <c r="M323" s="80"/>
      <c r="N323" s="80"/>
      <c r="O323" s="130">
        <f>SUM(O324:O326)</f>
        <v>329218</v>
      </c>
      <c r="P323" s="130">
        <f t="shared" ref="P323:AY323" si="194">SUM(P324:P326)</f>
        <v>0</v>
      </c>
      <c r="Q323" s="130">
        <f t="shared" si="194"/>
        <v>329218</v>
      </c>
      <c r="R323" s="130">
        <f t="shared" si="194"/>
        <v>351044.45999999996</v>
      </c>
      <c r="S323" s="130">
        <f t="shared" si="194"/>
        <v>0</v>
      </c>
      <c r="T323" s="130">
        <f t="shared" si="194"/>
        <v>351044.45999999996</v>
      </c>
      <c r="U323" s="130">
        <f t="shared" si="194"/>
        <v>0</v>
      </c>
      <c r="V323" s="130">
        <f t="shared" si="194"/>
        <v>0</v>
      </c>
      <c r="W323" s="130">
        <f t="shared" si="194"/>
        <v>0</v>
      </c>
      <c r="X323" s="130">
        <f t="shared" si="194"/>
        <v>351044.45999999996</v>
      </c>
      <c r="Y323" s="130">
        <f t="shared" si="194"/>
        <v>0</v>
      </c>
      <c r="Z323" s="130">
        <f t="shared" si="194"/>
        <v>351044.45999999996</v>
      </c>
      <c r="AA323" s="71"/>
      <c r="AB323" s="130">
        <f t="shared" si="194"/>
        <v>100000</v>
      </c>
      <c r="AC323" s="130">
        <f t="shared" si="194"/>
        <v>0</v>
      </c>
      <c r="AD323" s="130">
        <f t="shared" si="194"/>
        <v>100000</v>
      </c>
      <c r="AE323" s="130">
        <f t="shared" si="194"/>
        <v>80000</v>
      </c>
      <c r="AF323" s="130">
        <f t="shared" si="194"/>
        <v>0</v>
      </c>
      <c r="AG323" s="130">
        <f t="shared" si="194"/>
        <v>80000</v>
      </c>
      <c r="AH323" s="130">
        <f t="shared" si="194"/>
        <v>0</v>
      </c>
      <c r="AI323" s="130">
        <f t="shared" si="194"/>
        <v>0</v>
      </c>
      <c r="AJ323" s="130">
        <f t="shared" si="194"/>
        <v>0</v>
      </c>
      <c r="AK323" s="130">
        <f t="shared" si="194"/>
        <v>80000</v>
      </c>
      <c r="AL323" s="130">
        <f t="shared" si="194"/>
        <v>0</v>
      </c>
      <c r="AM323" s="130">
        <f t="shared" si="194"/>
        <v>80000</v>
      </c>
      <c r="AN323" s="130">
        <f t="shared" si="194"/>
        <v>0</v>
      </c>
      <c r="AO323" s="130">
        <f t="shared" si="194"/>
        <v>0</v>
      </c>
      <c r="AP323" s="130">
        <f t="shared" si="194"/>
        <v>0</v>
      </c>
      <c r="AQ323" s="130">
        <f t="shared" si="194"/>
        <v>0</v>
      </c>
      <c r="AR323" s="130">
        <f t="shared" si="194"/>
        <v>0</v>
      </c>
      <c r="AS323" s="130">
        <f t="shared" si="194"/>
        <v>0</v>
      </c>
      <c r="AT323" s="130">
        <f t="shared" si="194"/>
        <v>0</v>
      </c>
      <c r="AU323" s="130">
        <f t="shared" si="194"/>
        <v>0</v>
      </c>
      <c r="AV323" s="130">
        <f t="shared" si="194"/>
        <v>0</v>
      </c>
      <c r="AW323" s="130">
        <f t="shared" si="194"/>
        <v>0</v>
      </c>
      <c r="AX323" s="130">
        <f t="shared" si="194"/>
        <v>0</v>
      </c>
      <c r="AY323" s="130">
        <f t="shared" si="194"/>
        <v>0</v>
      </c>
      <c r="AZ323" s="71"/>
      <c r="BB323" s="6" t="s">
        <v>979</v>
      </c>
    </row>
    <row r="324" spans="1:54" ht="31.5" customHeight="1">
      <c r="A324" s="565" t="s">
        <v>1006</v>
      </c>
      <c r="B324" s="51" t="s">
        <v>374</v>
      </c>
      <c r="C324" s="39" t="s">
        <v>154</v>
      </c>
      <c r="D324" s="39"/>
      <c r="E324" s="263" t="s">
        <v>463</v>
      </c>
      <c r="F324" s="263" t="s">
        <v>493</v>
      </c>
      <c r="G324" s="263" t="s">
        <v>483</v>
      </c>
      <c r="H324" s="653" t="s">
        <v>497</v>
      </c>
      <c r="I324" s="208" t="s">
        <v>474</v>
      </c>
      <c r="J324" s="191" t="s">
        <v>448</v>
      </c>
      <c r="K324" s="482"/>
      <c r="L324" s="191"/>
      <c r="M324" s="191"/>
      <c r="N324" s="191"/>
      <c r="O324" s="127">
        <v>57420</v>
      </c>
      <c r="P324" s="129">
        <v>0</v>
      </c>
      <c r="Q324" s="129">
        <v>57420</v>
      </c>
      <c r="R324" s="330">
        <v>164249</v>
      </c>
      <c r="S324" s="330">
        <v>0</v>
      </c>
      <c r="T324" s="330">
        <v>164249</v>
      </c>
      <c r="U324" s="330"/>
      <c r="V324" s="330"/>
      <c r="W324" s="330"/>
      <c r="X324" s="329">
        <f t="shared" ref="X324:X326" si="195">U324+R324</f>
        <v>164249</v>
      </c>
      <c r="Y324" s="329">
        <f t="shared" ref="Y324:Y326" si="196">V324+S324</f>
        <v>0</v>
      </c>
      <c r="Z324" s="329">
        <f t="shared" ref="Z324:Z326" si="197">W324+T324</f>
        <v>164249</v>
      </c>
      <c r="AA324" s="39"/>
      <c r="AB324" s="128">
        <v>20000</v>
      </c>
      <c r="AC324" s="128">
        <v>0</v>
      </c>
      <c r="AD324" s="128">
        <v>20000</v>
      </c>
      <c r="AE324" s="128">
        <v>20000</v>
      </c>
      <c r="AF324" s="128">
        <v>0</v>
      </c>
      <c r="AG324" s="128">
        <v>20000</v>
      </c>
      <c r="AH324" s="342"/>
      <c r="AI324" s="342"/>
      <c r="AJ324" s="342"/>
      <c r="AK324" s="342">
        <f t="shared" ref="AK324:AK326" si="198">AH324+AE324</f>
        <v>20000</v>
      </c>
      <c r="AL324" s="342">
        <f t="shared" ref="AL324:AL326" si="199">AI324+AF324</f>
        <v>0</v>
      </c>
      <c r="AM324" s="342">
        <f t="shared" ref="AM324:AM326" si="200">AJ324+AG324</f>
        <v>20000</v>
      </c>
      <c r="AN324" s="128"/>
      <c r="AO324" s="129"/>
      <c r="AP324" s="129"/>
      <c r="AQ324" s="129"/>
      <c r="AR324" s="129"/>
      <c r="AS324" s="129"/>
      <c r="AT324" s="129"/>
      <c r="AU324" s="129"/>
      <c r="AV324" s="129"/>
      <c r="AW324" s="129"/>
      <c r="AX324" s="129"/>
      <c r="AY324" s="129"/>
      <c r="AZ324" s="39"/>
      <c r="BB324" s="6" t="s">
        <v>979</v>
      </c>
    </row>
    <row r="325" spans="1:54" ht="31.5" customHeight="1">
      <c r="A325" s="565" t="s">
        <v>1006</v>
      </c>
      <c r="B325" s="51" t="s">
        <v>375</v>
      </c>
      <c r="C325" s="39" t="s">
        <v>155</v>
      </c>
      <c r="D325" s="39"/>
      <c r="E325" s="263" t="s">
        <v>463</v>
      </c>
      <c r="F325" s="263" t="s">
        <v>493</v>
      </c>
      <c r="G325" s="263" t="s">
        <v>483</v>
      </c>
      <c r="H325" s="653" t="s">
        <v>497</v>
      </c>
      <c r="I325" s="208" t="s">
        <v>474</v>
      </c>
      <c r="J325" s="191" t="s">
        <v>448</v>
      </c>
      <c r="K325" s="482"/>
      <c r="L325" s="191"/>
      <c r="M325" s="191"/>
      <c r="N325" s="191"/>
      <c r="O325" s="127">
        <v>204178</v>
      </c>
      <c r="P325" s="129">
        <v>0</v>
      </c>
      <c r="Q325" s="129">
        <v>204178</v>
      </c>
      <c r="R325" s="330">
        <v>186795.46</v>
      </c>
      <c r="S325" s="330">
        <v>0</v>
      </c>
      <c r="T325" s="330">
        <v>186795.46</v>
      </c>
      <c r="U325" s="330"/>
      <c r="V325" s="330"/>
      <c r="W325" s="330"/>
      <c r="X325" s="329">
        <f t="shared" si="195"/>
        <v>186795.46</v>
      </c>
      <c r="Y325" s="329">
        <f t="shared" si="196"/>
        <v>0</v>
      </c>
      <c r="Z325" s="329">
        <f t="shared" si="197"/>
        <v>186795.46</v>
      </c>
      <c r="AA325" s="39"/>
      <c r="AB325" s="128">
        <v>60000</v>
      </c>
      <c r="AC325" s="128">
        <v>0</v>
      </c>
      <c r="AD325" s="128">
        <v>60000</v>
      </c>
      <c r="AE325" s="128">
        <v>60000</v>
      </c>
      <c r="AF325" s="128">
        <v>0</v>
      </c>
      <c r="AG325" s="128">
        <v>60000</v>
      </c>
      <c r="AH325" s="342"/>
      <c r="AI325" s="342"/>
      <c r="AJ325" s="342"/>
      <c r="AK325" s="342">
        <f t="shared" si="198"/>
        <v>60000</v>
      </c>
      <c r="AL325" s="342">
        <f t="shared" si="199"/>
        <v>0</v>
      </c>
      <c r="AM325" s="342">
        <f t="shared" si="200"/>
        <v>60000</v>
      </c>
      <c r="AN325" s="128"/>
      <c r="AO325" s="129"/>
      <c r="AP325" s="129"/>
      <c r="AQ325" s="129"/>
      <c r="AR325" s="129"/>
      <c r="AS325" s="129"/>
      <c r="AT325" s="129"/>
      <c r="AU325" s="129"/>
      <c r="AV325" s="129"/>
      <c r="AW325" s="129"/>
      <c r="AX325" s="129"/>
      <c r="AY325" s="129"/>
      <c r="AZ325" s="39"/>
      <c r="BB325" s="6" t="s">
        <v>979</v>
      </c>
    </row>
    <row r="326" spans="1:54" ht="20.25" customHeight="1">
      <c r="A326" s="565" t="s">
        <v>1006</v>
      </c>
      <c r="B326" s="51" t="s">
        <v>376</v>
      </c>
      <c r="C326" s="39" t="s">
        <v>156</v>
      </c>
      <c r="D326" s="39"/>
      <c r="E326" s="263" t="s">
        <v>463</v>
      </c>
      <c r="F326" s="263" t="s">
        <v>493</v>
      </c>
      <c r="G326" s="263" t="s">
        <v>483</v>
      </c>
      <c r="H326" s="653" t="s">
        <v>497</v>
      </c>
      <c r="I326" s="208" t="s">
        <v>474</v>
      </c>
      <c r="J326" s="191" t="s">
        <v>448</v>
      </c>
      <c r="K326" s="482"/>
      <c r="L326" s="191"/>
      <c r="M326" s="191"/>
      <c r="N326" s="191"/>
      <c r="O326" s="127">
        <v>67620</v>
      </c>
      <c r="P326" s="129">
        <v>0</v>
      </c>
      <c r="Q326" s="129">
        <v>67620</v>
      </c>
      <c r="R326" s="330">
        <v>0</v>
      </c>
      <c r="S326" s="330">
        <v>0</v>
      </c>
      <c r="T326" s="330">
        <v>0</v>
      </c>
      <c r="U326" s="330"/>
      <c r="V326" s="330"/>
      <c r="W326" s="330"/>
      <c r="X326" s="329">
        <f t="shared" si="195"/>
        <v>0</v>
      </c>
      <c r="Y326" s="329">
        <f t="shared" si="196"/>
        <v>0</v>
      </c>
      <c r="Z326" s="329">
        <f t="shared" si="197"/>
        <v>0</v>
      </c>
      <c r="AA326" s="39"/>
      <c r="AB326" s="128">
        <v>20000</v>
      </c>
      <c r="AC326" s="128">
        <v>0</v>
      </c>
      <c r="AD326" s="128">
        <v>20000</v>
      </c>
      <c r="AE326" s="342">
        <v>0</v>
      </c>
      <c r="AF326" s="342">
        <v>0</v>
      </c>
      <c r="AG326" s="342">
        <v>0</v>
      </c>
      <c r="AH326" s="342"/>
      <c r="AI326" s="342"/>
      <c r="AJ326" s="342"/>
      <c r="AK326" s="342">
        <f t="shared" si="198"/>
        <v>0</v>
      </c>
      <c r="AL326" s="342">
        <f t="shared" si="199"/>
        <v>0</v>
      </c>
      <c r="AM326" s="342">
        <f t="shared" si="200"/>
        <v>0</v>
      </c>
      <c r="AN326" s="128"/>
      <c r="AO326" s="129"/>
      <c r="AP326" s="129"/>
      <c r="AQ326" s="129"/>
      <c r="AR326" s="129"/>
      <c r="AS326" s="129"/>
      <c r="AT326" s="129"/>
      <c r="AU326" s="129"/>
      <c r="AV326" s="129"/>
      <c r="AW326" s="129"/>
      <c r="AX326" s="129"/>
      <c r="AY326" s="129"/>
      <c r="AZ326" s="39"/>
      <c r="BB326" s="6" t="s">
        <v>979</v>
      </c>
    </row>
    <row r="327" spans="1:54" ht="20.25">
      <c r="A327" s="565"/>
      <c r="B327" s="70"/>
      <c r="C327" s="71" t="s">
        <v>202</v>
      </c>
      <c r="D327" s="71"/>
      <c r="E327" s="220"/>
      <c r="F327" s="220"/>
      <c r="G327" s="220"/>
      <c r="H327" s="220"/>
      <c r="I327" s="220"/>
      <c r="J327" s="80"/>
      <c r="K327" s="479"/>
      <c r="L327" s="80"/>
      <c r="M327" s="80"/>
      <c r="N327" s="80"/>
      <c r="O327" s="130">
        <f>SUM(O328:O332)</f>
        <v>24992</v>
      </c>
      <c r="P327" s="130">
        <f t="shared" ref="P327:AY327" si="201">SUM(P328:P332)</f>
        <v>0</v>
      </c>
      <c r="Q327" s="130">
        <f t="shared" si="201"/>
        <v>24992</v>
      </c>
      <c r="R327" s="130">
        <f t="shared" si="201"/>
        <v>197159.7</v>
      </c>
      <c r="S327" s="130">
        <f t="shared" si="201"/>
        <v>0</v>
      </c>
      <c r="T327" s="130">
        <f t="shared" si="201"/>
        <v>197159.7</v>
      </c>
      <c r="U327" s="130">
        <f t="shared" si="201"/>
        <v>0</v>
      </c>
      <c r="V327" s="130">
        <f t="shared" si="201"/>
        <v>0</v>
      </c>
      <c r="W327" s="130">
        <f t="shared" si="201"/>
        <v>0</v>
      </c>
      <c r="X327" s="130">
        <f t="shared" si="201"/>
        <v>197159.7</v>
      </c>
      <c r="Y327" s="130">
        <f t="shared" si="201"/>
        <v>0</v>
      </c>
      <c r="Z327" s="130">
        <f t="shared" si="201"/>
        <v>197159.7</v>
      </c>
      <c r="AA327" s="71"/>
      <c r="AB327" s="130">
        <f t="shared" si="201"/>
        <v>60000</v>
      </c>
      <c r="AC327" s="130">
        <f t="shared" si="201"/>
        <v>0</v>
      </c>
      <c r="AD327" s="130">
        <f t="shared" si="201"/>
        <v>60000</v>
      </c>
      <c r="AE327" s="130">
        <f t="shared" si="201"/>
        <v>80000</v>
      </c>
      <c r="AF327" s="130">
        <f t="shared" si="201"/>
        <v>0</v>
      </c>
      <c r="AG327" s="130">
        <f t="shared" si="201"/>
        <v>80000</v>
      </c>
      <c r="AH327" s="130">
        <f t="shared" si="201"/>
        <v>0</v>
      </c>
      <c r="AI327" s="130">
        <f t="shared" si="201"/>
        <v>0</v>
      </c>
      <c r="AJ327" s="130">
        <f t="shared" si="201"/>
        <v>0</v>
      </c>
      <c r="AK327" s="130">
        <f t="shared" si="201"/>
        <v>80000</v>
      </c>
      <c r="AL327" s="130">
        <f t="shared" si="201"/>
        <v>0</v>
      </c>
      <c r="AM327" s="130">
        <f t="shared" si="201"/>
        <v>80000</v>
      </c>
      <c r="AN327" s="130">
        <f t="shared" si="201"/>
        <v>0</v>
      </c>
      <c r="AO327" s="130">
        <f t="shared" si="201"/>
        <v>0</v>
      </c>
      <c r="AP327" s="130">
        <f t="shared" si="201"/>
        <v>0</v>
      </c>
      <c r="AQ327" s="130">
        <f t="shared" si="201"/>
        <v>0</v>
      </c>
      <c r="AR327" s="130">
        <f t="shared" si="201"/>
        <v>0</v>
      </c>
      <c r="AS327" s="130">
        <f t="shared" si="201"/>
        <v>0</v>
      </c>
      <c r="AT327" s="130">
        <f t="shared" si="201"/>
        <v>0</v>
      </c>
      <c r="AU327" s="130">
        <f t="shared" si="201"/>
        <v>0</v>
      </c>
      <c r="AV327" s="130">
        <f t="shared" si="201"/>
        <v>0</v>
      </c>
      <c r="AW327" s="130">
        <f t="shared" si="201"/>
        <v>0</v>
      </c>
      <c r="AX327" s="130">
        <f t="shared" si="201"/>
        <v>0</v>
      </c>
      <c r="AY327" s="130">
        <f t="shared" si="201"/>
        <v>0</v>
      </c>
      <c r="AZ327" s="71"/>
      <c r="BB327" s="6" t="s">
        <v>979</v>
      </c>
    </row>
    <row r="328" spans="1:54" ht="31.5" customHeight="1">
      <c r="A328" s="565" t="s">
        <v>1005</v>
      </c>
      <c r="B328" s="51" t="s">
        <v>377</v>
      </c>
      <c r="C328" s="39" t="s">
        <v>604</v>
      </c>
      <c r="D328" s="39"/>
      <c r="E328" s="313" t="s">
        <v>463</v>
      </c>
      <c r="F328" s="313" t="s">
        <v>469</v>
      </c>
      <c r="G328" s="313" t="s">
        <v>465</v>
      </c>
      <c r="H328" s="653" t="s">
        <v>498</v>
      </c>
      <c r="I328" s="313" t="s">
        <v>474</v>
      </c>
      <c r="J328" s="189"/>
      <c r="K328" s="480"/>
      <c r="L328" s="127">
        <f>M328+N328</f>
        <v>7100</v>
      </c>
      <c r="M328" s="127"/>
      <c r="N328" s="127">
        <v>7100</v>
      </c>
      <c r="O328" s="127"/>
      <c r="P328" s="129"/>
      <c r="Q328" s="129"/>
      <c r="R328" s="330">
        <v>7100</v>
      </c>
      <c r="S328" s="330">
        <v>0</v>
      </c>
      <c r="T328" s="330">
        <v>7100</v>
      </c>
      <c r="U328" s="330"/>
      <c r="V328" s="330"/>
      <c r="W328" s="330"/>
      <c r="X328" s="329">
        <f t="shared" ref="X328:X332" si="202">U328+R328</f>
        <v>7100</v>
      </c>
      <c r="Y328" s="329">
        <f t="shared" ref="Y328:Y332" si="203">V328+S328</f>
        <v>0</v>
      </c>
      <c r="Z328" s="329">
        <f t="shared" ref="Z328:Z332" si="204">W328+T328</f>
        <v>7100</v>
      </c>
      <c r="AA328" s="39"/>
      <c r="AB328" s="128"/>
      <c r="AC328" s="129"/>
      <c r="AD328" s="129"/>
      <c r="AE328" s="330"/>
      <c r="AF328" s="330"/>
      <c r="AG328" s="330"/>
      <c r="AH328" s="330"/>
      <c r="AI328" s="330"/>
      <c r="AJ328" s="330"/>
      <c r="AK328" s="330"/>
      <c r="AL328" s="330"/>
      <c r="AM328" s="330"/>
      <c r="AN328" s="128"/>
      <c r="AO328" s="129"/>
      <c r="AP328" s="129"/>
      <c r="AQ328" s="129"/>
      <c r="AR328" s="129"/>
      <c r="AS328" s="129"/>
      <c r="AT328" s="129"/>
      <c r="AU328" s="129"/>
      <c r="AV328" s="129"/>
      <c r="AW328" s="129"/>
      <c r="AX328" s="129"/>
      <c r="AY328" s="129"/>
      <c r="AZ328" s="39"/>
      <c r="BB328" s="6" t="s">
        <v>979</v>
      </c>
    </row>
    <row r="329" spans="1:54" ht="31.5" customHeight="1">
      <c r="A329" s="565" t="s">
        <v>1005</v>
      </c>
      <c r="B329" s="51" t="s">
        <v>378</v>
      </c>
      <c r="C329" s="39" t="s">
        <v>605</v>
      </c>
      <c r="D329" s="39"/>
      <c r="E329" s="313" t="s">
        <v>463</v>
      </c>
      <c r="F329" s="313" t="s">
        <v>469</v>
      </c>
      <c r="G329" s="313" t="s">
        <v>465</v>
      </c>
      <c r="H329" s="653" t="s">
        <v>498</v>
      </c>
      <c r="I329" s="313" t="s">
        <v>474</v>
      </c>
      <c r="J329" s="189"/>
      <c r="K329" s="480"/>
      <c r="L329" s="127">
        <f t="shared" ref="L329:L332" si="205">M329+N329</f>
        <v>7200</v>
      </c>
      <c r="M329" s="127"/>
      <c r="N329" s="127">
        <v>7200</v>
      </c>
      <c r="O329" s="127"/>
      <c r="P329" s="129"/>
      <c r="Q329" s="129"/>
      <c r="R329" s="330">
        <v>7200</v>
      </c>
      <c r="S329" s="330">
        <v>0</v>
      </c>
      <c r="T329" s="330">
        <v>7200</v>
      </c>
      <c r="U329" s="330"/>
      <c r="V329" s="330"/>
      <c r="W329" s="330"/>
      <c r="X329" s="329">
        <f t="shared" si="202"/>
        <v>7200</v>
      </c>
      <c r="Y329" s="329">
        <f t="shared" si="203"/>
        <v>0</v>
      </c>
      <c r="Z329" s="329">
        <f t="shared" si="204"/>
        <v>7200</v>
      </c>
      <c r="AA329" s="39"/>
      <c r="AB329" s="128"/>
      <c r="AC329" s="129"/>
      <c r="AD329" s="129"/>
      <c r="AE329" s="330"/>
      <c r="AF329" s="330"/>
      <c r="AG329" s="330"/>
      <c r="AH329" s="330"/>
      <c r="AI329" s="330"/>
      <c r="AJ329" s="330"/>
      <c r="AK329" s="330"/>
      <c r="AL329" s="330"/>
      <c r="AM329" s="330"/>
      <c r="AN329" s="128"/>
      <c r="AO329" s="129"/>
      <c r="AP329" s="129"/>
      <c r="AQ329" s="129"/>
      <c r="AR329" s="129"/>
      <c r="AS329" s="129"/>
      <c r="AT329" s="129"/>
      <c r="AU329" s="129"/>
      <c r="AV329" s="129"/>
      <c r="AW329" s="129"/>
      <c r="AX329" s="129"/>
      <c r="AY329" s="129"/>
      <c r="AZ329" s="39"/>
      <c r="BB329" s="6" t="s">
        <v>979</v>
      </c>
    </row>
    <row r="330" spans="1:54" ht="31.5" customHeight="1">
      <c r="A330" s="565" t="s">
        <v>1005</v>
      </c>
      <c r="B330" s="51" t="s">
        <v>379</v>
      </c>
      <c r="C330" s="39" t="s">
        <v>606</v>
      </c>
      <c r="D330" s="39"/>
      <c r="E330" s="313" t="s">
        <v>463</v>
      </c>
      <c r="F330" s="313" t="s">
        <v>469</v>
      </c>
      <c r="G330" s="313" t="s">
        <v>465</v>
      </c>
      <c r="H330" s="653" t="s">
        <v>498</v>
      </c>
      <c r="I330" s="313" t="s">
        <v>474</v>
      </c>
      <c r="J330" s="189"/>
      <c r="K330" s="480"/>
      <c r="L330" s="127">
        <f t="shared" si="205"/>
        <v>0</v>
      </c>
      <c r="M330" s="127"/>
      <c r="N330" s="127"/>
      <c r="O330" s="127"/>
      <c r="P330" s="129"/>
      <c r="Q330" s="129"/>
      <c r="R330" s="330">
        <v>15500</v>
      </c>
      <c r="S330" s="330">
        <v>0</v>
      </c>
      <c r="T330" s="330">
        <v>15500</v>
      </c>
      <c r="U330" s="330"/>
      <c r="V330" s="330"/>
      <c r="W330" s="330"/>
      <c r="X330" s="329">
        <f t="shared" si="202"/>
        <v>15500</v>
      </c>
      <c r="Y330" s="329">
        <f t="shared" si="203"/>
        <v>0</v>
      </c>
      <c r="Z330" s="329">
        <f t="shared" si="204"/>
        <v>15500</v>
      </c>
      <c r="AA330" s="39"/>
      <c r="AB330" s="128"/>
      <c r="AC330" s="129"/>
      <c r="AD330" s="129"/>
      <c r="AE330" s="330"/>
      <c r="AF330" s="330"/>
      <c r="AG330" s="330"/>
      <c r="AH330" s="330"/>
      <c r="AI330" s="330"/>
      <c r="AJ330" s="330"/>
      <c r="AK330" s="330"/>
      <c r="AL330" s="330"/>
      <c r="AM330" s="330"/>
      <c r="AN330" s="128"/>
      <c r="AO330" s="129"/>
      <c r="AP330" s="129"/>
      <c r="AQ330" s="129"/>
      <c r="AR330" s="129"/>
      <c r="AS330" s="129"/>
      <c r="AT330" s="129"/>
      <c r="AU330" s="129"/>
      <c r="AV330" s="129"/>
      <c r="AW330" s="129"/>
      <c r="AX330" s="129"/>
      <c r="AY330" s="129"/>
      <c r="AZ330" s="39"/>
      <c r="BB330" s="6" t="s">
        <v>979</v>
      </c>
    </row>
    <row r="331" spans="1:54" ht="31.5" customHeight="1">
      <c r="A331" s="565" t="s">
        <v>1005</v>
      </c>
      <c r="B331" s="51" t="s">
        <v>380</v>
      </c>
      <c r="C331" s="39" t="s">
        <v>607</v>
      </c>
      <c r="D331" s="39"/>
      <c r="E331" s="313" t="s">
        <v>463</v>
      </c>
      <c r="F331" s="313" t="s">
        <v>469</v>
      </c>
      <c r="G331" s="313" t="s">
        <v>465</v>
      </c>
      <c r="H331" s="653" t="s">
        <v>498</v>
      </c>
      <c r="I331" s="313" t="s">
        <v>474</v>
      </c>
      <c r="J331" s="189"/>
      <c r="K331" s="480"/>
      <c r="L331" s="127">
        <f t="shared" si="205"/>
        <v>0</v>
      </c>
      <c r="M331" s="127"/>
      <c r="N331" s="127"/>
      <c r="O331" s="127"/>
      <c r="P331" s="129"/>
      <c r="Q331" s="129"/>
      <c r="R331" s="330">
        <v>11700</v>
      </c>
      <c r="S331" s="330">
        <v>0</v>
      </c>
      <c r="T331" s="330">
        <v>11700</v>
      </c>
      <c r="U331" s="330"/>
      <c r="V331" s="330"/>
      <c r="W331" s="330"/>
      <c r="X331" s="329">
        <f t="shared" si="202"/>
        <v>11700</v>
      </c>
      <c r="Y331" s="329">
        <f t="shared" si="203"/>
        <v>0</v>
      </c>
      <c r="Z331" s="329">
        <f t="shared" si="204"/>
        <v>11700</v>
      </c>
      <c r="AA331" s="39"/>
      <c r="AB331" s="128"/>
      <c r="AC331" s="129"/>
      <c r="AD331" s="129"/>
      <c r="AE331" s="330"/>
      <c r="AF331" s="330"/>
      <c r="AG331" s="330"/>
      <c r="AH331" s="330"/>
      <c r="AI331" s="330"/>
      <c r="AJ331" s="330"/>
      <c r="AK331" s="330"/>
      <c r="AL331" s="330"/>
      <c r="AM331" s="330"/>
      <c r="AN331" s="128"/>
      <c r="AO331" s="129"/>
      <c r="AP331" s="129"/>
      <c r="AQ331" s="129"/>
      <c r="AR331" s="129"/>
      <c r="AS331" s="129"/>
      <c r="AT331" s="129"/>
      <c r="AU331" s="129"/>
      <c r="AV331" s="129"/>
      <c r="AW331" s="129"/>
      <c r="AX331" s="129"/>
      <c r="AY331" s="129"/>
      <c r="AZ331" s="39"/>
      <c r="BB331" s="6" t="s">
        <v>979</v>
      </c>
    </row>
    <row r="332" spans="1:54" ht="31.5" customHeight="1">
      <c r="A332" s="565" t="s">
        <v>1006</v>
      </c>
      <c r="B332" s="51" t="s">
        <v>381</v>
      </c>
      <c r="C332" s="39" t="s">
        <v>203</v>
      </c>
      <c r="D332" s="39"/>
      <c r="E332" s="208" t="s">
        <v>463</v>
      </c>
      <c r="F332" s="208" t="s">
        <v>493</v>
      </c>
      <c r="G332" s="208" t="s">
        <v>483</v>
      </c>
      <c r="H332" s="653" t="s">
        <v>498</v>
      </c>
      <c r="I332" s="208" t="s">
        <v>474</v>
      </c>
      <c r="J332" s="189" t="s">
        <v>448</v>
      </c>
      <c r="K332" s="480"/>
      <c r="L332" s="127">
        <f t="shared" si="205"/>
        <v>0</v>
      </c>
      <c r="M332" s="127"/>
      <c r="N332" s="127"/>
      <c r="O332" s="127">
        <v>24992</v>
      </c>
      <c r="P332" s="129">
        <v>0</v>
      </c>
      <c r="Q332" s="129">
        <v>24992</v>
      </c>
      <c r="R332" s="330">
        <v>155659.70000000001</v>
      </c>
      <c r="S332" s="330">
        <v>0</v>
      </c>
      <c r="T332" s="330">
        <v>155659.70000000001</v>
      </c>
      <c r="U332" s="330"/>
      <c r="V332" s="330"/>
      <c r="W332" s="330"/>
      <c r="X332" s="329">
        <f t="shared" si="202"/>
        <v>155659.70000000001</v>
      </c>
      <c r="Y332" s="329">
        <f t="shared" si="203"/>
        <v>0</v>
      </c>
      <c r="Z332" s="329">
        <f t="shared" si="204"/>
        <v>155659.70000000001</v>
      </c>
      <c r="AA332" s="39"/>
      <c r="AB332" s="128">
        <v>60000</v>
      </c>
      <c r="AC332" s="129">
        <v>0</v>
      </c>
      <c r="AD332" s="129">
        <v>60000</v>
      </c>
      <c r="AE332" s="330">
        <v>80000</v>
      </c>
      <c r="AF332" s="330">
        <v>0</v>
      </c>
      <c r="AG332" s="330">
        <v>80000</v>
      </c>
      <c r="AH332" s="330"/>
      <c r="AI332" s="330"/>
      <c r="AJ332" s="330"/>
      <c r="AK332" s="330">
        <f t="shared" ref="AK332" si="206">AH332+AE332</f>
        <v>80000</v>
      </c>
      <c r="AL332" s="330">
        <f t="shared" ref="AL332" si="207">AI332+AF332</f>
        <v>0</v>
      </c>
      <c r="AM332" s="330">
        <f t="shared" ref="AM332" si="208">AJ332+AG332</f>
        <v>80000</v>
      </c>
      <c r="AN332" s="128"/>
      <c r="AO332" s="129"/>
      <c r="AP332" s="129"/>
      <c r="AQ332" s="129"/>
      <c r="AR332" s="129"/>
      <c r="AS332" s="129"/>
      <c r="AT332" s="129"/>
      <c r="AU332" s="129"/>
      <c r="AV332" s="129"/>
      <c r="AW332" s="129"/>
      <c r="AX332" s="129"/>
      <c r="AY332" s="129"/>
      <c r="AZ332" s="39"/>
      <c r="BB332" s="6" t="s">
        <v>979</v>
      </c>
    </row>
    <row r="333" spans="1:54" ht="31.5">
      <c r="A333" s="565"/>
      <c r="B333" s="70"/>
      <c r="C333" s="71" t="s">
        <v>204</v>
      </c>
      <c r="D333" s="71"/>
      <c r="E333" s="220"/>
      <c r="F333" s="220"/>
      <c r="G333" s="220"/>
      <c r="H333" s="220"/>
      <c r="I333" s="220"/>
      <c r="J333" s="80"/>
      <c r="K333" s="479"/>
      <c r="L333" s="80"/>
      <c r="M333" s="80"/>
      <c r="N333" s="80"/>
      <c r="O333" s="130">
        <f>SUM(O334:O339)</f>
        <v>395096</v>
      </c>
      <c r="P333" s="130">
        <f t="shared" ref="P333:AY333" si="209">SUM(P334:P339)</f>
        <v>0</v>
      </c>
      <c r="Q333" s="130">
        <f t="shared" si="209"/>
        <v>395096</v>
      </c>
      <c r="R333" s="130">
        <f t="shared" si="209"/>
        <v>423211.63000000006</v>
      </c>
      <c r="S333" s="130">
        <f t="shared" si="209"/>
        <v>0</v>
      </c>
      <c r="T333" s="130">
        <f t="shared" si="209"/>
        <v>423211.63000000006</v>
      </c>
      <c r="U333" s="130">
        <f t="shared" si="209"/>
        <v>0</v>
      </c>
      <c r="V333" s="130">
        <f t="shared" si="209"/>
        <v>0</v>
      </c>
      <c r="W333" s="130">
        <f t="shared" si="209"/>
        <v>0</v>
      </c>
      <c r="X333" s="130">
        <f t="shared" si="209"/>
        <v>423211.63000000006</v>
      </c>
      <c r="Y333" s="130">
        <f t="shared" si="209"/>
        <v>0</v>
      </c>
      <c r="Z333" s="130">
        <f t="shared" si="209"/>
        <v>423211.63000000006</v>
      </c>
      <c r="AA333" s="71"/>
      <c r="AB333" s="130">
        <f t="shared" si="209"/>
        <v>459225</v>
      </c>
      <c r="AC333" s="130">
        <f t="shared" si="209"/>
        <v>0</v>
      </c>
      <c r="AD333" s="130">
        <f t="shared" si="209"/>
        <v>459225</v>
      </c>
      <c r="AE333" s="130">
        <f t="shared" si="209"/>
        <v>459225</v>
      </c>
      <c r="AF333" s="130">
        <f t="shared" si="209"/>
        <v>0</v>
      </c>
      <c r="AG333" s="130">
        <f t="shared" si="209"/>
        <v>459225</v>
      </c>
      <c r="AH333" s="130">
        <f t="shared" si="209"/>
        <v>0</v>
      </c>
      <c r="AI333" s="130">
        <f t="shared" si="209"/>
        <v>0</v>
      </c>
      <c r="AJ333" s="130">
        <f t="shared" si="209"/>
        <v>0</v>
      </c>
      <c r="AK333" s="130">
        <f t="shared" si="209"/>
        <v>459225</v>
      </c>
      <c r="AL333" s="130">
        <f t="shared" si="209"/>
        <v>0</v>
      </c>
      <c r="AM333" s="130">
        <f t="shared" si="209"/>
        <v>459225</v>
      </c>
      <c r="AN333" s="130">
        <f t="shared" si="209"/>
        <v>100000</v>
      </c>
      <c r="AO333" s="130">
        <f t="shared" si="209"/>
        <v>0</v>
      </c>
      <c r="AP333" s="130">
        <f t="shared" si="209"/>
        <v>100000</v>
      </c>
      <c r="AQ333" s="130">
        <f t="shared" si="209"/>
        <v>100000</v>
      </c>
      <c r="AR333" s="130">
        <f t="shared" si="209"/>
        <v>0</v>
      </c>
      <c r="AS333" s="130">
        <f t="shared" si="209"/>
        <v>100000</v>
      </c>
      <c r="AT333" s="130">
        <f t="shared" si="209"/>
        <v>0</v>
      </c>
      <c r="AU333" s="130">
        <f t="shared" si="209"/>
        <v>0</v>
      </c>
      <c r="AV333" s="130">
        <f t="shared" si="209"/>
        <v>0</v>
      </c>
      <c r="AW333" s="130">
        <f t="shared" si="209"/>
        <v>100000</v>
      </c>
      <c r="AX333" s="130">
        <f t="shared" si="209"/>
        <v>0</v>
      </c>
      <c r="AY333" s="130">
        <f t="shared" si="209"/>
        <v>100000</v>
      </c>
      <c r="AZ333" s="71"/>
      <c r="BB333" s="6" t="s">
        <v>979</v>
      </c>
    </row>
    <row r="334" spans="1:54" s="1" customFormat="1" ht="31.5" customHeight="1">
      <c r="A334" s="565" t="s">
        <v>1006</v>
      </c>
      <c r="B334" s="50" t="s">
        <v>407</v>
      </c>
      <c r="C334" s="37" t="s">
        <v>205</v>
      </c>
      <c r="D334" s="37"/>
      <c r="E334" s="179" t="s">
        <v>463</v>
      </c>
      <c r="F334" s="179" t="s">
        <v>493</v>
      </c>
      <c r="G334" s="179" t="s">
        <v>483</v>
      </c>
      <c r="H334" s="179" t="s">
        <v>499</v>
      </c>
      <c r="I334" s="179" t="s">
        <v>474</v>
      </c>
      <c r="J334" s="189" t="s">
        <v>452</v>
      </c>
      <c r="K334" s="480"/>
      <c r="L334" s="127"/>
      <c r="M334" s="127"/>
      <c r="N334" s="127"/>
      <c r="O334" s="131">
        <v>320000</v>
      </c>
      <c r="P334" s="131">
        <v>0</v>
      </c>
      <c r="Q334" s="131">
        <v>320000</v>
      </c>
      <c r="R334" s="353">
        <v>352481.78</v>
      </c>
      <c r="S334" s="353">
        <v>0</v>
      </c>
      <c r="T334" s="353">
        <v>352481.78</v>
      </c>
      <c r="U334" s="353"/>
      <c r="V334" s="353"/>
      <c r="W334" s="353"/>
      <c r="X334" s="329">
        <f t="shared" ref="X334:X339" si="210">U334+R334</f>
        <v>352481.78</v>
      </c>
      <c r="Y334" s="329">
        <f t="shared" ref="Y334:Y339" si="211">V334+S334</f>
        <v>0</v>
      </c>
      <c r="Z334" s="329">
        <f t="shared" ref="Z334:Z339" si="212">W334+T334</f>
        <v>352481.78</v>
      </c>
      <c r="AA334" s="37"/>
      <c r="AB334" s="132"/>
      <c r="AC334" s="132"/>
      <c r="AD334" s="132"/>
      <c r="AE334" s="354"/>
      <c r="AF334" s="354"/>
      <c r="AG334" s="354"/>
      <c r="AH334" s="354"/>
      <c r="AI334" s="354"/>
      <c r="AJ334" s="354"/>
      <c r="AK334" s="354"/>
      <c r="AL334" s="354"/>
      <c r="AM334" s="354"/>
      <c r="AN334" s="132"/>
      <c r="AO334" s="132"/>
      <c r="AP334" s="132"/>
      <c r="AQ334" s="132"/>
      <c r="AR334" s="132"/>
      <c r="AS334" s="132"/>
      <c r="AT334" s="132"/>
      <c r="AU334" s="132"/>
      <c r="AV334" s="132"/>
      <c r="AW334" s="132"/>
      <c r="AX334" s="132"/>
      <c r="AY334" s="132"/>
      <c r="AZ334" s="37"/>
      <c r="BB334" s="6" t="s">
        <v>979</v>
      </c>
    </row>
    <row r="335" spans="1:54" s="1" customFormat="1" ht="31.5" customHeight="1">
      <c r="A335" s="565" t="s">
        <v>1007</v>
      </c>
      <c r="B335" s="50" t="s">
        <v>781</v>
      </c>
      <c r="C335" s="37" t="s">
        <v>608</v>
      </c>
      <c r="D335" s="37"/>
      <c r="E335" s="179" t="s">
        <v>463</v>
      </c>
      <c r="F335" s="179" t="s">
        <v>464</v>
      </c>
      <c r="G335" s="179" t="s">
        <v>479</v>
      </c>
      <c r="H335" s="179" t="s">
        <v>499</v>
      </c>
      <c r="I335" s="179" t="s">
        <v>474</v>
      </c>
      <c r="J335" s="189" t="s">
        <v>450</v>
      </c>
      <c r="K335" s="480"/>
      <c r="L335" s="127"/>
      <c r="M335" s="127"/>
      <c r="N335" s="127"/>
      <c r="O335" s="131"/>
      <c r="P335" s="131"/>
      <c r="Q335" s="131"/>
      <c r="R335" s="353"/>
      <c r="S335" s="353"/>
      <c r="T335" s="353"/>
      <c r="U335" s="353"/>
      <c r="V335" s="353"/>
      <c r="W335" s="353"/>
      <c r="X335" s="329"/>
      <c r="Y335" s="329"/>
      <c r="Z335" s="329"/>
      <c r="AA335" s="37"/>
      <c r="AB335" s="132">
        <v>300000</v>
      </c>
      <c r="AC335" s="132">
        <v>0</v>
      </c>
      <c r="AD335" s="132">
        <v>300000</v>
      </c>
      <c r="AE335" s="354">
        <v>300000</v>
      </c>
      <c r="AF335" s="354">
        <v>0</v>
      </c>
      <c r="AG335" s="354">
        <v>300000</v>
      </c>
      <c r="AH335" s="354"/>
      <c r="AI335" s="354"/>
      <c r="AJ335" s="354"/>
      <c r="AK335" s="329">
        <f t="shared" ref="AK335:AK337" si="213">AH335+AE335</f>
        <v>300000</v>
      </c>
      <c r="AL335" s="329">
        <f t="shared" ref="AL335:AL337" si="214">AI335+AF335</f>
        <v>0</v>
      </c>
      <c r="AM335" s="329">
        <f t="shared" ref="AM335:AM337" si="215">AJ335+AG335</f>
        <v>300000</v>
      </c>
      <c r="AN335" s="132">
        <v>100000</v>
      </c>
      <c r="AO335" s="132">
        <v>0</v>
      </c>
      <c r="AP335" s="132">
        <v>100000</v>
      </c>
      <c r="AQ335" s="132">
        <v>100000</v>
      </c>
      <c r="AR335" s="132">
        <v>0</v>
      </c>
      <c r="AS335" s="132">
        <v>100000</v>
      </c>
      <c r="AT335" s="132"/>
      <c r="AU335" s="132"/>
      <c r="AV335" s="132"/>
      <c r="AW335" s="132">
        <f t="shared" ref="AW335" si="216">AT335+AQ335</f>
        <v>100000</v>
      </c>
      <c r="AX335" s="132">
        <f t="shared" ref="AX335" si="217">AU335+AR335</f>
        <v>0</v>
      </c>
      <c r="AY335" s="132">
        <f t="shared" ref="AY335" si="218">AV335+AS335</f>
        <v>100000</v>
      </c>
      <c r="AZ335" s="37"/>
      <c r="BB335" s="6" t="s">
        <v>979</v>
      </c>
    </row>
    <row r="336" spans="1:54" s="1" customFormat="1" ht="47.25" customHeight="1">
      <c r="A336" s="565" t="s">
        <v>1005</v>
      </c>
      <c r="B336" s="50" t="s">
        <v>782</v>
      </c>
      <c r="C336" s="37" t="s">
        <v>609</v>
      </c>
      <c r="D336" s="37"/>
      <c r="E336" s="179" t="s">
        <v>463</v>
      </c>
      <c r="F336" s="179" t="s">
        <v>469</v>
      </c>
      <c r="G336" s="179" t="s">
        <v>465</v>
      </c>
      <c r="H336" s="179" t="s">
        <v>499</v>
      </c>
      <c r="I336" s="179" t="s">
        <v>474</v>
      </c>
      <c r="J336" s="192">
        <v>2024</v>
      </c>
      <c r="K336" s="480"/>
      <c r="L336" s="127"/>
      <c r="M336" s="127"/>
      <c r="N336" s="127"/>
      <c r="O336" s="131"/>
      <c r="P336" s="131"/>
      <c r="Q336" s="131"/>
      <c r="R336" s="353"/>
      <c r="S336" s="353"/>
      <c r="T336" s="353"/>
      <c r="U336" s="353"/>
      <c r="V336" s="353"/>
      <c r="W336" s="353"/>
      <c r="X336" s="329"/>
      <c r="Y336" s="329"/>
      <c r="Z336" s="329"/>
      <c r="AA336" s="37"/>
      <c r="AB336" s="132">
        <v>84280</v>
      </c>
      <c r="AC336" s="132">
        <v>0</v>
      </c>
      <c r="AD336" s="132">
        <v>84280</v>
      </c>
      <c r="AE336" s="354">
        <v>84280</v>
      </c>
      <c r="AF336" s="354">
        <v>0</v>
      </c>
      <c r="AG336" s="354">
        <v>84280</v>
      </c>
      <c r="AH336" s="354"/>
      <c r="AI336" s="354"/>
      <c r="AJ336" s="354"/>
      <c r="AK336" s="329">
        <f t="shared" si="213"/>
        <v>84280</v>
      </c>
      <c r="AL336" s="329">
        <f t="shared" si="214"/>
        <v>0</v>
      </c>
      <c r="AM336" s="329">
        <f t="shared" si="215"/>
        <v>84280</v>
      </c>
      <c r="AN336" s="132"/>
      <c r="AO336" s="132"/>
      <c r="AP336" s="132"/>
      <c r="AQ336" s="132"/>
      <c r="AR336" s="132"/>
      <c r="AS336" s="132"/>
      <c r="AT336" s="132"/>
      <c r="AU336" s="132"/>
      <c r="AV336" s="132"/>
      <c r="AW336" s="132"/>
      <c r="AX336" s="132"/>
      <c r="AY336" s="132"/>
      <c r="AZ336" s="37"/>
      <c r="BB336" s="6" t="s">
        <v>979</v>
      </c>
    </row>
    <row r="337" spans="1:54" s="1" customFormat="1" ht="47.25" customHeight="1">
      <c r="A337" s="565" t="s">
        <v>1005</v>
      </c>
      <c r="B337" s="50" t="s">
        <v>783</v>
      </c>
      <c r="C337" s="37" t="s">
        <v>610</v>
      </c>
      <c r="D337" s="37"/>
      <c r="E337" s="179" t="s">
        <v>463</v>
      </c>
      <c r="F337" s="179" t="s">
        <v>469</v>
      </c>
      <c r="G337" s="179" t="s">
        <v>465</v>
      </c>
      <c r="H337" s="179" t="s">
        <v>499</v>
      </c>
      <c r="I337" s="179" t="s">
        <v>474</v>
      </c>
      <c r="J337" s="192">
        <v>2024</v>
      </c>
      <c r="K337" s="480"/>
      <c r="L337" s="127"/>
      <c r="M337" s="127"/>
      <c r="N337" s="127"/>
      <c r="O337" s="131"/>
      <c r="P337" s="131"/>
      <c r="Q337" s="131"/>
      <c r="R337" s="353"/>
      <c r="S337" s="353"/>
      <c r="T337" s="353"/>
      <c r="U337" s="353"/>
      <c r="V337" s="353"/>
      <c r="W337" s="353"/>
      <c r="X337" s="329"/>
      <c r="Y337" s="329"/>
      <c r="Z337" s="329"/>
      <c r="AA337" s="37"/>
      <c r="AB337" s="132">
        <v>74945</v>
      </c>
      <c r="AC337" s="132">
        <v>0</v>
      </c>
      <c r="AD337" s="132">
        <v>74945</v>
      </c>
      <c r="AE337" s="354">
        <v>74945</v>
      </c>
      <c r="AF337" s="354">
        <v>0</v>
      </c>
      <c r="AG337" s="354">
        <v>74945</v>
      </c>
      <c r="AH337" s="354"/>
      <c r="AI337" s="354"/>
      <c r="AJ337" s="354"/>
      <c r="AK337" s="329">
        <f t="shared" si="213"/>
        <v>74945</v>
      </c>
      <c r="AL337" s="329">
        <f t="shared" si="214"/>
        <v>0</v>
      </c>
      <c r="AM337" s="329">
        <f t="shared" si="215"/>
        <v>74945</v>
      </c>
      <c r="AN337" s="132"/>
      <c r="AO337" s="132"/>
      <c r="AP337" s="132"/>
      <c r="AQ337" s="132"/>
      <c r="AR337" s="132"/>
      <c r="AS337" s="132"/>
      <c r="AT337" s="132"/>
      <c r="AU337" s="132"/>
      <c r="AV337" s="132"/>
      <c r="AW337" s="132"/>
      <c r="AX337" s="132"/>
      <c r="AY337" s="132"/>
      <c r="AZ337" s="37"/>
      <c r="BB337" s="6" t="s">
        <v>979</v>
      </c>
    </row>
    <row r="338" spans="1:54" s="1" customFormat="1" ht="47.25" customHeight="1">
      <c r="A338" s="565" t="s">
        <v>1006</v>
      </c>
      <c r="B338" s="50" t="s">
        <v>784</v>
      </c>
      <c r="C338" s="37" t="s">
        <v>611</v>
      </c>
      <c r="D338" s="37"/>
      <c r="E338" s="179" t="s">
        <v>463</v>
      </c>
      <c r="F338" s="179" t="s">
        <v>493</v>
      </c>
      <c r="G338" s="179" t="s">
        <v>483</v>
      </c>
      <c r="H338" s="179" t="s">
        <v>499</v>
      </c>
      <c r="I338" s="179" t="s">
        <v>474</v>
      </c>
      <c r="J338" s="352" t="s">
        <v>452</v>
      </c>
      <c r="K338" s="483"/>
      <c r="L338" s="127"/>
      <c r="M338" s="127"/>
      <c r="N338" s="127"/>
      <c r="O338" s="131">
        <v>75096</v>
      </c>
      <c r="P338" s="131">
        <v>0</v>
      </c>
      <c r="Q338" s="131">
        <v>75096</v>
      </c>
      <c r="R338" s="353">
        <v>58289.14</v>
      </c>
      <c r="S338" s="353">
        <v>0</v>
      </c>
      <c r="T338" s="353">
        <v>58289.14</v>
      </c>
      <c r="U338" s="353"/>
      <c r="V338" s="353"/>
      <c r="W338" s="353"/>
      <c r="X338" s="329">
        <f t="shared" si="210"/>
        <v>58289.14</v>
      </c>
      <c r="Y338" s="329">
        <f t="shared" si="211"/>
        <v>0</v>
      </c>
      <c r="Z338" s="329">
        <f t="shared" si="212"/>
        <v>58289.14</v>
      </c>
      <c r="AA338" s="37"/>
      <c r="AB338" s="132"/>
      <c r="AC338" s="132"/>
      <c r="AD338" s="132"/>
      <c r="AE338" s="354"/>
      <c r="AF338" s="354"/>
      <c r="AG338" s="354"/>
      <c r="AH338" s="354"/>
      <c r="AI338" s="354"/>
      <c r="AJ338" s="354"/>
      <c r="AK338" s="354"/>
      <c r="AL338" s="354"/>
      <c r="AM338" s="354"/>
      <c r="AN338" s="132"/>
      <c r="AO338" s="132"/>
      <c r="AP338" s="132"/>
      <c r="AQ338" s="132"/>
      <c r="AR338" s="132"/>
      <c r="AS338" s="132"/>
      <c r="AT338" s="132"/>
      <c r="AU338" s="132"/>
      <c r="AV338" s="132"/>
      <c r="AW338" s="132"/>
      <c r="AX338" s="132"/>
      <c r="AY338" s="132"/>
      <c r="AZ338" s="37"/>
      <c r="BB338" s="6" t="s">
        <v>979</v>
      </c>
    </row>
    <row r="339" spans="1:54" s="1" customFormat="1" ht="47.25" customHeight="1">
      <c r="A339" s="565" t="s">
        <v>1005</v>
      </c>
      <c r="B339" s="50" t="s">
        <v>785</v>
      </c>
      <c r="C339" s="37" t="s">
        <v>612</v>
      </c>
      <c r="D339" s="37"/>
      <c r="E339" s="179" t="s">
        <v>463</v>
      </c>
      <c r="F339" s="179" t="s">
        <v>469</v>
      </c>
      <c r="G339" s="179" t="s">
        <v>465</v>
      </c>
      <c r="H339" s="179" t="s">
        <v>499</v>
      </c>
      <c r="I339" s="179" t="s">
        <v>474</v>
      </c>
      <c r="J339" s="352"/>
      <c r="K339" s="483"/>
      <c r="L339" s="127">
        <f>M339+N339</f>
        <v>28000</v>
      </c>
      <c r="M339" s="127"/>
      <c r="N339" s="127">
        <v>28000</v>
      </c>
      <c r="O339" s="353"/>
      <c r="P339" s="353"/>
      <c r="Q339" s="353"/>
      <c r="R339" s="353">
        <v>12440.71</v>
      </c>
      <c r="S339" s="353">
        <v>0</v>
      </c>
      <c r="T339" s="353">
        <v>12440.71</v>
      </c>
      <c r="U339" s="353"/>
      <c r="V339" s="353"/>
      <c r="W339" s="353"/>
      <c r="X339" s="329">
        <f t="shared" si="210"/>
        <v>12440.71</v>
      </c>
      <c r="Y339" s="329">
        <f t="shared" si="211"/>
        <v>0</v>
      </c>
      <c r="Z339" s="329">
        <f t="shared" si="212"/>
        <v>12440.71</v>
      </c>
      <c r="AA339" s="37"/>
      <c r="AB339" s="354"/>
      <c r="AC339" s="354"/>
      <c r="AD339" s="354"/>
      <c r="AE339" s="354"/>
      <c r="AF339" s="354"/>
      <c r="AG339" s="354"/>
      <c r="AH339" s="354"/>
      <c r="AI339" s="354"/>
      <c r="AJ339" s="354"/>
      <c r="AK339" s="354"/>
      <c r="AL339" s="354"/>
      <c r="AM339" s="354"/>
      <c r="AN339" s="354"/>
      <c r="AO339" s="354"/>
      <c r="AP339" s="354"/>
      <c r="AQ339" s="354"/>
      <c r="AR339" s="354"/>
      <c r="AS339" s="354"/>
      <c r="AT339" s="354"/>
      <c r="AU339" s="354"/>
      <c r="AV339" s="354"/>
      <c r="AW339" s="354"/>
      <c r="AX339" s="354"/>
      <c r="AY339" s="354"/>
      <c r="AZ339" s="37"/>
      <c r="BB339" s="6" t="s">
        <v>979</v>
      </c>
    </row>
    <row r="340" spans="1:54" ht="31.5">
      <c r="A340" s="565"/>
      <c r="B340" s="70"/>
      <c r="C340" s="71" t="s">
        <v>557</v>
      </c>
      <c r="D340" s="71"/>
      <c r="E340" s="220"/>
      <c r="F340" s="220"/>
      <c r="G340" s="220"/>
      <c r="H340" s="220"/>
      <c r="I340" s="220"/>
      <c r="J340" s="80"/>
      <c r="K340" s="479"/>
      <c r="L340" s="80"/>
      <c r="M340" s="80"/>
      <c r="N340" s="80"/>
      <c r="O340" s="130">
        <f>SUM(O341:O342)</f>
        <v>116449.60000000001</v>
      </c>
      <c r="P340" s="130">
        <f t="shared" ref="P340:AY340" si="219">SUM(P341:P342)</f>
        <v>0</v>
      </c>
      <c r="Q340" s="130">
        <f t="shared" si="219"/>
        <v>116449.60000000001</v>
      </c>
      <c r="R340" s="130">
        <f t="shared" si="219"/>
        <v>0</v>
      </c>
      <c r="S340" s="130">
        <f t="shared" si="219"/>
        <v>0</v>
      </c>
      <c r="T340" s="130">
        <f t="shared" si="219"/>
        <v>0</v>
      </c>
      <c r="U340" s="130">
        <f t="shared" si="219"/>
        <v>0</v>
      </c>
      <c r="V340" s="130">
        <f t="shared" si="219"/>
        <v>0</v>
      </c>
      <c r="W340" s="130">
        <f t="shared" si="219"/>
        <v>0</v>
      </c>
      <c r="X340" s="130">
        <f t="shared" si="219"/>
        <v>0</v>
      </c>
      <c r="Y340" s="130">
        <f t="shared" si="219"/>
        <v>0</v>
      </c>
      <c r="Z340" s="130">
        <f t="shared" si="219"/>
        <v>0</v>
      </c>
      <c r="AA340" s="71"/>
      <c r="AB340" s="130">
        <f t="shared" si="219"/>
        <v>95212</v>
      </c>
      <c r="AC340" s="130">
        <f t="shared" si="219"/>
        <v>0</v>
      </c>
      <c r="AD340" s="130">
        <f t="shared" si="219"/>
        <v>95212</v>
      </c>
      <c r="AE340" s="130">
        <f t="shared" si="219"/>
        <v>0</v>
      </c>
      <c r="AF340" s="130">
        <f t="shared" si="219"/>
        <v>0</v>
      </c>
      <c r="AG340" s="130">
        <f t="shared" si="219"/>
        <v>0</v>
      </c>
      <c r="AH340" s="130">
        <f t="shared" si="219"/>
        <v>0</v>
      </c>
      <c r="AI340" s="130">
        <f t="shared" si="219"/>
        <v>0</v>
      </c>
      <c r="AJ340" s="130">
        <f t="shared" si="219"/>
        <v>0</v>
      </c>
      <c r="AK340" s="130">
        <f t="shared" si="219"/>
        <v>0</v>
      </c>
      <c r="AL340" s="130">
        <f t="shared" si="219"/>
        <v>0</v>
      </c>
      <c r="AM340" s="130">
        <f t="shared" si="219"/>
        <v>0</v>
      </c>
      <c r="AN340" s="130">
        <f t="shared" si="219"/>
        <v>63475</v>
      </c>
      <c r="AO340" s="130">
        <f t="shared" si="219"/>
        <v>0</v>
      </c>
      <c r="AP340" s="130">
        <f t="shared" si="219"/>
        <v>63475</v>
      </c>
      <c r="AQ340" s="130">
        <f t="shared" si="219"/>
        <v>0</v>
      </c>
      <c r="AR340" s="130">
        <f t="shared" si="219"/>
        <v>0</v>
      </c>
      <c r="AS340" s="130">
        <f t="shared" si="219"/>
        <v>0</v>
      </c>
      <c r="AT340" s="130">
        <f t="shared" si="219"/>
        <v>0</v>
      </c>
      <c r="AU340" s="130">
        <f t="shared" si="219"/>
        <v>0</v>
      </c>
      <c r="AV340" s="130">
        <f t="shared" si="219"/>
        <v>0</v>
      </c>
      <c r="AW340" s="130">
        <f t="shared" si="219"/>
        <v>0</v>
      </c>
      <c r="AX340" s="130">
        <f t="shared" si="219"/>
        <v>0</v>
      </c>
      <c r="AY340" s="130">
        <f t="shared" si="219"/>
        <v>0</v>
      </c>
      <c r="AZ340" s="71"/>
      <c r="BB340" s="6" t="s">
        <v>979</v>
      </c>
    </row>
    <row r="341" spans="1:54" ht="31.5" customHeight="1">
      <c r="A341" s="565" t="s">
        <v>1007</v>
      </c>
      <c r="B341" s="51" t="s">
        <v>786</v>
      </c>
      <c r="C341" s="39" t="s">
        <v>556</v>
      </c>
      <c r="D341" s="39"/>
      <c r="E341" s="208" t="s">
        <v>463</v>
      </c>
      <c r="F341" s="208" t="s">
        <v>464</v>
      </c>
      <c r="G341" s="208" t="s">
        <v>479</v>
      </c>
      <c r="H341" s="653" t="s">
        <v>500</v>
      </c>
      <c r="I341" s="208" t="s">
        <v>474</v>
      </c>
      <c r="J341" s="193" t="s">
        <v>450</v>
      </c>
      <c r="K341" s="480"/>
      <c r="L341" s="424"/>
      <c r="M341" s="424"/>
      <c r="N341" s="424"/>
      <c r="O341" s="127"/>
      <c r="P341" s="129"/>
      <c r="Q341" s="129"/>
      <c r="R341" s="330"/>
      <c r="S341" s="330"/>
      <c r="T341" s="330"/>
      <c r="U341" s="330"/>
      <c r="V341" s="330"/>
      <c r="W341" s="330"/>
      <c r="X341" s="330"/>
      <c r="Y341" s="330"/>
      <c r="Z341" s="330"/>
      <c r="AA341" s="39"/>
      <c r="AB341" s="128">
        <v>95212</v>
      </c>
      <c r="AC341" s="129">
        <v>0</v>
      </c>
      <c r="AD341" s="129">
        <v>95212</v>
      </c>
      <c r="AE341" s="330">
        <v>0</v>
      </c>
      <c r="AF341" s="330">
        <v>0</v>
      </c>
      <c r="AG341" s="330">
        <v>0</v>
      </c>
      <c r="AH341" s="330"/>
      <c r="AI341" s="330"/>
      <c r="AJ341" s="330"/>
      <c r="AK341" s="330">
        <v>0</v>
      </c>
      <c r="AL341" s="330">
        <v>0</v>
      </c>
      <c r="AM341" s="330">
        <v>0</v>
      </c>
      <c r="AN341" s="128">
        <v>63475</v>
      </c>
      <c r="AO341" s="129">
        <v>0</v>
      </c>
      <c r="AP341" s="129">
        <v>63475</v>
      </c>
      <c r="AQ341" s="129">
        <v>0</v>
      </c>
      <c r="AR341" s="129">
        <v>0</v>
      </c>
      <c r="AS341" s="129">
        <v>0</v>
      </c>
      <c r="AT341" s="129"/>
      <c r="AU341" s="129"/>
      <c r="AV341" s="129"/>
      <c r="AW341" s="129">
        <v>0</v>
      </c>
      <c r="AX341" s="129">
        <v>0</v>
      </c>
      <c r="AY341" s="129">
        <v>0</v>
      </c>
      <c r="AZ341" s="39"/>
      <c r="BB341" s="6" t="s">
        <v>979</v>
      </c>
    </row>
    <row r="342" spans="1:54" ht="47.25" customHeight="1">
      <c r="A342" s="565" t="s">
        <v>1005</v>
      </c>
      <c r="B342" s="51" t="s">
        <v>787</v>
      </c>
      <c r="C342" s="39" t="s">
        <v>558</v>
      </c>
      <c r="D342" s="39"/>
      <c r="E342" s="208" t="s">
        <v>463</v>
      </c>
      <c r="F342" s="208" t="s">
        <v>469</v>
      </c>
      <c r="G342" s="208" t="s">
        <v>465</v>
      </c>
      <c r="H342" s="653" t="s">
        <v>500</v>
      </c>
      <c r="I342" s="208" t="s">
        <v>474</v>
      </c>
      <c r="J342" s="25">
        <v>2023</v>
      </c>
      <c r="K342" s="451"/>
      <c r="L342" s="25"/>
      <c r="M342" s="25"/>
      <c r="N342" s="25"/>
      <c r="O342" s="129">
        <v>116449.60000000001</v>
      </c>
      <c r="P342" s="129">
        <v>0</v>
      </c>
      <c r="Q342" s="129">
        <v>116449.60000000001</v>
      </c>
      <c r="R342" s="330">
        <v>0</v>
      </c>
      <c r="S342" s="330">
        <v>0</v>
      </c>
      <c r="T342" s="330">
        <v>0</v>
      </c>
      <c r="U342" s="330"/>
      <c r="V342" s="330"/>
      <c r="W342" s="330"/>
      <c r="X342" s="330">
        <v>0</v>
      </c>
      <c r="Y342" s="330">
        <v>0</v>
      </c>
      <c r="Z342" s="330">
        <v>0</v>
      </c>
      <c r="AA342" s="39"/>
      <c r="AB342" s="128"/>
      <c r="AC342" s="129"/>
      <c r="AD342" s="129"/>
      <c r="AE342" s="330"/>
      <c r="AF342" s="330"/>
      <c r="AG342" s="330"/>
      <c r="AH342" s="330"/>
      <c r="AI342" s="330"/>
      <c r="AJ342" s="330"/>
      <c r="AK342" s="330"/>
      <c r="AL342" s="330"/>
      <c r="AM342" s="330"/>
      <c r="AN342" s="128"/>
      <c r="AO342" s="129"/>
      <c r="AP342" s="129"/>
      <c r="AQ342" s="129"/>
      <c r="AR342" s="129"/>
      <c r="AS342" s="129"/>
      <c r="AT342" s="129"/>
      <c r="AU342" s="129"/>
      <c r="AV342" s="129"/>
      <c r="AW342" s="129"/>
      <c r="AX342" s="129"/>
      <c r="AY342" s="129"/>
      <c r="AZ342" s="39"/>
      <c r="BB342" s="6" t="s">
        <v>979</v>
      </c>
    </row>
    <row r="343" spans="1:54" ht="47.25" customHeight="1">
      <c r="A343" s="565"/>
      <c r="B343" s="70"/>
      <c r="C343" s="71" t="s">
        <v>433</v>
      </c>
      <c r="D343" s="71"/>
      <c r="E343" s="220"/>
      <c r="F343" s="220"/>
      <c r="G343" s="220"/>
      <c r="H343" s="220"/>
      <c r="I343" s="220"/>
      <c r="J343" s="80"/>
      <c r="K343" s="479"/>
      <c r="L343" s="80"/>
      <c r="M343" s="80"/>
      <c r="N343" s="80"/>
      <c r="O343" s="130">
        <f>O344</f>
        <v>0</v>
      </c>
      <c r="P343" s="130">
        <f t="shared" ref="P343:AY343" si="220">P344</f>
        <v>0</v>
      </c>
      <c r="Q343" s="130">
        <f t="shared" si="220"/>
        <v>0</v>
      </c>
      <c r="R343" s="130">
        <f t="shared" si="220"/>
        <v>0</v>
      </c>
      <c r="S343" s="130">
        <f t="shared" si="220"/>
        <v>0</v>
      </c>
      <c r="T343" s="130">
        <f t="shared" si="220"/>
        <v>0</v>
      </c>
      <c r="U343" s="130">
        <f t="shared" si="220"/>
        <v>0</v>
      </c>
      <c r="V343" s="130">
        <f t="shared" si="220"/>
        <v>0</v>
      </c>
      <c r="W343" s="130">
        <f t="shared" si="220"/>
        <v>0</v>
      </c>
      <c r="X343" s="130">
        <f t="shared" si="220"/>
        <v>0</v>
      </c>
      <c r="Y343" s="130">
        <f t="shared" si="220"/>
        <v>0</v>
      </c>
      <c r="Z343" s="130">
        <f t="shared" si="220"/>
        <v>0</v>
      </c>
      <c r="AA343" s="71"/>
      <c r="AB343" s="130">
        <f t="shared" si="220"/>
        <v>195000</v>
      </c>
      <c r="AC343" s="130">
        <f t="shared" si="220"/>
        <v>0</v>
      </c>
      <c r="AD343" s="130">
        <f t="shared" si="220"/>
        <v>195000</v>
      </c>
      <c r="AE343" s="130">
        <f t="shared" si="220"/>
        <v>195000</v>
      </c>
      <c r="AF343" s="130">
        <f t="shared" si="220"/>
        <v>0</v>
      </c>
      <c r="AG343" s="130">
        <f t="shared" si="220"/>
        <v>195000</v>
      </c>
      <c r="AH343" s="130">
        <f t="shared" si="220"/>
        <v>0</v>
      </c>
      <c r="AI343" s="130">
        <f t="shared" si="220"/>
        <v>0</v>
      </c>
      <c r="AJ343" s="130">
        <f t="shared" si="220"/>
        <v>0</v>
      </c>
      <c r="AK343" s="130">
        <f t="shared" si="220"/>
        <v>195000</v>
      </c>
      <c r="AL343" s="130">
        <f t="shared" si="220"/>
        <v>0</v>
      </c>
      <c r="AM343" s="130">
        <f t="shared" si="220"/>
        <v>195000</v>
      </c>
      <c r="AN343" s="130">
        <f t="shared" si="220"/>
        <v>0</v>
      </c>
      <c r="AO343" s="130">
        <f t="shared" si="220"/>
        <v>0</v>
      </c>
      <c r="AP343" s="130">
        <f t="shared" si="220"/>
        <v>0</v>
      </c>
      <c r="AQ343" s="130">
        <f t="shared" si="220"/>
        <v>0</v>
      </c>
      <c r="AR343" s="130">
        <f t="shared" si="220"/>
        <v>0</v>
      </c>
      <c r="AS343" s="130">
        <f t="shared" si="220"/>
        <v>0</v>
      </c>
      <c r="AT343" s="130">
        <f t="shared" si="220"/>
        <v>0</v>
      </c>
      <c r="AU343" s="130">
        <f t="shared" si="220"/>
        <v>0</v>
      </c>
      <c r="AV343" s="130">
        <f t="shared" si="220"/>
        <v>0</v>
      </c>
      <c r="AW343" s="130">
        <f t="shared" si="220"/>
        <v>0</v>
      </c>
      <c r="AX343" s="130">
        <f t="shared" si="220"/>
        <v>0</v>
      </c>
      <c r="AY343" s="130">
        <f t="shared" si="220"/>
        <v>0</v>
      </c>
      <c r="AZ343" s="71"/>
      <c r="BB343" s="6" t="s">
        <v>979</v>
      </c>
    </row>
    <row r="344" spans="1:54" ht="31.5" customHeight="1">
      <c r="A344" s="565" t="s">
        <v>1007</v>
      </c>
      <c r="B344" s="51" t="s">
        <v>788</v>
      </c>
      <c r="C344" s="39" t="s">
        <v>434</v>
      </c>
      <c r="D344" s="39"/>
      <c r="E344" s="208" t="s">
        <v>463</v>
      </c>
      <c r="F344" s="208" t="s">
        <v>464</v>
      </c>
      <c r="G344" s="208" t="s">
        <v>479</v>
      </c>
      <c r="H344" s="653" t="s">
        <v>501</v>
      </c>
      <c r="I344" s="208" t="s">
        <v>474</v>
      </c>
      <c r="J344" s="25" t="s">
        <v>457</v>
      </c>
      <c r="K344" s="451"/>
      <c r="L344" s="25"/>
      <c r="M344" s="25"/>
      <c r="N344" s="25"/>
      <c r="O344" s="127"/>
      <c r="P344" s="129"/>
      <c r="Q344" s="129"/>
      <c r="R344" s="330"/>
      <c r="S344" s="330"/>
      <c r="T344" s="330"/>
      <c r="U344" s="330"/>
      <c r="V344" s="330"/>
      <c r="W344" s="330"/>
      <c r="X344" s="330"/>
      <c r="Y344" s="330"/>
      <c r="Z344" s="330"/>
      <c r="AA344" s="39"/>
      <c r="AB344" s="128">
        <v>195000</v>
      </c>
      <c r="AC344" s="128">
        <v>0</v>
      </c>
      <c r="AD344" s="128">
        <v>195000</v>
      </c>
      <c r="AE344" s="128">
        <v>195000</v>
      </c>
      <c r="AF344" s="128">
        <v>0</v>
      </c>
      <c r="AG344" s="128">
        <v>195000</v>
      </c>
      <c r="AH344" s="342"/>
      <c r="AI344" s="342"/>
      <c r="AJ344" s="342"/>
      <c r="AK344" s="128">
        <v>195000</v>
      </c>
      <c r="AL344" s="128">
        <v>0</v>
      </c>
      <c r="AM344" s="128">
        <v>195000</v>
      </c>
      <c r="AN344" s="128"/>
      <c r="AO344" s="129"/>
      <c r="AP344" s="129"/>
      <c r="AQ344" s="129"/>
      <c r="AR344" s="129"/>
      <c r="AS344" s="129"/>
      <c r="AT344" s="129"/>
      <c r="AU344" s="129"/>
      <c r="AV344" s="129"/>
      <c r="AW344" s="129"/>
      <c r="AX344" s="129"/>
      <c r="AY344" s="129"/>
      <c r="AZ344" s="39"/>
      <c r="BB344" s="6" t="s">
        <v>979</v>
      </c>
    </row>
    <row r="345" spans="1:54" ht="47.25" customHeight="1">
      <c r="A345" s="565"/>
      <c r="B345" s="70"/>
      <c r="C345" s="71" t="s">
        <v>613</v>
      </c>
      <c r="D345" s="71"/>
      <c r="E345" s="220"/>
      <c r="F345" s="220"/>
      <c r="G345" s="220"/>
      <c r="H345" s="220"/>
      <c r="I345" s="220"/>
      <c r="J345" s="80"/>
      <c r="K345" s="479"/>
      <c r="L345" s="80"/>
      <c r="M345" s="80"/>
      <c r="N345" s="80"/>
      <c r="O345" s="130">
        <f>SUM(O346:O359)</f>
        <v>0</v>
      </c>
      <c r="P345" s="130">
        <f t="shared" ref="P345:AY345" si="221">SUM(P346:P352)</f>
        <v>0</v>
      </c>
      <c r="Q345" s="130">
        <f t="shared" si="221"/>
        <v>0</v>
      </c>
      <c r="R345" s="130">
        <f>SUM(R346:R352)</f>
        <v>133256.44</v>
      </c>
      <c r="S345" s="130">
        <f t="shared" si="221"/>
        <v>0</v>
      </c>
      <c r="T345" s="130">
        <f t="shared" si="221"/>
        <v>133256.44</v>
      </c>
      <c r="U345" s="130">
        <f t="shared" si="221"/>
        <v>0</v>
      </c>
      <c r="V345" s="130">
        <f t="shared" si="221"/>
        <v>0</v>
      </c>
      <c r="W345" s="130">
        <f t="shared" si="221"/>
        <v>0</v>
      </c>
      <c r="X345" s="130">
        <f t="shared" si="221"/>
        <v>133256.44</v>
      </c>
      <c r="Y345" s="130">
        <f t="shared" si="221"/>
        <v>0</v>
      </c>
      <c r="Z345" s="130">
        <f t="shared" si="221"/>
        <v>133256.44</v>
      </c>
      <c r="AA345" s="71"/>
      <c r="AB345" s="130">
        <f t="shared" si="221"/>
        <v>0</v>
      </c>
      <c r="AC345" s="130">
        <f t="shared" si="221"/>
        <v>0</v>
      </c>
      <c r="AD345" s="130">
        <f t="shared" si="221"/>
        <v>0</v>
      </c>
      <c r="AE345" s="130">
        <f t="shared" si="221"/>
        <v>95212</v>
      </c>
      <c r="AF345" s="130">
        <f t="shared" si="221"/>
        <v>0</v>
      </c>
      <c r="AG345" s="130">
        <f t="shared" si="221"/>
        <v>95212</v>
      </c>
      <c r="AH345" s="130">
        <f t="shared" si="221"/>
        <v>0</v>
      </c>
      <c r="AI345" s="130">
        <f t="shared" si="221"/>
        <v>0</v>
      </c>
      <c r="AJ345" s="130">
        <f t="shared" si="221"/>
        <v>0</v>
      </c>
      <c r="AK345" s="130">
        <f t="shared" si="221"/>
        <v>95212</v>
      </c>
      <c r="AL345" s="130">
        <f t="shared" si="221"/>
        <v>0</v>
      </c>
      <c r="AM345" s="130">
        <f t="shared" si="221"/>
        <v>95212</v>
      </c>
      <c r="AN345" s="130">
        <f t="shared" si="221"/>
        <v>0</v>
      </c>
      <c r="AO345" s="130">
        <f t="shared" si="221"/>
        <v>0</v>
      </c>
      <c r="AP345" s="130">
        <f t="shared" si="221"/>
        <v>0</v>
      </c>
      <c r="AQ345" s="130">
        <f t="shared" si="221"/>
        <v>63475</v>
      </c>
      <c r="AR345" s="130">
        <f t="shared" si="221"/>
        <v>0</v>
      </c>
      <c r="AS345" s="130">
        <f t="shared" si="221"/>
        <v>63475</v>
      </c>
      <c r="AT345" s="130">
        <f t="shared" si="221"/>
        <v>0</v>
      </c>
      <c r="AU345" s="130">
        <f t="shared" si="221"/>
        <v>0</v>
      </c>
      <c r="AV345" s="130">
        <f t="shared" si="221"/>
        <v>0</v>
      </c>
      <c r="AW345" s="130">
        <f t="shared" si="221"/>
        <v>63475</v>
      </c>
      <c r="AX345" s="130">
        <f t="shared" si="221"/>
        <v>0</v>
      </c>
      <c r="AY345" s="130">
        <f t="shared" si="221"/>
        <v>63475</v>
      </c>
      <c r="AZ345" s="71"/>
      <c r="BB345" s="6" t="s">
        <v>979</v>
      </c>
    </row>
    <row r="346" spans="1:54" ht="47.25" customHeight="1">
      <c r="A346" s="565" t="s">
        <v>1007</v>
      </c>
      <c r="B346" s="230" t="s">
        <v>789</v>
      </c>
      <c r="C346" s="102" t="s">
        <v>935</v>
      </c>
      <c r="D346" s="39"/>
      <c r="E346" s="313" t="s">
        <v>463</v>
      </c>
      <c r="F346" s="313" t="s">
        <v>464</v>
      </c>
      <c r="G346" s="313" t="s">
        <v>479</v>
      </c>
      <c r="H346" s="653" t="s">
        <v>500</v>
      </c>
      <c r="I346" s="313" t="s">
        <v>474</v>
      </c>
      <c r="J346" s="25"/>
      <c r="K346" s="451"/>
      <c r="L346" s="127"/>
      <c r="M346" s="127"/>
      <c r="N346" s="127"/>
      <c r="O346" s="329"/>
      <c r="P346" s="330"/>
      <c r="Q346" s="330"/>
      <c r="R346" s="330"/>
      <c r="S346" s="330"/>
      <c r="T346" s="330"/>
      <c r="U346" s="330"/>
      <c r="V346" s="330"/>
      <c r="W346" s="330"/>
      <c r="X346" s="330"/>
      <c r="Y346" s="330"/>
      <c r="Z346" s="330"/>
      <c r="AA346" s="39"/>
      <c r="AB346" s="342"/>
      <c r="AC346" s="342"/>
      <c r="AD346" s="342"/>
      <c r="AE346" s="342">
        <v>95212</v>
      </c>
      <c r="AF346" s="342">
        <v>0</v>
      </c>
      <c r="AG346" s="342">
        <v>95212</v>
      </c>
      <c r="AH346" s="342"/>
      <c r="AI346" s="342"/>
      <c r="AJ346" s="342"/>
      <c r="AK346" s="342">
        <f>AE346+AH346</f>
        <v>95212</v>
      </c>
      <c r="AL346" s="342">
        <f t="shared" ref="AL346:AM346" si="222">AF346+AI346</f>
        <v>0</v>
      </c>
      <c r="AM346" s="342">
        <f t="shared" si="222"/>
        <v>95212</v>
      </c>
      <c r="AN346" s="342"/>
      <c r="AO346" s="330"/>
      <c r="AP346" s="330"/>
      <c r="AQ346" s="330">
        <v>63475</v>
      </c>
      <c r="AR346" s="330">
        <v>0</v>
      </c>
      <c r="AS346" s="330">
        <v>63475</v>
      </c>
      <c r="AT346" s="330"/>
      <c r="AU346" s="330"/>
      <c r="AV346" s="330"/>
      <c r="AW346" s="330">
        <f>AQ346+AT346</f>
        <v>63475</v>
      </c>
      <c r="AX346" s="330">
        <f t="shared" ref="AX346:AY346" si="223">AR346+AU346</f>
        <v>0</v>
      </c>
      <c r="AY346" s="330">
        <f t="shared" si="223"/>
        <v>63475</v>
      </c>
      <c r="AZ346" s="39"/>
      <c r="BB346" s="6" t="s">
        <v>979</v>
      </c>
    </row>
    <row r="347" spans="1:54" ht="47.25" customHeight="1">
      <c r="A347" s="565" t="s">
        <v>1005</v>
      </c>
      <c r="B347" s="230" t="s">
        <v>790</v>
      </c>
      <c r="C347" s="355" t="s">
        <v>614</v>
      </c>
      <c r="D347" s="39"/>
      <c r="E347" s="313" t="s">
        <v>463</v>
      </c>
      <c r="F347" s="313" t="s">
        <v>469</v>
      </c>
      <c r="G347" s="313" t="s">
        <v>465</v>
      </c>
      <c r="H347" s="653" t="s">
        <v>500</v>
      </c>
      <c r="I347" s="313" t="s">
        <v>474</v>
      </c>
      <c r="J347" s="25"/>
      <c r="K347" s="451"/>
      <c r="L347" s="127"/>
      <c r="M347" s="127"/>
      <c r="N347" s="127"/>
      <c r="O347" s="329"/>
      <c r="P347" s="330"/>
      <c r="Q347" s="330"/>
      <c r="R347" s="330">
        <v>10737.13</v>
      </c>
      <c r="S347" s="330">
        <v>0</v>
      </c>
      <c r="T347" s="330">
        <v>10737.13</v>
      </c>
      <c r="U347" s="330"/>
      <c r="V347" s="330"/>
      <c r="W347" s="330"/>
      <c r="X347" s="330">
        <f t="shared" ref="X347:X359" si="224">R347+U347</f>
        <v>10737.13</v>
      </c>
      <c r="Y347" s="330">
        <f t="shared" ref="Y347:Y359" si="225">S347+V347</f>
        <v>0</v>
      </c>
      <c r="Z347" s="330">
        <f t="shared" ref="Z347:Z359" si="226">T347+W347</f>
        <v>10737.13</v>
      </c>
      <c r="AA347" s="39"/>
      <c r="AB347" s="342"/>
      <c r="AC347" s="342"/>
      <c r="AD347" s="342"/>
      <c r="AE347" s="342"/>
      <c r="AF347" s="342"/>
      <c r="AG347" s="342"/>
      <c r="AH347" s="342"/>
      <c r="AI347" s="342"/>
      <c r="AJ347" s="342"/>
      <c r="AK347" s="342"/>
      <c r="AL347" s="342"/>
      <c r="AM347" s="342"/>
      <c r="AN347" s="342"/>
      <c r="AO347" s="330"/>
      <c r="AP347" s="330"/>
      <c r="AQ347" s="330"/>
      <c r="AR347" s="330"/>
      <c r="AS347" s="330"/>
      <c r="AT347" s="330"/>
      <c r="AU347" s="330"/>
      <c r="AV347" s="330"/>
      <c r="AW347" s="330"/>
      <c r="AX347" s="330"/>
      <c r="AY347" s="330"/>
      <c r="AZ347" s="39"/>
      <c r="BB347" s="6" t="s">
        <v>979</v>
      </c>
    </row>
    <row r="348" spans="1:54" ht="47.25" customHeight="1">
      <c r="A348" s="565" t="s">
        <v>1005</v>
      </c>
      <c r="B348" s="230" t="s">
        <v>791</v>
      </c>
      <c r="C348" s="355" t="s">
        <v>615</v>
      </c>
      <c r="D348" s="39"/>
      <c r="E348" s="313" t="s">
        <v>463</v>
      </c>
      <c r="F348" s="313" t="s">
        <v>469</v>
      </c>
      <c r="G348" s="313" t="s">
        <v>465</v>
      </c>
      <c r="H348" s="653" t="s">
        <v>500</v>
      </c>
      <c r="I348" s="313" t="s">
        <v>474</v>
      </c>
      <c r="J348" s="25"/>
      <c r="K348" s="451"/>
      <c r="L348" s="127"/>
      <c r="M348" s="127"/>
      <c r="N348" s="127"/>
      <c r="O348" s="329"/>
      <c r="P348" s="330"/>
      <c r="Q348" s="330"/>
      <c r="R348" s="330">
        <v>17308.240000000002</v>
      </c>
      <c r="S348" s="330">
        <v>0</v>
      </c>
      <c r="T348" s="330">
        <v>17308.240000000002</v>
      </c>
      <c r="U348" s="330"/>
      <c r="V348" s="330"/>
      <c r="W348" s="330"/>
      <c r="X348" s="330">
        <f t="shared" si="224"/>
        <v>17308.240000000002</v>
      </c>
      <c r="Y348" s="330">
        <f t="shared" si="225"/>
        <v>0</v>
      </c>
      <c r="Z348" s="330">
        <f t="shared" si="226"/>
        <v>17308.240000000002</v>
      </c>
      <c r="AA348" s="39"/>
      <c r="AB348" s="342"/>
      <c r="AC348" s="342"/>
      <c r="AD348" s="342"/>
      <c r="AE348" s="342"/>
      <c r="AF348" s="342"/>
      <c r="AG348" s="342"/>
      <c r="AH348" s="342"/>
      <c r="AI348" s="342"/>
      <c r="AJ348" s="342"/>
      <c r="AK348" s="342"/>
      <c r="AL348" s="342"/>
      <c r="AM348" s="342"/>
      <c r="AN348" s="342"/>
      <c r="AO348" s="330"/>
      <c r="AP348" s="330"/>
      <c r="AQ348" s="330"/>
      <c r="AR348" s="330"/>
      <c r="AS348" s="330"/>
      <c r="AT348" s="330"/>
      <c r="AU348" s="330"/>
      <c r="AV348" s="330"/>
      <c r="AW348" s="330"/>
      <c r="AX348" s="330"/>
      <c r="AY348" s="330"/>
      <c r="AZ348" s="39"/>
      <c r="BB348" s="6" t="s">
        <v>979</v>
      </c>
    </row>
    <row r="349" spans="1:54" ht="47.25" customHeight="1">
      <c r="A349" s="565" t="s">
        <v>1005</v>
      </c>
      <c r="B349" s="230" t="s">
        <v>792</v>
      </c>
      <c r="C349" s="355" t="s">
        <v>616</v>
      </c>
      <c r="D349" s="39"/>
      <c r="E349" s="313" t="s">
        <v>463</v>
      </c>
      <c r="F349" s="313" t="s">
        <v>469</v>
      </c>
      <c r="G349" s="313" t="s">
        <v>465</v>
      </c>
      <c r="H349" s="653" t="s">
        <v>500</v>
      </c>
      <c r="I349" s="313" t="s">
        <v>474</v>
      </c>
      <c r="J349" s="25"/>
      <c r="K349" s="451"/>
      <c r="L349" s="127"/>
      <c r="M349" s="127"/>
      <c r="N349" s="127"/>
      <c r="O349" s="329"/>
      <c r="P349" s="330"/>
      <c r="Q349" s="330"/>
      <c r="R349" s="330">
        <v>2286</v>
      </c>
      <c r="S349" s="330">
        <v>0</v>
      </c>
      <c r="T349" s="330">
        <v>2286</v>
      </c>
      <c r="U349" s="330"/>
      <c r="V349" s="330"/>
      <c r="W349" s="330"/>
      <c r="X349" s="330">
        <f t="shared" si="224"/>
        <v>2286</v>
      </c>
      <c r="Y349" s="330">
        <f t="shared" si="225"/>
        <v>0</v>
      </c>
      <c r="Z349" s="330">
        <f t="shared" si="226"/>
        <v>2286</v>
      </c>
      <c r="AA349" s="39"/>
      <c r="AB349" s="342"/>
      <c r="AC349" s="342"/>
      <c r="AD349" s="342"/>
      <c r="AE349" s="342"/>
      <c r="AF349" s="342"/>
      <c r="AG349" s="342"/>
      <c r="AH349" s="342"/>
      <c r="AI349" s="342"/>
      <c r="AJ349" s="342"/>
      <c r="AK349" s="342"/>
      <c r="AL349" s="342"/>
      <c r="AM349" s="342"/>
      <c r="AN349" s="342"/>
      <c r="AO349" s="330"/>
      <c r="AP349" s="330"/>
      <c r="AQ349" s="330"/>
      <c r="AR349" s="330"/>
      <c r="AS349" s="330"/>
      <c r="AT349" s="330"/>
      <c r="AU349" s="330"/>
      <c r="AV349" s="330"/>
      <c r="AW349" s="330"/>
      <c r="AX349" s="330"/>
      <c r="AY349" s="330"/>
      <c r="AZ349" s="39"/>
      <c r="BB349" s="6" t="s">
        <v>979</v>
      </c>
    </row>
    <row r="350" spans="1:54" ht="63" customHeight="1">
      <c r="A350" s="565" t="s">
        <v>1005</v>
      </c>
      <c r="B350" s="230" t="s">
        <v>793</v>
      </c>
      <c r="C350" s="355" t="s">
        <v>617</v>
      </c>
      <c r="D350" s="39"/>
      <c r="E350" s="313" t="s">
        <v>463</v>
      </c>
      <c r="F350" s="313" t="s">
        <v>469</v>
      </c>
      <c r="G350" s="313" t="s">
        <v>465</v>
      </c>
      <c r="H350" s="653" t="s">
        <v>500</v>
      </c>
      <c r="I350" s="313" t="s">
        <v>474</v>
      </c>
      <c r="J350" s="25"/>
      <c r="K350" s="451"/>
      <c r="L350" s="127"/>
      <c r="M350" s="127"/>
      <c r="N350" s="127"/>
      <c r="O350" s="329"/>
      <c r="P350" s="330"/>
      <c r="Q350" s="330"/>
      <c r="R350" s="330">
        <v>4076</v>
      </c>
      <c r="S350" s="330">
        <v>0</v>
      </c>
      <c r="T350" s="330">
        <v>4076</v>
      </c>
      <c r="U350" s="330"/>
      <c r="V350" s="330"/>
      <c r="W350" s="330"/>
      <c r="X350" s="330">
        <f t="shared" si="224"/>
        <v>4076</v>
      </c>
      <c r="Y350" s="330">
        <f t="shared" si="225"/>
        <v>0</v>
      </c>
      <c r="Z350" s="330">
        <f t="shared" si="226"/>
        <v>4076</v>
      </c>
      <c r="AA350" s="39"/>
      <c r="AB350" s="342"/>
      <c r="AC350" s="342"/>
      <c r="AD350" s="342"/>
      <c r="AE350" s="342"/>
      <c r="AF350" s="342"/>
      <c r="AG350" s="342"/>
      <c r="AH350" s="342"/>
      <c r="AI350" s="342"/>
      <c r="AJ350" s="342"/>
      <c r="AK350" s="342"/>
      <c r="AL350" s="342"/>
      <c r="AM350" s="342"/>
      <c r="AN350" s="342"/>
      <c r="AO350" s="330"/>
      <c r="AP350" s="330"/>
      <c r="AQ350" s="330"/>
      <c r="AR350" s="330"/>
      <c r="AS350" s="330"/>
      <c r="AT350" s="330"/>
      <c r="AU350" s="330"/>
      <c r="AV350" s="330"/>
      <c r="AW350" s="330"/>
      <c r="AX350" s="330"/>
      <c r="AY350" s="330"/>
      <c r="AZ350" s="39"/>
      <c r="BB350" s="6" t="s">
        <v>979</v>
      </c>
    </row>
    <row r="351" spans="1:54" ht="72.75" customHeight="1">
      <c r="A351" s="565" t="s">
        <v>1005</v>
      </c>
      <c r="B351" s="230" t="s">
        <v>794</v>
      </c>
      <c r="C351" s="355" t="s">
        <v>618</v>
      </c>
      <c r="D351" s="39"/>
      <c r="E351" s="313" t="s">
        <v>463</v>
      </c>
      <c r="F351" s="313" t="s">
        <v>469</v>
      </c>
      <c r="G351" s="313" t="s">
        <v>465</v>
      </c>
      <c r="H351" s="653" t="s">
        <v>500</v>
      </c>
      <c r="I351" s="313" t="s">
        <v>474</v>
      </c>
      <c r="J351" s="25"/>
      <c r="K351" s="451"/>
      <c r="L351" s="127"/>
      <c r="M351" s="127"/>
      <c r="N351" s="127"/>
      <c r="O351" s="329"/>
      <c r="P351" s="330"/>
      <c r="Q351" s="330"/>
      <c r="R351" s="330">
        <v>54558.83</v>
      </c>
      <c r="S351" s="330">
        <v>0</v>
      </c>
      <c r="T351" s="330">
        <v>54558.83</v>
      </c>
      <c r="U351" s="330"/>
      <c r="V351" s="330"/>
      <c r="W351" s="330"/>
      <c r="X351" s="330">
        <f t="shared" si="224"/>
        <v>54558.83</v>
      </c>
      <c r="Y351" s="330">
        <f t="shared" si="225"/>
        <v>0</v>
      </c>
      <c r="Z351" s="330">
        <f t="shared" si="226"/>
        <v>54558.83</v>
      </c>
      <c r="AA351" s="39"/>
      <c r="AB351" s="342"/>
      <c r="AC351" s="342"/>
      <c r="AD351" s="342"/>
      <c r="AE351" s="342"/>
      <c r="AF351" s="342"/>
      <c r="AG351" s="342"/>
      <c r="AH351" s="342"/>
      <c r="AI351" s="342"/>
      <c r="AJ351" s="342"/>
      <c r="AK351" s="342"/>
      <c r="AL351" s="342"/>
      <c r="AM351" s="342"/>
      <c r="AN351" s="342"/>
      <c r="AO351" s="330"/>
      <c r="AP351" s="330"/>
      <c r="AQ351" s="330"/>
      <c r="AR351" s="330"/>
      <c r="AS351" s="330"/>
      <c r="AT351" s="330"/>
      <c r="AU351" s="330"/>
      <c r="AV351" s="330"/>
      <c r="AW351" s="330"/>
      <c r="AX351" s="330"/>
      <c r="AY351" s="330"/>
      <c r="AZ351" s="39"/>
      <c r="BB351" s="6" t="s">
        <v>979</v>
      </c>
    </row>
    <row r="352" spans="1:54" ht="47.25" customHeight="1">
      <c r="A352" s="565" t="s">
        <v>1005</v>
      </c>
      <c r="B352" s="230" t="s">
        <v>795</v>
      </c>
      <c r="C352" s="355" t="s">
        <v>619</v>
      </c>
      <c r="D352" s="39"/>
      <c r="E352" s="313" t="s">
        <v>463</v>
      </c>
      <c r="F352" s="313" t="s">
        <v>469</v>
      </c>
      <c r="G352" s="313" t="s">
        <v>465</v>
      </c>
      <c r="H352" s="653" t="s">
        <v>500</v>
      </c>
      <c r="I352" s="313" t="s">
        <v>474</v>
      </c>
      <c r="J352" s="25"/>
      <c r="K352" s="451"/>
      <c r="L352" s="127"/>
      <c r="M352" s="127"/>
      <c r="N352" s="127"/>
      <c r="O352" s="329"/>
      <c r="P352" s="330"/>
      <c r="Q352" s="330"/>
      <c r="R352" s="330">
        <v>44290.239999999998</v>
      </c>
      <c r="S352" s="330">
        <v>0</v>
      </c>
      <c r="T352" s="330">
        <v>44290.239999999998</v>
      </c>
      <c r="U352" s="330"/>
      <c r="V352" s="330"/>
      <c r="W352" s="330"/>
      <c r="X352" s="330">
        <f t="shared" si="224"/>
        <v>44290.239999999998</v>
      </c>
      <c r="Y352" s="330">
        <f t="shared" si="225"/>
        <v>0</v>
      </c>
      <c r="Z352" s="330">
        <f t="shared" si="226"/>
        <v>44290.239999999998</v>
      </c>
      <c r="AA352" s="39"/>
      <c r="AB352" s="342"/>
      <c r="AC352" s="342"/>
      <c r="AD352" s="342"/>
      <c r="AE352" s="342"/>
      <c r="AF352" s="342"/>
      <c r="AG352" s="342"/>
      <c r="AH352" s="342"/>
      <c r="AI352" s="342"/>
      <c r="AJ352" s="342"/>
      <c r="AK352" s="342"/>
      <c r="AL352" s="342"/>
      <c r="AM352" s="342"/>
      <c r="AN352" s="342"/>
      <c r="AO352" s="330"/>
      <c r="AP352" s="330"/>
      <c r="AQ352" s="330"/>
      <c r="AR352" s="330"/>
      <c r="AS352" s="330"/>
      <c r="AT352" s="330"/>
      <c r="AU352" s="330"/>
      <c r="AV352" s="330"/>
      <c r="AW352" s="330"/>
      <c r="AX352" s="330"/>
      <c r="AY352" s="330"/>
      <c r="AZ352" s="39"/>
      <c r="BB352" s="6" t="s">
        <v>979</v>
      </c>
    </row>
    <row r="353" spans="1:54" ht="78.75">
      <c r="A353" s="565" t="s">
        <v>1006</v>
      </c>
      <c r="B353" s="230" t="s">
        <v>796</v>
      </c>
      <c r="C353" s="355" t="s">
        <v>958</v>
      </c>
      <c r="D353" s="39"/>
      <c r="E353" s="439" t="s">
        <v>463</v>
      </c>
      <c r="F353" s="439" t="s">
        <v>493</v>
      </c>
      <c r="G353" s="439" t="s">
        <v>483</v>
      </c>
      <c r="H353" s="653" t="s">
        <v>501</v>
      </c>
      <c r="I353" s="439" t="s">
        <v>474</v>
      </c>
      <c r="J353" s="25"/>
      <c r="K353" s="451">
        <f>L353+U353</f>
        <v>25737.1</v>
      </c>
      <c r="L353" s="127">
        <v>25737.1</v>
      </c>
      <c r="M353" s="127">
        <v>0</v>
      </c>
      <c r="N353" s="127">
        <v>25737.1</v>
      </c>
      <c r="O353" s="329"/>
      <c r="P353" s="330"/>
      <c r="Q353" s="330"/>
      <c r="R353" s="330">
        <v>3631.2</v>
      </c>
      <c r="S353" s="330">
        <v>0</v>
      </c>
      <c r="T353" s="330">
        <v>3631.2</v>
      </c>
      <c r="U353" s="330"/>
      <c r="V353" s="330"/>
      <c r="W353" s="330"/>
      <c r="X353" s="330">
        <f t="shared" si="224"/>
        <v>3631.2</v>
      </c>
      <c r="Y353" s="330">
        <f t="shared" si="225"/>
        <v>0</v>
      </c>
      <c r="Z353" s="330">
        <f t="shared" si="226"/>
        <v>3631.2</v>
      </c>
      <c r="AA353" s="39" t="s">
        <v>709</v>
      </c>
      <c r="AB353" s="342"/>
      <c r="AC353" s="342"/>
      <c r="AD353" s="342"/>
      <c r="AE353" s="342"/>
      <c r="AF353" s="342"/>
      <c r="AG353" s="342"/>
      <c r="AH353" s="342"/>
      <c r="AI353" s="342"/>
      <c r="AJ353" s="342"/>
      <c r="AK353" s="342"/>
      <c r="AL353" s="342"/>
      <c r="AM353" s="342"/>
      <c r="AN353" s="342"/>
      <c r="AO353" s="330"/>
      <c r="AP353" s="330"/>
      <c r="AQ353" s="330"/>
      <c r="AR353" s="330"/>
      <c r="AS353" s="330"/>
      <c r="AT353" s="330"/>
      <c r="AU353" s="330"/>
      <c r="AV353" s="330"/>
      <c r="AW353" s="330"/>
      <c r="AX353" s="330"/>
      <c r="AY353" s="330"/>
      <c r="AZ353" s="39" t="s">
        <v>709</v>
      </c>
      <c r="BA353" s="377" t="s">
        <v>670</v>
      </c>
      <c r="BB353" s="6" t="s">
        <v>977</v>
      </c>
    </row>
    <row r="354" spans="1:54" ht="47.25">
      <c r="A354" s="565" t="s">
        <v>1005</v>
      </c>
      <c r="B354" s="230" t="s">
        <v>797</v>
      </c>
      <c r="C354" s="355" t="s">
        <v>735</v>
      </c>
      <c r="D354" s="39"/>
      <c r="E354" s="367" t="s">
        <v>463</v>
      </c>
      <c r="F354" s="367" t="s">
        <v>469</v>
      </c>
      <c r="G354" s="367" t="s">
        <v>465</v>
      </c>
      <c r="H354" s="653" t="s">
        <v>496</v>
      </c>
      <c r="I354" s="367">
        <v>414</v>
      </c>
      <c r="J354" s="25"/>
      <c r="K354" s="451">
        <v>9735.7999999999993</v>
      </c>
      <c r="L354" s="127">
        <f t="shared" ref="L354" si="227">M354+N354</f>
        <v>8792.02</v>
      </c>
      <c r="M354" s="127">
        <v>0</v>
      </c>
      <c r="N354" s="127">
        <v>8792.02</v>
      </c>
      <c r="O354" s="329">
        <v>0</v>
      </c>
      <c r="P354" s="330"/>
      <c r="Q354" s="330"/>
      <c r="R354" s="330">
        <v>1145.3900000000001</v>
      </c>
      <c r="S354" s="330">
        <v>0</v>
      </c>
      <c r="T354" s="330">
        <v>1145.3900000000001</v>
      </c>
      <c r="U354" s="330"/>
      <c r="V354" s="330"/>
      <c r="W354" s="330"/>
      <c r="X354" s="330">
        <f t="shared" si="224"/>
        <v>1145.3900000000001</v>
      </c>
      <c r="Y354" s="330">
        <f t="shared" si="225"/>
        <v>0</v>
      </c>
      <c r="Z354" s="330">
        <f t="shared" si="226"/>
        <v>1145.3900000000001</v>
      </c>
      <c r="AA354" s="39" t="s">
        <v>709</v>
      </c>
      <c r="AB354" s="342"/>
      <c r="AC354" s="342"/>
      <c r="AD354" s="342"/>
      <c r="AE354" s="342"/>
      <c r="AF354" s="342"/>
      <c r="AG354" s="342"/>
      <c r="AH354" s="342"/>
      <c r="AI354" s="342"/>
      <c r="AJ354" s="342"/>
      <c r="AK354" s="342"/>
      <c r="AL354" s="342"/>
      <c r="AM354" s="342"/>
      <c r="AN354" s="342"/>
      <c r="AO354" s="330"/>
      <c r="AP354" s="330"/>
      <c r="AQ354" s="330"/>
      <c r="AR354" s="330"/>
      <c r="AS354" s="330"/>
      <c r="AT354" s="330"/>
      <c r="AU354" s="330"/>
      <c r="AV354" s="330"/>
      <c r="AW354" s="330"/>
      <c r="AX354" s="330"/>
      <c r="AY354" s="330"/>
      <c r="AZ354" s="39" t="s">
        <v>709</v>
      </c>
      <c r="BA354" s="377" t="s">
        <v>670</v>
      </c>
      <c r="BB354" s="6" t="s">
        <v>977</v>
      </c>
    </row>
    <row r="355" spans="1:54" ht="105.75" customHeight="1">
      <c r="A355" s="565" t="s">
        <v>1005</v>
      </c>
      <c r="B355" s="230" t="s">
        <v>798</v>
      </c>
      <c r="C355" s="355" t="s">
        <v>693</v>
      </c>
      <c r="D355" s="102"/>
      <c r="E355" s="205"/>
      <c r="F355" s="205"/>
      <c r="G355" s="205"/>
      <c r="H355" s="205"/>
      <c r="I355" s="205"/>
      <c r="J355" s="305"/>
      <c r="K355" s="475"/>
      <c r="L355" s="127"/>
      <c r="M355" s="127"/>
      <c r="N355" s="127"/>
      <c r="O355" s="330">
        <v>0</v>
      </c>
      <c r="P355" s="330"/>
      <c r="Q355" s="330"/>
      <c r="R355" s="330">
        <v>0</v>
      </c>
      <c r="S355" s="330"/>
      <c r="T355" s="330"/>
      <c r="U355" s="414">
        <f>V355+W355</f>
        <v>0</v>
      </c>
      <c r="V355" s="414">
        <v>0</v>
      </c>
      <c r="W355" s="414">
        <f>289864.09-289864.09</f>
        <v>0</v>
      </c>
      <c r="X355" s="330">
        <f t="shared" si="224"/>
        <v>0</v>
      </c>
      <c r="Y355" s="330">
        <f t="shared" si="225"/>
        <v>0</v>
      </c>
      <c r="Z355" s="330">
        <f t="shared" si="226"/>
        <v>0</v>
      </c>
      <c r="AA355" s="102" t="s">
        <v>702</v>
      </c>
      <c r="AB355" s="342"/>
      <c r="AC355" s="342"/>
      <c r="AD355" s="342"/>
      <c r="AE355" s="342"/>
      <c r="AF355" s="342"/>
      <c r="AG355" s="342"/>
      <c r="AH355" s="342"/>
      <c r="AI355" s="342"/>
      <c r="AJ355" s="342"/>
      <c r="AK355" s="342"/>
      <c r="AL355" s="342"/>
      <c r="AM355" s="342"/>
      <c r="AN355" s="342"/>
      <c r="AO355" s="330"/>
      <c r="AP355" s="330"/>
      <c r="AQ355" s="330"/>
      <c r="AR355" s="330"/>
      <c r="AS355" s="330"/>
      <c r="AT355" s="330"/>
      <c r="AU355" s="330"/>
      <c r="AV355" s="330"/>
      <c r="AW355" s="330"/>
      <c r="AX355" s="330"/>
      <c r="AY355" s="330"/>
      <c r="AZ355" s="102" t="s">
        <v>702</v>
      </c>
      <c r="BA355" s="394" t="s">
        <v>670</v>
      </c>
      <c r="BB355" s="6" t="s">
        <v>980</v>
      </c>
    </row>
    <row r="356" spans="1:54" ht="78.75" customHeight="1">
      <c r="A356" s="565" t="s">
        <v>1005</v>
      </c>
      <c r="B356" s="230" t="s">
        <v>799</v>
      </c>
      <c r="C356" s="355" t="s">
        <v>694</v>
      </c>
      <c r="D356" s="102"/>
      <c r="E356" s="205"/>
      <c r="F356" s="205"/>
      <c r="G356" s="205"/>
      <c r="H356" s="205"/>
      <c r="I356" s="205"/>
      <c r="J356" s="305"/>
      <c r="K356" s="475"/>
      <c r="L356" s="127"/>
      <c r="M356" s="127"/>
      <c r="N356" s="127"/>
      <c r="O356" s="330">
        <v>0</v>
      </c>
      <c r="P356" s="330"/>
      <c r="Q356" s="330"/>
      <c r="R356" s="330">
        <v>0</v>
      </c>
      <c r="S356" s="330"/>
      <c r="T356" s="330"/>
      <c r="U356" s="414">
        <f t="shared" ref="U356:U359" si="228">V356+W356</f>
        <v>0</v>
      </c>
      <c r="V356" s="414">
        <v>0</v>
      </c>
      <c r="W356" s="414">
        <f>6191.94-6191.94</f>
        <v>0</v>
      </c>
      <c r="X356" s="330">
        <f t="shared" si="224"/>
        <v>0</v>
      </c>
      <c r="Y356" s="330">
        <f t="shared" si="225"/>
        <v>0</v>
      </c>
      <c r="Z356" s="330">
        <f t="shared" si="226"/>
        <v>0</v>
      </c>
      <c r="AA356" s="102" t="s">
        <v>703</v>
      </c>
      <c r="AB356" s="342"/>
      <c r="AC356" s="342"/>
      <c r="AD356" s="342"/>
      <c r="AE356" s="342"/>
      <c r="AF356" s="342"/>
      <c r="AG356" s="342"/>
      <c r="AH356" s="342"/>
      <c r="AI356" s="342"/>
      <c r="AJ356" s="342"/>
      <c r="AK356" s="342"/>
      <c r="AL356" s="342"/>
      <c r="AM356" s="342"/>
      <c r="AN356" s="342"/>
      <c r="AO356" s="330"/>
      <c r="AP356" s="330"/>
      <c r="AQ356" s="330"/>
      <c r="AR356" s="330"/>
      <c r="AS356" s="330"/>
      <c r="AT356" s="330"/>
      <c r="AU356" s="330"/>
      <c r="AV356" s="330"/>
      <c r="AW356" s="330"/>
      <c r="AX356" s="330"/>
      <c r="AY356" s="330"/>
      <c r="AZ356" s="102" t="s">
        <v>703</v>
      </c>
      <c r="BA356" s="394" t="s">
        <v>670</v>
      </c>
      <c r="BB356" s="6" t="s">
        <v>980</v>
      </c>
    </row>
    <row r="357" spans="1:54" ht="91.5" customHeight="1">
      <c r="A357" s="565" t="s">
        <v>1005</v>
      </c>
      <c r="B357" s="230" t="s">
        <v>800</v>
      </c>
      <c r="C357" s="355" t="s">
        <v>695</v>
      </c>
      <c r="D357" s="102"/>
      <c r="E357" s="205"/>
      <c r="F357" s="205"/>
      <c r="G357" s="205"/>
      <c r="H357" s="205"/>
      <c r="I357" s="205"/>
      <c r="J357" s="305"/>
      <c r="K357" s="475"/>
      <c r="L357" s="127"/>
      <c r="M357" s="127"/>
      <c r="N357" s="127"/>
      <c r="O357" s="330">
        <v>0</v>
      </c>
      <c r="P357" s="330"/>
      <c r="Q357" s="330"/>
      <c r="R357" s="330">
        <v>0</v>
      </c>
      <c r="S357" s="330"/>
      <c r="T357" s="330"/>
      <c r="U357" s="414">
        <f t="shared" si="228"/>
        <v>0</v>
      </c>
      <c r="V357" s="414">
        <v>0</v>
      </c>
      <c r="W357" s="414">
        <f>6173.06-6173.06</f>
        <v>0</v>
      </c>
      <c r="X357" s="330">
        <f t="shared" si="224"/>
        <v>0</v>
      </c>
      <c r="Y357" s="330">
        <f t="shared" si="225"/>
        <v>0</v>
      </c>
      <c r="Z357" s="330">
        <f t="shared" si="226"/>
        <v>0</v>
      </c>
      <c r="AA357" s="102" t="s">
        <v>704</v>
      </c>
      <c r="AB357" s="342"/>
      <c r="AC357" s="342"/>
      <c r="AD357" s="342"/>
      <c r="AE357" s="342"/>
      <c r="AF357" s="342"/>
      <c r="AG357" s="342"/>
      <c r="AH357" s="342"/>
      <c r="AI357" s="342"/>
      <c r="AJ357" s="342"/>
      <c r="AK357" s="342"/>
      <c r="AL357" s="342"/>
      <c r="AM357" s="342"/>
      <c r="AN357" s="342"/>
      <c r="AO357" s="330"/>
      <c r="AP357" s="330"/>
      <c r="AQ357" s="330"/>
      <c r="AR357" s="330"/>
      <c r="AS357" s="330"/>
      <c r="AT357" s="330"/>
      <c r="AU357" s="330"/>
      <c r="AV357" s="330"/>
      <c r="AW357" s="330"/>
      <c r="AX357" s="330"/>
      <c r="AY357" s="330"/>
      <c r="AZ357" s="102" t="s">
        <v>704</v>
      </c>
      <c r="BA357" s="394" t="s">
        <v>670</v>
      </c>
      <c r="BB357" s="6" t="s">
        <v>980</v>
      </c>
    </row>
    <row r="358" spans="1:54" ht="82.5" customHeight="1">
      <c r="A358" s="565" t="s">
        <v>1005</v>
      </c>
      <c r="B358" s="230" t="s">
        <v>801</v>
      </c>
      <c r="C358" s="355" t="s">
        <v>696</v>
      </c>
      <c r="D358" s="102"/>
      <c r="E358" s="205"/>
      <c r="F358" s="205"/>
      <c r="G358" s="205"/>
      <c r="H358" s="205"/>
      <c r="I358" s="205"/>
      <c r="J358" s="305"/>
      <c r="K358" s="475"/>
      <c r="L358" s="127"/>
      <c r="M358" s="127"/>
      <c r="N358" s="127"/>
      <c r="O358" s="330">
        <v>0</v>
      </c>
      <c r="P358" s="330"/>
      <c r="Q358" s="330"/>
      <c r="R358" s="330">
        <v>0</v>
      </c>
      <c r="S358" s="330"/>
      <c r="T358" s="330"/>
      <c r="U358" s="414">
        <f t="shared" si="228"/>
        <v>0</v>
      </c>
      <c r="V358" s="414">
        <v>0</v>
      </c>
      <c r="W358" s="414">
        <f>12114.28-12114.28</f>
        <v>0</v>
      </c>
      <c r="X358" s="330">
        <f t="shared" si="224"/>
        <v>0</v>
      </c>
      <c r="Y358" s="330">
        <f t="shared" si="225"/>
        <v>0</v>
      </c>
      <c r="Z358" s="330">
        <f t="shared" si="226"/>
        <v>0</v>
      </c>
      <c r="AA358" s="102" t="s">
        <v>705</v>
      </c>
      <c r="AB358" s="342"/>
      <c r="AC358" s="342"/>
      <c r="AD358" s="342"/>
      <c r="AE358" s="342"/>
      <c r="AF358" s="342"/>
      <c r="AG358" s="342"/>
      <c r="AH358" s="342"/>
      <c r="AI358" s="342"/>
      <c r="AJ358" s="342"/>
      <c r="AK358" s="342"/>
      <c r="AL358" s="342"/>
      <c r="AM358" s="342"/>
      <c r="AN358" s="342"/>
      <c r="AO358" s="330"/>
      <c r="AP358" s="330"/>
      <c r="AQ358" s="330"/>
      <c r="AR358" s="330"/>
      <c r="AS358" s="330"/>
      <c r="AT358" s="330"/>
      <c r="AU358" s="330"/>
      <c r="AV358" s="330"/>
      <c r="AW358" s="330"/>
      <c r="AX358" s="330"/>
      <c r="AY358" s="330"/>
      <c r="AZ358" s="102" t="s">
        <v>705</v>
      </c>
      <c r="BA358" s="394" t="s">
        <v>670</v>
      </c>
      <c r="BB358" s="6" t="s">
        <v>980</v>
      </c>
    </row>
    <row r="359" spans="1:54" ht="81" customHeight="1">
      <c r="A359" s="565" t="s">
        <v>1005</v>
      </c>
      <c r="B359" s="230" t="s">
        <v>802</v>
      </c>
      <c r="C359" s="355" t="s">
        <v>697</v>
      </c>
      <c r="D359" s="102"/>
      <c r="E359" s="205"/>
      <c r="F359" s="205"/>
      <c r="G359" s="205"/>
      <c r="H359" s="205"/>
      <c r="I359" s="205"/>
      <c r="J359" s="305"/>
      <c r="K359" s="475"/>
      <c r="L359" s="127"/>
      <c r="M359" s="127"/>
      <c r="N359" s="127"/>
      <c r="O359" s="330">
        <v>0</v>
      </c>
      <c r="P359" s="330"/>
      <c r="Q359" s="330"/>
      <c r="R359" s="330">
        <v>0</v>
      </c>
      <c r="S359" s="330"/>
      <c r="T359" s="330"/>
      <c r="U359" s="414">
        <f t="shared" si="228"/>
        <v>0</v>
      </c>
      <c r="V359" s="414">
        <v>0</v>
      </c>
      <c r="W359" s="414">
        <f>138140.3-138140.3</f>
        <v>0</v>
      </c>
      <c r="X359" s="330">
        <f t="shared" si="224"/>
        <v>0</v>
      </c>
      <c r="Y359" s="330">
        <f t="shared" si="225"/>
        <v>0</v>
      </c>
      <c r="Z359" s="330">
        <f t="shared" si="226"/>
        <v>0</v>
      </c>
      <c r="AA359" s="102" t="s">
        <v>706</v>
      </c>
      <c r="AB359" s="342"/>
      <c r="AC359" s="342"/>
      <c r="AD359" s="342"/>
      <c r="AE359" s="342"/>
      <c r="AF359" s="342"/>
      <c r="AG359" s="342"/>
      <c r="AH359" s="342"/>
      <c r="AI359" s="342"/>
      <c r="AJ359" s="342"/>
      <c r="AK359" s="342"/>
      <c r="AL359" s="342"/>
      <c r="AM359" s="342"/>
      <c r="AN359" s="342"/>
      <c r="AO359" s="330"/>
      <c r="AP359" s="330"/>
      <c r="AQ359" s="330"/>
      <c r="AR359" s="330"/>
      <c r="AS359" s="330"/>
      <c r="AT359" s="330"/>
      <c r="AU359" s="330"/>
      <c r="AV359" s="330"/>
      <c r="AW359" s="330"/>
      <c r="AX359" s="330"/>
      <c r="AY359" s="330"/>
      <c r="AZ359" s="102" t="s">
        <v>706</v>
      </c>
      <c r="BA359" s="394" t="s">
        <v>670</v>
      </c>
      <c r="BB359" s="6" t="s">
        <v>980</v>
      </c>
    </row>
    <row r="360" spans="1:54" s="7" customFormat="1" ht="31.5" customHeight="1">
      <c r="A360" s="565"/>
      <c r="B360" s="196"/>
      <c r="C360" s="88" t="s">
        <v>406</v>
      </c>
      <c r="D360" s="270"/>
      <c r="E360" s="196"/>
      <c r="F360" s="196"/>
      <c r="G360" s="196"/>
      <c r="H360" s="196"/>
      <c r="I360" s="196"/>
      <c r="J360" s="86"/>
      <c r="K360" s="456"/>
      <c r="L360" s="86"/>
      <c r="M360" s="86"/>
      <c r="N360" s="86"/>
      <c r="O360" s="106"/>
      <c r="P360" s="106"/>
      <c r="Q360" s="106"/>
      <c r="R360" s="316"/>
      <c r="S360" s="316"/>
      <c r="T360" s="316"/>
      <c r="U360" s="316"/>
      <c r="V360" s="316"/>
      <c r="W360" s="316"/>
      <c r="X360" s="316"/>
      <c r="Y360" s="316"/>
      <c r="Z360" s="316"/>
      <c r="AA360" s="88"/>
      <c r="AB360" s="106"/>
      <c r="AC360" s="106"/>
      <c r="AD360" s="106"/>
      <c r="AE360" s="316"/>
      <c r="AF360" s="316"/>
      <c r="AG360" s="316"/>
      <c r="AH360" s="316"/>
      <c r="AI360" s="316"/>
      <c r="AJ360" s="316"/>
      <c r="AK360" s="316"/>
      <c r="AL360" s="316"/>
      <c r="AM360" s="31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88"/>
      <c r="BB360" s="7" t="s">
        <v>974</v>
      </c>
    </row>
    <row r="361" spans="1:54" ht="20.25" customHeight="1">
      <c r="A361" s="565"/>
      <c r="B361" s="51"/>
      <c r="C361" s="32" t="s">
        <v>35</v>
      </c>
      <c r="D361" s="161"/>
      <c r="E361" s="221"/>
      <c r="F361" s="221"/>
      <c r="G361" s="221"/>
      <c r="H361" s="221"/>
      <c r="I361" s="221"/>
      <c r="J361" s="161"/>
      <c r="K361" s="452"/>
      <c r="L361" s="161"/>
      <c r="M361" s="161"/>
      <c r="N361" s="161"/>
      <c r="O361" s="109"/>
      <c r="P361" s="125"/>
      <c r="Q361" s="125"/>
      <c r="R361" s="281"/>
      <c r="S361" s="281"/>
      <c r="T361" s="281"/>
      <c r="U361" s="281"/>
      <c r="V361" s="281"/>
      <c r="W361" s="281"/>
      <c r="X361" s="281"/>
      <c r="Y361" s="281"/>
      <c r="Z361" s="281"/>
      <c r="AA361" s="32"/>
      <c r="AB361" s="109"/>
      <c r="AC361" s="125"/>
      <c r="AD361" s="125"/>
      <c r="AE361" s="281"/>
      <c r="AF361" s="281"/>
      <c r="AG361" s="281"/>
      <c r="AH361" s="281"/>
      <c r="AI361" s="281"/>
      <c r="AJ361" s="281"/>
      <c r="AK361" s="281"/>
      <c r="AL361" s="281"/>
      <c r="AM361" s="281"/>
      <c r="AN361" s="109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32"/>
      <c r="BB361" s="2" t="s">
        <v>974</v>
      </c>
    </row>
    <row r="362" spans="1:54" s="1" customFormat="1" ht="47.25">
      <c r="A362" s="565" t="s">
        <v>1006</v>
      </c>
      <c r="B362" s="50" t="s">
        <v>803</v>
      </c>
      <c r="C362" s="37" t="s">
        <v>169</v>
      </c>
      <c r="D362" s="37" t="s">
        <v>579</v>
      </c>
      <c r="E362" s="179" t="s">
        <v>463</v>
      </c>
      <c r="F362" s="179" t="s">
        <v>493</v>
      </c>
      <c r="G362" s="179" t="s">
        <v>483</v>
      </c>
      <c r="H362" s="179" t="s">
        <v>502</v>
      </c>
      <c r="I362" s="179" t="s">
        <v>471</v>
      </c>
      <c r="J362" s="78" t="s">
        <v>452</v>
      </c>
      <c r="K362" s="459"/>
      <c r="L362" s="78"/>
      <c r="M362" s="78"/>
      <c r="N362" s="78"/>
      <c r="O362" s="131">
        <v>1257.2</v>
      </c>
      <c r="P362" s="112">
        <v>0</v>
      </c>
      <c r="Q362" s="112">
        <v>1257.2</v>
      </c>
      <c r="R362" s="303">
        <v>1257.2</v>
      </c>
      <c r="S362" s="303">
        <v>0</v>
      </c>
      <c r="T362" s="303">
        <v>1257.2</v>
      </c>
      <c r="U362" s="282">
        <f>V362+W362</f>
        <v>-1257.2</v>
      </c>
      <c r="V362" s="282">
        <v>0</v>
      </c>
      <c r="W362" s="303">
        <v>-1257.2</v>
      </c>
      <c r="X362" s="303">
        <f>U362+R362</f>
        <v>0</v>
      </c>
      <c r="Y362" s="303"/>
      <c r="Z362" s="303"/>
      <c r="AA362" s="39" t="s">
        <v>719</v>
      </c>
      <c r="AB362" s="112"/>
      <c r="AC362" s="115"/>
      <c r="AD362" s="115"/>
      <c r="AE362" s="284"/>
      <c r="AF362" s="284"/>
      <c r="AG362" s="284"/>
      <c r="AH362" s="284"/>
      <c r="AI362" s="284"/>
      <c r="AJ362" s="284"/>
      <c r="AK362" s="284"/>
      <c r="AL362" s="284"/>
      <c r="AM362" s="284"/>
      <c r="AN362" s="115"/>
      <c r="AO362" s="115"/>
      <c r="AP362" s="115"/>
      <c r="AQ362" s="115"/>
      <c r="AR362" s="115"/>
      <c r="AS362" s="115"/>
      <c r="AT362" s="115"/>
      <c r="AU362" s="115"/>
      <c r="AV362" s="115"/>
      <c r="AW362" s="115"/>
      <c r="AX362" s="115"/>
      <c r="AY362" s="115"/>
      <c r="AZ362" s="37"/>
      <c r="BB362" s="6" t="s">
        <v>980</v>
      </c>
    </row>
    <row r="363" spans="1:54" ht="31.5">
      <c r="A363" s="565" t="s">
        <v>1005</v>
      </c>
      <c r="B363" s="50" t="s">
        <v>804</v>
      </c>
      <c r="C363" s="39" t="s">
        <v>172</v>
      </c>
      <c r="D363" s="37" t="s">
        <v>579</v>
      </c>
      <c r="E363" s="208" t="s">
        <v>463</v>
      </c>
      <c r="F363" s="208" t="s">
        <v>469</v>
      </c>
      <c r="G363" s="208" t="s">
        <v>465</v>
      </c>
      <c r="H363" s="653" t="s">
        <v>502</v>
      </c>
      <c r="I363" s="208" t="s">
        <v>471</v>
      </c>
      <c r="J363" s="78">
        <v>2023</v>
      </c>
      <c r="K363" s="459"/>
      <c r="L363" s="78"/>
      <c r="M363" s="78"/>
      <c r="N363" s="78"/>
      <c r="O363" s="127">
        <v>133</v>
      </c>
      <c r="P363" s="111">
        <v>0</v>
      </c>
      <c r="Q363" s="111">
        <v>133</v>
      </c>
      <c r="R363" s="275">
        <f>T363</f>
        <v>0</v>
      </c>
      <c r="S363" s="275">
        <v>0</v>
      </c>
      <c r="T363" s="275">
        <v>0</v>
      </c>
      <c r="U363" s="275">
        <f>W363</f>
        <v>0</v>
      </c>
      <c r="V363" s="275">
        <v>0</v>
      </c>
      <c r="W363" s="275">
        <v>0</v>
      </c>
      <c r="X363" s="303">
        <f t="shared" ref="X363:X365" si="229">U363+R363</f>
        <v>0</v>
      </c>
      <c r="Y363" s="303"/>
      <c r="Z363" s="303"/>
      <c r="AA363" s="39" t="s">
        <v>719</v>
      </c>
      <c r="AB363" s="111"/>
      <c r="AC363" s="125"/>
      <c r="AD363" s="125"/>
      <c r="AE363" s="281"/>
      <c r="AF363" s="281"/>
      <c r="AG363" s="281"/>
      <c r="AH363" s="281"/>
      <c r="AI363" s="281"/>
      <c r="AJ363" s="281"/>
      <c r="AK363" s="281"/>
      <c r="AL363" s="281"/>
      <c r="AM363" s="281"/>
      <c r="AN363" s="109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39" t="s">
        <v>719</v>
      </c>
      <c r="BA363" s="265" t="s">
        <v>720</v>
      </c>
      <c r="BB363" s="6" t="s">
        <v>979</v>
      </c>
    </row>
    <row r="364" spans="1:54" ht="31.5">
      <c r="A364" s="565" t="s">
        <v>1005</v>
      </c>
      <c r="B364" s="50" t="s">
        <v>805</v>
      </c>
      <c r="C364" s="39" t="s">
        <v>173</v>
      </c>
      <c r="D364" s="37" t="s">
        <v>579</v>
      </c>
      <c r="E364" s="208" t="s">
        <v>463</v>
      </c>
      <c r="F364" s="208" t="s">
        <v>469</v>
      </c>
      <c r="G364" s="208" t="s">
        <v>465</v>
      </c>
      <c r="H364" s="653" t="s">
        <v>502</v>
      </c>
      <c r="I364" s="208" t="s">
        <v>471</v>
      </c>
      <c r="J364" s="78">
        <v>2023</v>
      </c>
      <c r="K364" s="459"/>
      <c r="L364" s="78"/>
      <c r="M364" s="78"/>
      <c r="N364" s="78"/>
      <c r="O364" s="127">
        <v>99.5</v>
      </c>
      <c r="P364" s="112">
        <v>0</v>
      </c>
      <c r="Q364" s="111">
        <v>99.5</v>
      </c>
      <c r="R364" s="275">
        <f>T364</f>
        <v>0</v>
      </c>
      <c r="S364" s="275">
        <v>0</v>
      </c>
      <c r="T364" s="275">
        <v>0</v>
      </c>
      <c r="U364" s="275">
        <f>W364</f>
        <v>0</v>
      </c>
      <c r="V364" s="275">
        <v>0</v>
      </c>
      <c r="W364" s="275">
        <v>0</v>
      </c>
      <c r="X364" s="303">
        <f t="shared" si="229"/>
        <v>0</v>
      </c>
      <c r="Y364" s="303"/>
      <c r="Z364" s="303"/>
      <c r="AA364" s="39" t="s">
        <v>719</v>
      </c>
      <c r="AB364" s="111"/>
      <c r="AC364" s="125"/>
      <c r="AD364" s="125"/>
      <c r="AE364" s="281"/>
      <c r="AF364" s="281"/>
      <c r="AG364" s="281"/>
      <c r="AH364" s="281"/>
      <c r="AI364" s="281"/>
      <c r="AJ364" s="281"/>
      <c r="AK364" s="281"/>
      <c r="AL364" s="281"/>
      <c r="AM364" s="281"/>
      <c r="AN364" s="109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39" t="s">
        <v>719</v>
      </c>
      <c r="BA364" s="265" t="s">
        <v>721</v>
      </c>
      <c r="BB364" s="6" t="s">
        <v>979</v>
      </c>
    </row>
    <row r="365" spans="1:54" ht="31.5" customHeight="1">
      <c r="A365" s="565" t="s">
        <v>1006</v>
      </c>
      <c r="B365" s="50" t="s">
        <v>806</v>
      </c>
      <c r="C365" s="39" t="s">
        <v>174</v>
      </c>
      <c r="D365" s="37" t="s">
        <v>579</v>
      </c>
      <c r="E365" s="208" t="s">
        <v>463</v>
      </c>
      <c r="F365" s="208" t="s">
        <v>493</v>
      </c>
      <c r="G365" s="208" t="s">
        <v>483</v>
      </c>
      <c r="H365" s="653" t="s">
        <v>502</v>
      </c>
      <c r="I365" s="208" t="s">
        <v>471</v>
      </c>
      <c r="J365" s="78" t="s">
        <v>452</v>
      </c>
      <c r="K365" s="459"/>
      <c r="L365" s="275">
        <f>M365+N365</f>
        <v>30332.263570000003</v>
      </c>
      <c r="M365" s="275">
        <v>20762.83999</v>
      </c>
      <c r="N365" s="275">
        <v>9569.4235800000006</v>
      </c>
      <c r="O365" s="111">
        <v>130975.00000000001</v>
      </c>
      <c r="P365" s="111">
        <v>45573.7</v>
      </c>
      <c r="Q365" s="111">
        <v>85401.300000000017</v>
      </c>
      <c r="R365" s="275">
        <v>130975.00000000001</v>
      </c>
      <c r="S365" s="275">
        <v>45573.7</v>
      </c>
      <c r="T365" s="275">
        <v>85401.300000000017</v>
      </c>
      <c r="U365" s="275"/>
      <c r="V365" s="275"/>
      <c r="W365" s="275"/>
      <c r="X365" s="303">
        <f t="shared" si="229"/>
        <v>130975.00000000001</v>
      </c>
      <c r="Y365" s="303">
        <f t="shared" ref="Y365" si="230">V365+S365</f>
        <v>45573.7</v>
      </c>
      <c r="Z365" s="303">
        <f t="shared" ref="Z365" si="231">W365+T365</f>
        <v>85401.300000000017</v>
      </c>
      <c r="AA365" s="39"/>
      <c r="AB365" s="111"/>
      <c r="AC365" s="125"/>
      <c r="AD365" s="125"/>
      <c r="AE365" s="281"/>
      <c r="AF365" s="281"/>
      <c r="AG365" s="281"/>
      <c r="AH365" s="281"/>
      <c r="AI365" s="281"/>
      <c r="AJ365" s="281"/>
      <c r="AK365" s="281"/>
      <c r="AL365" s="281"/>
      <c r="AM365" s="281"/>
      <c r="AN365" s="109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39"/>
      <c r="BB365" s="2" t="s">
        <v>976</v>
      </c>
    </row>
    <row r="366" spans="1:54" ht="141.75" customHeight="1">
      <c r="A366" s="565" t="s">
        <v>1005</v>
      </c>
      <c r="B366" s="50" t="s">
        <v>807</v>
      </c>
      <c r="C366" s="39" t="s">
        <v>667</v>
      </c>
      <c r="D366" s="37" t="s">
        <v>579</v>
      </c>
      <c r="E366" s="389" t="s">
        <v>463</v>
      </c>
      <c r="F366" s="389" t="s">
        <v>469</v>
      </c>
      <c r="G366" s="389" t="s">
        <v>465</v>
      </c>
      <c r="H366" s="653" t="s">
        <v>502</v>
      </c>
      <c r="I366" s="389" t="s">
        <v>471</v>
      </c>
      <c r="J366" s="78"/>
      <c r="K366" s="459"/>
      <c r="L366" s="78"/>
      <c r="M366" s="78"/>
      <c r="N366" s="78"/>
      <c r="O366" s="111">
        <v>0</v>
      </c>
      <c r="P366" s="111"/>
      <c r="Q366" s="111"/>
      <c r="R366" s="275">
        <v>18252.2</v>
      </c>
      <c r="S366" s="275">
        <v>4110.3</v>
      </c>
      <c r="T366" s="275">
        <v>14141.9</v>
      </c>
      <c r="U366" s="275"/>
      <c r="V366" s="275"/>
      <c r="W366" s="275"/>
      <c r="X366" s="303">
        <v>18252.2</v>
      </c>
      <c r="Y366" s="303">
        <v>4110.3</v>
      </c>
      <c r="Z366" s="303">
        <v>14141.9</v>
      </c>
      <c r="AA366" s="39" t="s">
        <v>671</v>
      </c>
      <c r="AB366" s="111"/>
      <c r="AC366" s="125"/>
      <c r="AD366" s="125"/>
      <c r="AE366" s="281"/>
      <c r="AF366" s="281"/>
      <c r="AG366" s="281"/>
      <c r="AH366" s="281"/>
      <c r="AI366" s="281"/>
      <c r="AJ366" s="281"/>
      <c r="AK366" s="281"/>
      <c r="AL366" s="281"/>
      <c r="AM366" s="281"/>
      <c r="AN366" s="109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39" t="s">
        <v>671</v>
      </c>
      <c r="BA366" s="2" t="s">
        <v>670</v>
      </c>
      <c r="BB366" s="2" t="s">
        <v>979</v>
      </c>
    </row>
    <row r="367" spans="1:54" ht="157.5" customHeight="1">
      <c r="A367" s="565" t="s">
        <v>1005</v>
      </c>
      <c r="B367" s="50" t="s">
        <v>808</v>
      </c>
      <c r="C367" s="39" t="s">
        <v>668</v>
      </c>
      <c r="D367" s="37" t="s">
        <v>579</v>
      </c>
      <c r="E367" s="389" t="s">
        <v>463</v>
      </c>
      <c r="F367" s="389" t="s">
        <v>469</v>
      </c>
      <c r="G367" s="389" t="s">
        <v>465</v>
      </c>
      <c r="H367" s="653" t="s">
        <v>502</v>
      </c>
      <c r="I367" s="389" t="s">
        <v>471</v>
      </c>
      <c r="J367" s="78"/>
      <c r="K367" s="459"/>
      <c r="L367" s="78"/>
      <c r="M367" s="78"/>
      <c r="N367" s="78"/>
      <c r="O367" s="111">
        <v>0</v>
      </c>
      <c r="P367" s="111"/>
      <c r="Q367" s="111"/>
      <c r="R367" s="275">
        <v>40041.200000000004</v>
      </c>
      <c r="S367" s="275">
        <v>4717.3</v>
      </c>
      <c r="T367" s="275">
        <v>35323.9</v>
      </c>
      <c r="U367" s="275"/>
      <c r="V367" s="275"/>
      <c r="W367" s="275"/>
      <c r="X367" s="303">
        <v>40041.200000000004</v>
      </c>
      <c r="Y367" s="303">
        <v>4717.3</v>
      </c>
      <c r="Z367" s="303">
        <v>35323.9</v>
      </c>
      <c r="AA367" s="39" t="s">
        <v>672</v>
      </c>
      <c r="AB367" s="111"/>
      <c r="AC367" s="125"/>
      <c r="AD367" s="125"/>
      <c r="AE367" s="281"/>
      <c r="AF367" s="281"/>
      <c r="AG367" s="281"/>
      <c r="AH367" s="281"/>
      <c r="AI367" s="281"/>
      <c r="AJ367" s="281"/>
      <c r="AK367" s="281"/>
      <c r="AL367" s="281"/>
      <c r="AM367" s="281"/>
      <c r="AN367" s="109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39" t="s">
        <v>672</v>
      </c>
      <c r="BA367" s="2" t="s">
        <v>670</v>
      </c>
      <c r="BB367" s="2" t="s">
        <v>979</v>
      </c>
    </row>
    <row r="368" spans="1:54" ht="157.5" customHeight="1">
      <c r="A368" s="565" t="s">
        <v>1005</v>
      </c>
      <c r="B368" s="50" t="s">
        <v>809</v>
      </c>
      <c r="C368" s="39" t="s">
        <v>669</v>
      </c>
      <c r="D368" s="37" t="s">
        <v>579</v>
      </c>
      <c r="E368" s="389" t="s">
        <v>463</v>
      </c>
      <c r="F368" s="389" t="s">
        <v>469</v>
      </c>
      <c r="G368" s="389" t="s">
        <v>465</v>
      </c>
      <c r="H368" s="653" t="s">
        <v>502</v>
      </c>
      <c r="I368" s="389" t="s">
        <v>471</v>
      </c>
      <c r="J368" s="78"/>
      <c r="K368" s="459"/>
      <c r="L368" s="78"/>
      <c r="M368" s="78"/>
      <c r="N368" s="78"/>
      <c r="O368" s="111">
        <v>0</v>
      </c>
      <c r="P368" s="111"/>
      <c r="Q368" s="111"/>
      <c r="R368" s="275">
        <v>8773</v>
      </c>
      <c r="S368" s="275">
        <v>4486.3</v>
      </c>
      <c r="T368" s="275">
        <v>4286.7</v>
      </c>
      <c r="U368" s="275"/>
      <c r="V368" s="275"/>
      <c r="W368" s="275"/>
      <c r="X368" s="303">
        <v>8773</v>
      </c>
      <c r="Y368" s="303">
        <v>4486.3</v>
      </c>
      <c r="Z368" s="303">
        <v>4286.7</v>
      </c>
      <c r="AA368" s="39" t="s">
        <v>673</v>
      </c>
      <c r="AB368" s="111"/>
      <c r="AC368" s="125"/>
      <c r="AD368" s="125"/>
      <c r="AE368" s="281"/>
      <c r="AF368" s="281"/>
      <c r="AG368" s="281"/>
      <c r="AH368" s="281"/>
      <c r="AI368" s="281"/>
      <c r="AJ368" s="281"/>
      <c r="AK368" s="281"/>
      <c r="AL368" s="281"/>
      <c r="AM368" s="281"/>
      <c r="AN368" s="109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39" t="s">
        <v>673</v>
      </c>
      <c r="BA368" s="2" t="s">
        <v>670</v>
      </c>
      <c r="BB368" s="2" t="s">
        <v>979</v>
      </c>
    </row>
    <row r="369" spans="1:54" ht="20.25" customHeight="1">
      <c r="A369" s="565"/>
      <c r="B369" s="235"/>
      <c r="C369" s="32" t="s">
        <v>535</v>
      </c>
      <c r="D369" s="39"/>
      <c r="E369" s="271"/>
      <c r="F369" s="271"/>
      <c r="G369" s="271"/>
      <c r="H369" s="653"/>
      <c r="I369" s="271"/>
      <c r="J369" s="78"/>
      <c r="K369" s="459"/>
      <c r="L369" s="78"/>
      <c r="M369" s="78"/>
      <c r="N369" s="78"/>
      <c r="O369" s="275"/>
      <c r="P369" s="275"/>
      <c r="Q369" s="275"/>
      <c r="R369" s="275"/>
      <c r="S369" s="275"/>
      <c r="T369" s="275"/>
      <c r="U369" s="275"/>
      <c r="V369" s="275"/>
      <c r="W369" s="275"/>
      <c r="X369" s="275"/>
      <c r="Y369" s="275"/>
      <c r="Z369" s="275"/>
      <c r="AA369" s="32"/>
      <c r="AB369" s="275"/>
      <c r="AC369" s="281"/>
      <c r="AD369" s="281"/>
      <c r="AE369" s="281"/>
      <c r="AF369" s="281"/>
      <c r="AG369" s="281"/>
      <c r="AH369" s="281"/>
      <c r="AI369" s="281"/>
      <c r="AJ369" s="281"/>
      <c r="AK369" s="281"/>
      <c r="AL369" s="281"/>
      <c r="AM369" s="281"/>
      <c r="AN369" s="282"/>
      <c r="AO369" s="281"/>
      <c r="AP369" s="281"/>
      <c r="AQ369" s="281"/>
      <c r="AR369" s="281"/>
      <c r="AS369" s="281"/>
      <c r="AT369" s="281"/>
      <c r="AU369" s="281"/>
      <c r="AV369" s="281"/>
      <c r="AW369" s="281"/>
      <c r="AX369" s="281"/>
      <c r="AY369" s="281"/>
      <c r="AZ369" s="32"/>
      <c r="BB369" s="2" t="s">
        <v>974</v>
      </c>
    </row>
    <row r="370" spans="1:54" ht="47.25">
      <c r="A370" s="565" t="s">
        <v>1006</v>
      </c>
      <c r="B370" s="50" t="s">
        <v>810</v>
      </c>
      <c r="C370" s="39" t="s">
        <v>170</v>
      </c>
      <c r="D370" s="37" t="s">
        <v>579</v>
      </c>
      <c r="E370" s="271" t="s">
        <v>463</v>
      </c>
      <c r="F370" s="271" t="s">
        <v>493</v>
      </c>
      <c r="G370" s="271" t="s">
        <v>483</v>
      </c>
      <c r="H370" s="653" t="s">
        <v>502</v>
      </c>
      <c r="I370" s="271" t="s">
        <v>471</v>
      </c>
      <c r="J370" s="78">
        <v>2023</v>
      </c>
      <c r="K370" s="459"/>
      <c r="L370" s="78"/>
      <c r="M370" s="78"/>
      <c r="N370" s="78"/>
      <c r="O370" s="111">
        <v>335.6</v>
      </c>
      <c r="P370" s="111">
        <v>0</v>
      </c>
      <c r="Q370" s="111">
        <v>335.6</v>
      </c>
      <c r="R370" s="275">
        <v>335.6</v>
      </c>
      <c r="S370" s="275">
        <v>0</v>
      </c>
      <c r="T370" s="275">
        <v>335.6</v>
      </c>
      <c r="U370" s="282">
        <f>V370+W370</f>
        <v>-335.6</v>
      </c>
      <c r="V370" s="282">
        <v>0</v>
      </c>
      <c r="W370" s="275">
        <v>-335.6</v>
      </c>
      <c r="X370" s="275">
        <f t="shared" ref="X370:X371" si="232">U370+R370</f>
        <v>0</v>
      </c>
      <c r="Y370" s="275">
        <f t="shared" ref="Y370:Y371" si="233">V370+S370</f>
        <v>0</v>
      </c>
      <c r="Z370" s="275">
        <f t="shared" ref="Z370:Z371" si="234">W370+T370</f>
        <v>0</v>
      </c>
      <c r="AA370" s="39" t="s">
        <v>719</v>
      </c>
      <c r="AB370" s="111"/>
      <c r="AC370" s="125"/>
      <c r="AD370" s="125"/>
      <c r="AE370" s="281"/>
      <c r="AF370" s="281"/>
      <c r="AG370" s="281"/>
      <c r="AH370" s="281"/>
      <c r="AI370" s="281"/>
      <c r="AJ370" s="281"/>
      <c r="AK370" s="281"/>
      <c r="AL370" s="281"/>
      <c r="AM370" s="281"/>
      <c r="AN370" s="109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39"/>
      <c r="BB370" s="6" t="s">
        <v>980</v>
      </c>
    </row>
    <row r="371" spans="1:54" ht="47.25">
      <c r="A371" s="565" t="s">
        <v>1006</v>
      </c>
      <c r="B371" s="50" t="s">
        <v>811</v>
      </c>
      <c r="C371" s="39" t="s">
        <v>171</v>
      </c>
      <c r="D371" s="37" t="s">
        <v>579</v>
      </c>
      <c r="E371" s="271" t="s">
        <v>463</v>
      </c>
      <c r="F371" s="271" t="s">
        <v>493</v>
      </c>
      <c r="G371" s="271" t="s">
        <v>483</v>
      </c>
      <c r="H371" s="653" t="s">
        <v>502</v>
      </c>
      <c r="I371" s="271" t="s">
        <v>471</v>
      </c>
      <c r="J371" s="78">
        <v>2023</v>
      </c>
      <c r="K371" s="459"/>
      <c r="L371" s="78"/>
      <c r="M371" s="78"/>
      <c r="N371" s="78"/>
      <c r="O371" s="111">
        <v>362.6</v>
      </c>
      <c r="P371" s="111">
        <v>0</v>
      </c>
      <c r="Q371" s="111">
        <v>362.6</v>
      </c>
      <c r="R371" s="275">
        <v>362.6</v>
      </c>
      <c r="S371" s="275">
        <v>0</v>
      </c>
      <c r="T371" s="275">
        <v>362.6</v>
      </c>
      <c r="U371" s="282">
        <f>V371+W371</f>
        <v>-362.6</v>
      </c>
      <c r="V371" s="282">
        <v>0</v>
      </c>
      <c r="W371" s="275">
        <v>-362.6</v>
      </c>
      <c r="X371" s="275">
        <f t="shared" si="232"/>
        <v>0</v>
      </c>
      <c r="Y371" s="275">
        <f t="shared" si="233"/>
        <v>0</v>
      </c>
      <c r="Z371" s="275">
        <f t="shared" si="234"/>
        <v>0</v>
      </c>
      <c r="AA371" s="39" t="s">
        <v>719</v>
      </c>
      <c r="AB371" s="111"/>
      <c r="AC371" s="125"/>
      <c r="AD371" s="125"/>
      <c r="AE371" s="281"/>
      <c r="AF371" s="281"/>
      <c r="AG371" s="281"/>
      <c r="AH371" s="281"/>
      <c r="AI371" s="281"/>
      <c r="AJ371" s="281"/>
      <c r="AK371" s="281"/>
      <c r="AL371" s="281"/>
      <c r="AM371" s="281"/>
      <c r="AN371" s="109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39"/>
      <c r="BB371" s="6" t="s">
        <v>980</v>
      </c>
    </row>
    <row r="372" spans="1:54" s="7" customFormat="1" ht="20.25">
      <c r="A372" s="565" t="s">
        <v>1006</v>
      </c>
      <c r="B372" s="53"/>
      <c r="C372" s="31" t="s">
        <v>8</v>
      </c>
      <c r="D372" s="31"/>
      <c r="E372" s="210"/>
      <c r="F372" s="210"/>
      <c r="G372" s="210"/>
      <c r="H372" s="210"/>
      <c r="I372" s="210"/>
      <c r="J372" s="31"/>
      <c r="K372" s="455"/>
      <c r="L372" s="31"/>
      <c r="M372" s="31"/>
      <c r="N372" s="31"/>
      <c r="O372" s="105">
        <f>O381+O427+O436+O443+O445+O441+O376</f>
        <v>1088495.6000000001</v>
      </c>
      <c r="P372" s="105">
        <f t="shared" ref="P372:AY372" si="235">P381+P427+P436+P443+P445+P441+P376</f>
        <v>0</v>
      </c>
      <c r="Q372" s="105">
        <f t="shared" si="235"/>
        <v>1088495.6000000001</v>
      </c>
      <c r="R372" s="105">
        <f t="shared" si="235"/>
        <v>781333.2</v>
      </c>
      <c r="S372" s="105">
        <f t="shared" si="235"/>
        <v>0</v>
      </c>
      <c r="T372" s="105">
        <f t="shared" si="235"/>
        <v>781333.2</v>
      </c>
      <c r="U372" s="105">
        <f t="shared" si="235"/>
        <v>26478.2</v>
      </c>
      <c r="V372" s="105">
        <f t="shared" si="235"/>
        <v>0</v>
      </c>
      <c r="W372" s="105">
        <f t="shared" si="235"/>
        <v>26478.2</v>
      </c>
      <c r="X372" s="105">
        <f t="shared" si="235"/>
        <v>807811.4</v>
      </c>
      <c r="Y372" s="105">
        <f t="shared" si="235"/>
        <v>0</v>
      </c>
      <c r="Z372" s="105">
        <f t="shared" si="235"/>
        <v>807811.4</v>
      </c>
      <c r="AA372" s="31"/>
      <c r="AB372" s="105">
        <f t="shared" si="235"/>
        <v>997667.79999999993</v>
      </c>
      <c r="AC372" s="105">
        <f t="shared" si="235"/>
        <v>0</v>
      </c>
      <c r="AD372" s="105">
        <f t="shared" si="235"/>
        <v>997667.79999999993</v>
      </c>
      <c r="AE372" s="105">
        <f t="shared" si="235"/>
        <v>664662.6</v>
      </c>
      <c r="AF372" s="105">
        <f t="shared" si="235"/>
        <v>0</v>
      </c>
      <c r="AG372" s="105">
        <f t="shared" si="235"/>
        <v>664662.6</v>
      </c>
      <c r="AH372" s="105">
        <f t="shared" si="235"/>
        <v>235948.25999999998</v>
      </c>
      <c r="AI372" s="105">
        <f t="shared" si="235"/>
        <v>90618.7</v>
      </c>
      <c r="AJ372" s="105">
        <f t="shared" si="235"/>
        <v>145329.55999999997</v>
      </c>
      <c r="AK372" s="105">
        <f t="shared" si="235"/>
        <v>900610.85999999987</v>
      </c>
      <c r="AL372" s="105">
        <f t="shared" si="235"/>
        <v>90618.7</v>
      </c>
      <c r="AM372" s="105">
        <f t="shared" si="235"/>
        <v>809992.15999999992</v>
      </c>
      <c r="AN372" s="105">
        <f t="shared" si="235"/>
        <v>997667.79999999993</v>
      </c>
      <c r="AO372" s="105">
        <f t="shared" si="235"/>
        <v>0</v>
      </c>
      <c r="AP372" s="105">
        <f t="shared" si="235"/>
        <v>997667.79999999993</v>
      </c>
      <c r="AQ372" s="105">
        <f t="shared" si="235"/>
        <v>664662.6</v>
      </c>
      <c r="AR372" s="105">
        <f t="shared" si="235"/>
        <v>0</v>
      </c>
      <c r="AS372" s="105">
        <f t="shared" si="235"/>
        <v>664662.6</v>
      </c>
      <c r="AT372" s="105">
        <f t="shared" si="235"/>
        <v>4266605.0599999996</v>
      </c>
      <c r="AU372" s="105">
        <f t="shared" si="235"/>
        <v>4160479.9</v>
      </c>
      <c r="AV372" s="105">
        <f t="shared" si="235"/>
        <v>106125.16</v>
      </c>
      <c r="AW372" s="105">
        <f t="shared" si="235"/>
        <v>4931267.6599999992</v>
      </c>
      <c r="AX372" s="105">
        <f t="shared" si="235"/>
        <v>4160479.9</v>
      </c>
      <c r="AY372" s="105">
        <f t="shared" si="235"/>
        <v>770787.76</v>
      </c>
      <c r="AZ372" s="31"/>
      <c r="BB372" s="6">
        <v>1</v>
      </c>
    </row>
    <row r="373" spans="1:54" s="7" customFormat="1" ht="47.25" customHeight="1">
      <c r="A373" s="565"/>
      <c r="B373" s="81"/>
      <c r="C373" s="96" t="s">
        <v>561</v>
      </c>
      <c r="D373" s="96"/>
      <c r="E373" s="202"/>
      <c r="F373" s="202"/>
      <c r="G373" s="202"/>
      <c r="H373" s="202"/>
      <c r="I373" s="202"/>
      <c r="J373" s="86"/>
      <c r="K373" s="456"/>
      <c r="L373" s="86"/>
      <c r="M373" s="86"/>
      <c r="N373" s="86"/>
      <c r="O373" s="106"/>
      <c r="P373" s="106"/>
      <c r="Q373" s="106"/>
      <c r="R373" s="316"/>
      <c r="S373" s="316"/>
      <c r="T373" s="316"/>
      <c r="U373" s="316"/>
      <c r="V373" s="316"/>
      <c r="W373" s="316"/>
      <c r="X373" s="316"/>
      <c r="Y373" s="316"/>
      <c r="Z373" s="316"/>
      <c r="AA373" s="96"/>
      <c r="AB373" s="106"/>
      <c r="AC373" s="106"/>
      <c r="AD373" s="106"/>
      <c r="AE373" s="316"/>
      <c r="AF373" s="316"/>
      <c r="AG373" s="316"/>
      <c r="AH373" s="316"/>
      <c r="AI373" s="316"/>
      <c r="AJ373" s="316"/>
      <c r="AK373" s="316"/>
      <c r="AL373" s="316"/>
      <c r="AM373" s="31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96"/>
    </row>
    <row r="374" spans="1:54" s="7" customFormat="1" ht="31.5" customHeight="1">
      <c r="A374" s="565"/>
      <c r="B374" s="83"/>
      <c r="C374" s="97" t="s">
        <v>394</v>
      </c>
      <c r="D374" s="97"/>
      <c r="E374" s="203"/>
      <c r="F374" s="203"/>
      <c r="G374" s="203"/>
      <c r="H374" s="203"/>
      <c r="I374" s="203"/>
      <c r="J374" s="85"/>
      <c r="K374" s="457"/>
      <c r="L374" s="85"/>
      <c r="M374" s="85"/>
      <c r="N374" s="85"/>
      <c r="O374" s="107"/>
      <c r="P374" s="107"/>
      <c r="Q374" s="107"/>
      <c r="R374" s="317"/>
      <c r="S374" s="317"/>
      <c r="T374" s="317"/>
      <c r="U374" s="317"/>
      <c r="V374" s="317"/>
      <c r="W374" s="317"/>
      <c r="X374" s="317"/>
      <c r="Y374" s="317"/>
      <c r="Z374" s="317"/>
      <c r="AA374" s="97"/>
      <c r="AB374" s="107"/>
      <c r="AC374" s="107"/>
      <c r="AD374" s="107"/>
      <c r="AE374" s="317"/>
      <c r="AF374" s="317"/>
      <c r="AG374" s="317"/>
      <c r="AH374" s="317"/>
      <c r="AI374" s="317"/>
      <c r="AJ374" s="317"/>
      <c r="AK374" s="317"/>
      <c r="AL374" s="317"/>
      <c r="AM374" s="317"/>
      <c r="AN374" s="107"/>
      <c r="AO374" s="107"/>
      <c r="AP374" s="107"/>
      <c r="AQ374" s="107"/>
      <c r="AR374" s="107"/>
      <c r="AS374" s="107"/>
      <c r="AT374" s="107"/>
      <c r="AU374" s="107"/>
      <c r="AV374" s="107"/>
      <c r="AW374" s="107"/>
      <c r="AX374" s="107"/>
      <c r="AY374" s="107"/>
      <c r="AZ374" s="97"/>
    </row>
    <row r="375" spans="1:54" s="3" customFormat="1" ht="31.5" customHeight="1">
      <c r="A375" s="565"/>
      <c r="B375" s="52"/>
      <c r="C375" s="41" t="s">
        <v>25</v>
      </c>
      <c r="D375" s="41"/>
      <c r="E375" s="222"/>
      <c r="F375" s="222"/>
      <c r="G375" s="222"/>
      <c r="H375" s="222"/>
      <c r="I375" s="222"/>
      <c r="J375" s="167"/>
      <c r="K375" s="484"/>
      <c r="L375" s="167"/>
      <c r="M375" s="167"/>
      <c r="N375" s="167"/>
      <c r="O375" s="133"/>
      <c r="P375" s="133"/>
      <c r="Q375" s="133"/>
      <c r="R375" s="331"/>
      <c r="S375" s="331"/>
      <c r="T375" s="331"/>
      <c r="U375" s="331"/>
      <c r="V375" s="331"/>
      <c r="W375" s="331"/>
      <c r="X375" s="331"/>
      <c r="Y375" s="331"/>
      <c r="Z375" s="331"/>
      <c r="AA375" s="41"/>
      <c r="AB375" s="133"/>
      <c r="AC375" s="133"/>
      <c r="AD375" s="133"/>
      <c r="AE375" s="331"/>
      <c r="AF375" s="331"/>
      <c r="AG375" s="331"/>
      <c r="AH375" s="331"/>
      <c r="AI375" s="331"/>
      <c r="AJ375" s="331"/>
      <c r="AK375" s="331"/>
      <c r="AL375" s="331"/>
      <c r="AM375" s="331"/>
      <c r="AN375" s="133"/>
      <c r="AO375" s="133"/>
      <c r="AP375" s="133"/>
      <c r="AQ375" s="133"/>
      <c r="AR375" s="133"/>
      <c r="AS375" s="133"/>
      <c r="AT375" s="133"/>
      <c r="AU375" s="133"/>
      <c r="AV375" s="133"/>
      <c r="AW375" s="133"/>
      <c r="AX375" s="133"/>
      <c r="AY375" s="133"/>
      <c r="AZ375" s="41"/>
    </row>
    <row r="376" spans="1:54" s="3" customFormat="1" ht="94.5">
      <c r="A376" s="565"/>
      <c r="B376" s="70"/>
      <c r="C376" s="72" t="s">
        <v>931</v>
      </c>
      <c r="D376" s="72"/>
      <c r="E376" s="225" t="s">
        <v>503</v>
      </c>
      <c r="F376" s="225" t="s">
        <v>493</v>
      </c>
      <c r="G376" s="225" t="s">
        <v>483</v>
      </c>
      <c r="H376" s="225" t="s">
        <v>1029</v>
      </c>
      <c r="I376" s="225" t="s">
        <v>474</v>
      </c>
      <c r="J376" s="157"/>
      <c r="K376" s="485"/>
      <c r="L376" s="436">
        <f>L378+L380</f>
        <v>0</v>
      </c>
      <c r="M376" s="436">
        <f>M378+M380</f>
        <v>0</v>
      </c>
      <c r="N376" s="436">
        <f>N378+N380</f>
        <v>0</v>
      </c>
      <c r="O376" s="134">
        <f>O378+O380</f>
        <v>0</v>
      </c>
      <c r="P376" s="134">
        <f t="shared" ref="P376:AY376" si="236">P378+P380</f>
        <v>0</v>
      </c>
      <c r="Q376" s="134">
        <f t="shared" si="236"/>
        <v>0</v>
      </c>
      <c r="R376" s="134">
        <f t="shared" si="236"/>
        <v>0</v>
      </c>
      <c r="S376" s="134">
        <f t="shared" si="236"/>
        <v>0</v>
      </c>
      <c r="T376" s="134">
        <f t="shared" si="236"/>
        <v>0</v>
      </c>
      <c r="U376" s="134">
        <f t="shared" si="236"/>
        <v>0</v>
      </c>
      <c r="V376" s="134">
        <f t="shared" si="236"/>
        <v>0</v>
      </c>
      <c r="W376" s="134">
        <f t="shared" si="236"/>
        <v>0</v>
      </c>
      <c r="X376" s="134">
        <f t="shared" si="236"/>
        <v>0</v>
      </c>
      <c r="Y376" s="134">
        <f t="shared" si="236"/>
        <v>0</v>
      </c>
      <c r="Z376" s="134">
        <f t="shared" si="236"/>
        <v>0</v>
      </c>
      <c r="AA376" s="134"/>
      <c r="AB376" s="134">
        <f t="shared" si="236"/>
        <v>0</v>
      </c>
      <c r="AC376" s="134">
        <f t="shared" si="236"/>
        <v>0</v>
      </c>
      <c r="AD376" s="134">
        <f t="shared" si="236"/>
        <v>0</v>
      </c>
      <c r="AE376" s="134">
        <f t="shared" si="236"/>
        <v>0</v>
      </c>
      <c r="AF376" s="134">
        <f t="shared" si="236"/>
        <v>0</v>
      </c>
      <c r="AG376" s="134">
        <f t="shared" si="236"/>
        <v>0</v>
      </c>
      <c r="AH376" s="415">
        <f t="shared" si="236"/>
        <v>91534.06</v>
      </c>
      <c r="AI376" s="415">
        <f t="shared" si="236"/>
        <v>90618.7</v>
      </c>
      <c r="AJ376" s="415">
        <f t="shared" si="236"/>
        <v>915.36</v>
      </c>
      <c r="AK376" s="134">
        <f t="shared" si="236"/>
        <v>91534.06</v>
      </c>
      <c r="AL376" s="134">
        <f t="shared" si="236"/>
        <v>90618.7</v>
      </c>
      <c r="AM376" s="134">
        <f t="shared" si="236"/>
        <v>915.36</v>
      </c>
      <c r="AN376" s="134">
        <f t="shared" si="236"/>
        <v>0</v>
      </c>
      <c r="AO376" s="134">
        <f t="shared" si="236"/>
        <v>0</v>
      </c>
      <c r="AP376" s="134">
        <f t="shared" si="236"/>
        <v>0</v>
      </c>
      <c r="AQ376" s="134">
        <f t="shared" si="236"/>
        <v>0</v>
      </c>
      <c r="AR376" s="134">
        <f t="shared" si="236"/>
        <v>0</v>
      </c>
      <c r="AS376" s="134">
        <f t="shared" si="236"/>
        <v>0</v>
      </c>
      <c r="AT376" s="415">
        <f t="shared" si="236"/>
        <v>234591.56</v>
      </c>
      <c r="AU376" s="415">
        <f t="shared" si="236"/>
        <v>232245.6</v>
      </c>
      <c r="AV376" s="415">
        <f t="shared" si="236"/>
        <v>2345.96</v>
      </c>
      <c r="AW376" s="134">
        <f t="shared" si="236"/>
        <v>234591.56</v>
      </c>
      <c r="AX376" s="134">
        <f t="shared" si="236"/>
        <v>232245.6</v>
      </c>
      <c r="AY376" s="134">
        <f t="shared" si="236"/>
        <v>2345.96</v>
      </c>
      <c r="AZ376" s="41"/>
      <c r="BB376" s="6">
        <v>1</v>
      </c>
    </row>
    <row r="377" spans="1:54" s="3" customFormat="1" ht="20.25" customHeight="1">
      <c r="A377" s="565"/>
      <c r="B377" s="357"/>
      <c r="C377" s="44" t="s">
        <v>635</v>
      </c>
      <c r="D377" s="250"/>
      <c r="E377" s="420"/>
      <c r="F377" s="420"/>
      <c r="G377" s="420"/>
      <c r="H377" s="420"/>
      <c r="I377" s="420"/>
      <c r="J377" s="168"/>
      <c r="K377" s="486"/>
      <c r="L377" s="168"/>
      <c r="M377" s="168"/>
      <c r="N377" s="168"/>
      <c r="O377" s="282"/>
      <c r="P377" s="282"/>
      <c r="Q377" s="282"/>
      <c r="R377" s="282"/>
      <c r="S377" s="282"/>
      <c r="T377" s="282"/>
      <c r="U377" s="282"/>
      <c r="V377" s="282"/>
      <c r="W377" s="282"/>
      <c r="X377" s="282"/>
      <c r="Y377" s="282"/>
      <c r="Z377" s="282"/>
      <c r="AA377" s="41"/>
      <c r="AB377" s="282"/>
      <c r="AC377" s="282"/>
      <c r="AD377" s="282"/>
      <c r="AE377" s="282"/>
      <c r="AF377" s="282"/>
      <c r="AG377" s="282"/>
      <c r="AH377" s="282"/>
      <c r="AI377" s="282"/>
      <c r="AJ377" s="282"/>
      <c r="AK377" s="282"/>
      <c r="AL377" s="282"/>
      <c r="AM377" s="282"/>
      <c r="AN377" s="282"/>
      <c r="AO377" s="282"/>
      <c r="AP377" s="282"/>
      <c r="AQ377" s="282"/>
      <c r="AR377" s="282"/>
      <c r="AS377" s="282"/>
      <c r="AT377" s="282"/>
      <c r="AU377" s="282"/>
      <c r="AV377" s="282"/>
      <c r="AW377" s="282"/>
      <c r="AX377" s="282"/>
      <c r="AY377" s="282"/>
      <c r="AZ377" s="41"/>
    </row>
    <row r="378" spans="1:54" ht="31.5" customHeight="1">
      <c r="A378" s="565"/>
      <c r="B378" s="357"/>
      <c r="C378" s="43" t="s">
        <v>933</v>
      </c>
      <c r="D378" s="250"/>
      <c r="E378" s="420"/>
      <c r="F378" s="420"/>
      <c r="G378" s="420"/>
      <c r="H378" s="420"/>
      <c r="I378" s="420"/>
      <c r="J378" s="168"/>
      <c r="K378" s="486"/>
      <c r="L378" s="168"/>
      <c r="M378" s="168"/>
      <c r="N378" s="168"/>
      <c r="O378" s="282"/>
      <c r="P378" s="282"/>
      <c r="Q378" s="282"/>
      <c r="R378" s="282"/>
      <c r="S378" s="282"/>
      <c r="T378" s="282"/>
      <c r="U378" s="282"/>
      <c r="V378" s="282"/>
      <c r="W378" s="282"/>
      <c r="X378" s="282"/>
      <c r="Y378" s="282"/>
      <c r="Z378" s="282"/>
      <c r="AA378" s="42"/>
      <c r="AB378" s="282"/>
      <c r="AC378" s="282"/>
      <c r="AD378" s="282"/>
      <c r="AE378" s="282"/>
      <c r="AF378" s="282"/>
      <c r="AG378" s="282"/>
      <c r="AH378" s="412">
        <f>AI378+AJ378</f>
        <v>91534.06</v>
      </c>
      <c r="AI378" s="412">
        <v>90618.7</v>
      </c>
      <c r="AJ378" s="412">
        <v>915.36</v>
      </c>
      <c r="AK378" s="282">
        <f t="shared" ref="AK378" si="237">AE378+AH378</f>
        <v>91534.06</v>
      </c>
      <c r="AL378" s="282">
        <f t="shared" ref="AL378" si="238">AF378+AI378</f>
        <v>90618.7</v>
      </c>
      <c r="AM378" s="282">
        <f t="shared" ref="AM378" si="239">AG378+AJ378</f>
        <v>915.36</v>
      </c>
      <c r="AN378" s="282"/>
      <c r="AO378" s="282"/>
      <c r="AP378" s="282"/>
      <c r="AQ378" s="282"/>
      <c r="AR378" s="282"/>
      <c r="AS378" s="282"/>
      <c r="AT378" s="282"/>
      <c r="AU378" s="282"/>
      <c r="AV378" s="282"/>
      <c r="AW378" s="282"/>
      <c r="AX378" s="282"/>
      <c r="AY378" s="282"/>
      <c r="AZ378" s="42"/>
      <c r="BB378" s="2">
        <v>1</v>
      </c>
    </row>
    <row r="379" spans="1:54" s="3" customFormat="1" ht="20.25" customHeight="1">
      <c r="A379" s="565"/>
      <c r="B379" s="357"/>
      <c r="C379" s="44" t="s">
        <v>634</v>
      </c>
      <c r="D379" s="250"/>
      <c r="E379" s="420"/>
      <c r="F379" s="420"/>
      <c r="G379" s="420"/>
      <c r="H379" s="420"/>
      <c r="I379" s="420"/>
      <c r="J379" s="168"/>
      <c r="K379" s="486"/>
      <c r="L379" s="168"/>
      <c r="M379" s="168"/>
      <c r="N379" s="168"/>
      <c r="O379" s="282"/>
      <c r="P379" s="282"/>
      <c r="Q379" s="282"/>
      <c r="R379" s="282"/>
      <c r="S379" s="282"/>
      <c r="T379" s="282"/>
      <c r="U379" s="282"/>
      <c r="V379" s="282"/>
      <c r="W379" s="282"/>
      <c r="X379" s="282"/>
      <c r="Y379" s="282"/>
      <c r="Z379" s="282"/>
      <c r="AA379" s="41"/>
      <c r="AB379" s="282"/>
      <c r="AC379" s="282"/>
      <c r="AD379" s="282"/>
      <c r="AE379" s="282"/>
      <c r="AF379" s="282"/>
      <c r="AG379" s="282"/>
      <c r="AH379" s="282"/>
      <c r="AI379" s="282"/>
      <c r="AJ379" s="282"/>
      <c r="AK379" s="282"/>
      <c r="AL379" s="282"/>
      <c r="AM379" s="282"/>
      <c r="AN379" s="282"/>
      <c r="AO379" s="282"/>
      <c r="AP379" s="282"/>
      <c r="AQ379" s="282"/>
      <c r="AR379" s="282"/>
      <c r="AS379" s="282"/>
      <c r="AT379" s="282"/>
      <c r="AU379" s="282"/>
      <c r="AV379" s="282"/>
      <c r="AW379" s="282"/>
      <c r="AX379" s="282"/>
      <c r="AY379" s="282"/>
      <c r="AZ379" s="41"/>
    </row>
    <row r="380" spans="1:54" ht="31.5" customHeight="1">
      <c r="A380" s="565"/>
      <c r="B380" s="357"/>
      <c r="C380" s="43" t="s">
        <v>932</v>
      </c>
      <c r="D380" s="250"/>
      <c r="E380" s="420"/>
      <c r="F380" s="420"/>
      <c r="G380" s="420"/>
      <c r="H380" s="420"/>
      <c r="I380" s="420"/>
      <c r="J380" s="168"/>
      <c r="K380" s="486"/>
      <c r="L380" s="168"/>
      <c r="M380" s="168"/>
      <c r="N380" s="168"/>
      <c r="O380" s="282"/>
      <c r="P380" s="282"/>
      <c r="Q380" s="282"/>
      <c r="R380" s="282"/>
      <c r="S380" s="282"/>
      <c r="T380" s="282"/>
      <c r="U380" s="282"/>
      <c r="V380" s="282"/>
      <c r="W380" s="282"/>
      <c r="X380" s="282"/>
      <c r="Y380" s="282"/>
      <c r="Z380" s="282"/>
      <c r="AA380" s="42"/>
      <c r="AB380" s="282"/>
      <c r="AC380" s="282"/>
      <c r="AD380" s="282"/>
      <c r="AE380" s="282"/>
      <c r="AF380" s="282"/>
      <c r="AG380" s="282"/>
      <c r="AH380" s="282"/>
      <c r="AI380" s="282"/>
      <c r="AJ380" s="282"/>
      <c r="AK380" s="282"/>
      <c r="AL380" s="282"/>
      <c r="AM380" s="282"/>
      <c r="AN380" s="282"/>
      <c r="AO380" s="282"/>
      <c r="AP380" s="282"/>
      <c r="AQ380" s="282"/>
      <c r="AR380" s="282"/>
      <c r="AS380" s="282"/>
      <c r="AT380" s="412">
        <f>AU380+AV380</f>
        <v>234591.56</v>
      </c>
      <c r="AU380" s="412">
        <v>232245.6</v>
      </c>
      <c r="AV380" s="412">
        <v>2345.96</v>
      </c>
      <c r="AW380" s="282">
        <f t="shared" ref="AW380" si="240">AQ380+AT380</f>
        <v>234591.56</v>
      </c>
      <c r="AX380" s="282">
        <f t="shared" ref="AX380" si="241">AR380+AU380</f>
        <v>232245.6</v>
      </c>
      <c r="AY380" s="282">
        <f t="shared" ref="AY380" si="242">AS380+AV380</f>
        <v>2345.96</v>
      </c>
      <c r="AZ380" s="42"/>
    </row>
    <row r="381" spans="1:54" s="14" customFormat="1" ht="78.75">
      <c r="A381" s="565"/>
      <c r="B381" s="70" t="s">
        <v>812</v>
      </c>
      <c r="C381" s="72" t="s">
        <v>128</v>
      </c>
      <c r="D381" s="72"/>
      <c r="E381" s="225" t="s">
        <v>503</v>
      </c>
      <c r="F381" s="225" t="s">
        <v>493</v>
      </c>
      <c r="G381" s="225" t="s">
        <v>483</v>
      </c>
      <c r="H381" s="225" t="s">
        <v>504</v>
      </c>
      <c r="I381" s="225" t="s">
        <v>474</v>
      </c>
      <c r="J381" s="157"/>
      <c r="K381" s="485"/>
      <c r="L381" s="436">
        <f>M381+N381</f>
        <v>239530.44907</v>
      </c>
      <c r="M381" s="436">
        <f>M382+M383</f>
        <v>0</v>
      </c>
      <c r="N381" s="436">
        <v>239530.44907</v>
      </c>
      <c r="O381" s="134">
        <f>O382+O383</f>
        <v>238500</v>
      </c>
      <c r="P381" s="134">
        <f t="shared" ref="P381:AV381" si="243">P382+P383</f>
        <v>0</v>
      </c>
      <c r="Q381" s="134">
        <f t="shared" si="243"/>
        <v>238500</v>
      </c>
      <c r="R381" s="134">
        <f>R382+R383</f>
        <v>238500</v>
      </c>
      <c r="S381" s="134">
        <f t="shared" ref="S381" si="244">S382+S383</f>
        <v>0</v>
      </c>
      <c r="T381" s="134">
        <f t="shared" ref="T381" si="245">T382+T383</f>
        <v>238500</v>
      </c>
      <c r="U381" s="415">
        <f t="shared" si="243"/>
        <v>10000</v>
      </c>
      <c r="V381" s="415">
        <f t="shared" si="243"/>
        <v>0</v>
      </c>
      <c r="W381" s="415">
        <f t="shared" si="243"/>
        <v>10000</v>
      </c>
      <c r="X381" s="134">
        <f>R381+U381</f>
        <v>248500</v>
      </c>
      <c r="Y381" s="134">
        <f t="shared" ref="Y381:Z381" si="246">S381+V381</f>
        <v>0</v>
      </c>
      <c r="Z381" s="134">
        <f t="shared" si="246"/>
        <v>248500</v>
      </c>
      <c r="AA381" s="134"/>
      <c r="AB381" s="134">
        <f t="shared" si="243"/>
        <v>238500</v>
      </c>
      <c r="AC381" s="134">
        <f t="shared" si="243"/>
        <v>0</v>
      </c>
      <c r="AD381" s="134">
        <f t="shared" si="243"/>
        <v>238500</v>
      </c>
      <c r="AE381" s="134">
        <f t="shared" ref="AE381" si="247">AE382+AE383</f>
        <v>238500</v>
      </c>
      <c r="AF381" s="134">
        <f t="shared" ref="AF381" si="248">AF382+AF383</f>
        <v>0</v>
      </c>
      <c r="AG381" s="134">
        <f t="shared" ref="AG381" si="249">AG382+AG383</f>
        <v>238500</v>
      </c>
      <c r="AH381" s="415">
        <f t="shared" si="243"/>
        <v>102414.19999999998</v>
      </c>
      <c r="AI381" s="415">
        <f t="shared" si="243"/>
        <v>0</v>
      </c>
      <c r="AJ381" s="415">
        <f t="shared" si="243"/>
        <v>102414.19999999998</v>
      </c>
      <c r="AK381" s="134">
        <f>AE381+AH381</f>
        <v>340914.19999999995</v>
      </c>
      <c r="AL381" s="134">
        <f t="shared" ref="AL381:AM381" si="250">AF381+AI381</f>
        <v>0</v>
      </c>
      <c r="AM381" s="134">
        <f t="shared" si="250"/>
        <v>340914.19999999995</v>
      </c>
      <c r="AN381" s="134">
        <f t="shared" si="243"/>
        <v>238500</v>
      </c>
      <c r="AO381" s="134">
        <f t="shared" si="243"/>
        <v>0</v>
      </c>
      <c r="AP381" s="134">
        <f t="shared" si="243"/>
        <v>238500</v>
      </c>
      <c r="AQ381" s="134">
        <v>238500</v>
      </c>
      <c r="AR381" s="134">
        <v>0</v>
      </c>
      <c r="AS381" s="134">
        <v>238500</v>
      </c>
      <c r="AT381" s="415">
        <f t="shared" si="243"/>
        <v>6585.8000000000047</v>
      </c>
      <c r="AU381" s="415">
        <f t="shared" si="243"/>
        <v>0</v>
      </c>
      <c r="AV381" s="415">
        <f t="shared" si="243"/>
        <v>6585.8000000000047</v>
      </c>
      <c r="AW381" s="134">
        <f>AQ381+AT381</f>
        <v>245085.80000000002</v>
      </c>
      <c r="AX381" s="134">
        <f t="shared" ref="AX381:AY381" si="251">AR381+AU381</f>
        <v>0</v>
      </c>
      <c r="AY381" s="134">
        <f t="shared" si="251"/>
        <v>245085.80000000002</v>
      </c>
      <c r="AZ381" s="73"/>
      <c r="BB381" s="6">
        <v>1</v>
      </c>
    </row>
    <row r="382" spans="1:54" ht="18.75" customHeight="1">
      <c r="A382" s="565"/>
      <c r="B382" s="51"/>
      <c r="C382" s="42" t="s">
        <v>28</v>
      </c>
      <c r="D382" s="250"/>
      <c r="E382" s="420"/>
      <c r="F382" s="420"/>
      <c r="G382" s="420"/>
      <c r="H382" s="420"/>
      <c r="I382" s="420"/>
      <c r="J382" s="168"/>
      <c r="K382" s="486"/>
      <c r="L382" s="437">
        <f>M382+N382</f>
        <v>15000</v>
      </c>
      <c r="M382" s="282">
        <v>0</v>
      </c>
      <c r="N382" s="319">
        <v>15000</v>
      </c>
      <c r="O382" s="123">
        <v>15000</v>
      </c>
      <c r="P382" s="123">
        <v>0</v>
      </c>
      <c r="Q382" s="123">
        <v>15000</v>
      </c>
      <c r="R382" s="123">
        <v>15000</v>
      </c>
      <c r="S382" s="123">
        <v>0</v>
      </c>
      <c r="T382" s="123">
        <v>15000</v>
      </c>
      <c r="U382" s="319"/>
      <c r="V382" s="319"/>
      <c r="W382" s="319"/>
      <c r="X382" s="123">
        <v>15000</v>
      </c>
      <c r="Y382" s="123">
        <v>0</v>
      </c>
      <c r="Z382" s="123">
        <v>15000</v>
      </c>
      <c r="AA382" s="123"/>
      <c r="AB382" s="123">
        <v>15000</v>
      </c>
      <c r="AC382" s="123">
        <v>0</v>
      </c>
      <c r="AD382" s="123">
        <v>15000</v>
      </c>
      <c r="AE382" s="123">
        <v>15000</v>
      </c>
      <c r="AF382" s="123">
        <v>0</v>
      </c>
      <c r="AG382" s="123">
        <v>15000</v>
      </c>
      <c r="AH382" s="319"/>
      <c r="AI382" s="319"/>
      <c r="AJ382" s="319"/>
      <c r="AK382" s="123">
        <v>15000</v>
      </c>
      <c r="AL382" s="123">
        <v>0</v>
      </c>
      <c r="AM382" s="123">
        <v>15000</v>
      </c>
      <c r="AN382" s="123">
        <v>15000</v>
      </c>
      <c r="AO382" s="123">
        <v>0</v>
      </c>
      <c r="AP382" s="123">
        <v>15000</v>
      </c>
      <c r="AQ382" s="123">
        <v>15000</v>
      </c>
      <c r="AR382" s="123">
        <v>0</v>
      </c>
      <c r="AS382" s="123">
        <v>15000</v>
      </c>
      <c r="AT382" s="123"/>
      <c r="AU382" s="123"/>
      <c r="AV382" s="123"/>
      <c r="AW382" s="123">
        <f t="shared" ref="AW382:AW422" si="252">AQ382+AT382</f>
        <v>15000</v>
      </c>
      <c r="AX382" s="123">
        <f t="shared" ref="AX382:AX422" si="253">AR382+AU382</f>
        <v>0</v>
      </c>
      <c r="AY382" s="123">
        <f t="shared" ref="AY382:AY422" si="254">AS382+AV382</f>
        <v>15000</v>
      </c>
      <c r="AZ382" s="42"/>
    </row>
    <row r="383" spans="1:54" ht="20.25">
      <c r="A383" s="565"/>
      <c r="B383" s="417"/>
      <c r="C383" s="418" t="s">
        <v>930</v>
      </c>
      <c r="D383" s="419"/>
      <c r="E383" s="420"/>
      <c r="F383" s="420"/>
      <c r="G383" s="420"/>
      <c r="H383" s="420"/>
      <c r="I383" s="420"/>
      <c r="J383" s="421"/>
      <c r="K383" s="487"/>
      <c r="L383" s="293">
        <f>M383+N383</f>
        <v>224530.44907</v>
      </c>
      <c r="M383" s="293">
        <f>SUM(M385:M424)</f>
        <v>0</v>
      </c>
      <c r="N383" s="293">
        <f>N381-N382</f>
        <v>224530.44907</v>
      </c>
      <c r="O383" s="293">
        <f>SUM(O385:O424)</f>
        <v>223500</v>
      </c>
      <c r="P383" s="293">
        <f t="shared" ref="P383:AY383" si="255">SUM(P385:P424)</f>
        <v>0</v>
      </c>
      <c r="Q383" s="293">
        <f t="shared" si="255"/>
        <v>223500</v>
      </c>
      <c r="R383" s="293">
        <f t="shared" si="255"/>
        <v>223500</v>
      </c>
      <c r="S383" s="293">
        <f t="shared" si="255"/>
        <v>0</v>
      </c>
      <c r="T383" s="293">
        <f t="shared" si="255"/>
        <v>223500</v>
      </c>
      <c r="U383" s="422">
        <f t="shared" si="255"/>
        <v>10000</v>
      </c>
      <c r="V383" s="422">
        <f t="shared" si="255"/>
        <v>0</v>
      </c>
      <c r="W383" s="422">
        <f t="shared" si="255"/>
        <v>10000</v>
      </c>
      <c r="X383" s="293">
        <f t="shared" si="255"/>
        <v>233500</v>
      </c>
      <c r="Y383" s="293">
        <f t="shared" si="255"/>
        <v>0</v>
      </c>
      <c r="Z383" s="293">
        <f t="shared" si="255"/>
        <v>233500</v>
      </c>
      <c r="AA383" s="293"/>
      <c r="AB383" s="293">
        <f t="shared" si="255"/>
        <v>223500</v>
      </c>
      <c r="AC383" s="293">
        <f t="shared" si="255"/>
        <v>0</v>
      </c>
      <c r="AD383" s="293">
        <f t="shared" si="255"/>
        <v>223500</v>
      </c>
      <c r="AE383" s="293">
        <f t="shared" si="255"/>
        <v>223500</v>
      </c>
      <c r="AF383" s="293">
        <f t="shared" si="255"/>
        <v>0</v>
      </c>
      <c r="AG383" s="293">
        <f t="shared" si="255"/>
        <v>223500</v>
      </c>
      <c r="AH383" s="422">
        <f t="shared" si="255"/>
        <v>102414.19999999998</v>
      </c>
      <c r="AI383" s="422">
        <f t="shared" si="255"/>
        <v>0</v>
      </c>
      <c r="AJ383" s="422">
        <f t="shared" si="255"/>
        <v>102414.19999999998</v>
      </c>
      <c r="AK383" s="293">
        <f t="shared" si="255"/>
        <v>325914.19999999995</v>
      </c>
      <c r="AL383" s="293">
        <f t="shared" si="255"/>
        <v>0</v>
      </c>
      <c r="AM383" s="293">
        <f t="shared" si="255"/>
        <v>325914.19999999995</v>
      </c>
      <c r="AN383" s="293">
        <f t="shared" si="255"/>
        <v>223500</v>
      </c>
      <c r="AO383" s="293">
        <f t="shared" si="255"/>
        <v>0</v>
      </c>
      <c r="AP383" s="293">
        <f t="shared" si="255"/>
        <v>223500</v>
      </c>
      <c r="AQ383" s="293">
        <f t="shared" si="255"/>
        <v>223500</v>
      </c>
      <c r="AR383" s="293">
        <f t="shared" si="255"/>
        <v>0</v>
      </c>
      <c r="AS383" s="293">
        <f t="shared" si="255"/>
        <v>223500</v>
      </c>
      <c r="AT383" s="422">
        <f t="shared" si="255"/>
        <v>6585.8000000000047</v>
      </c>
      <c r="AU383" s="422">
        <f t="shared" si="255"/>
        <v>0</v>
      </c>
      <c r="AV383" s="422">
        <f t="shared" si="255"/>
        <v>6585.8000000000047</v>
      </c>
      <c r="AW383" s="293">
        <f t="shared" si="255"/>
        <v>230085.80000000002</v>
      </c>
      <c r="AX383" s="293">
        <f t="shared" si="255"/>
        <v>0</v>
      </c>
      <c r="AY383" s="293">
        <f t="shared" si="255"/>
        <v>230085.80000000002</v>
      </c>
      <c r="AZ383" s="72"/>
      <c r="BB383" s="6">
        <v>1</v>
      </c>
    </row>
    <row r="384" spans="1:54" ht="26.25" customHeight="1">
      <c r="A384" s="565"/>
      <c r="B384" s="51"/>
      <c r="C384" s="42" t="s">
        <v>1</v>
      </c>
      <c r="D384" s="250"/>
      <c r="E384" s="420"/>
      <c r="F384" s="420"/>
      <c r="G384" s="420"/>
      <c r="H384" s="420"/>
      <c r="I384" s="420"/>
      <c r="J384" s="168"/>
      <c r="K384" s="486"/>
      <c r="L384" s="168"/>
      <c r="M384" s="168"/>
      <c r="N384" s="168"/>
      <c r="O384" s="109"/>
      <c r="P384" s="109"/>
      <c r="Q384" s="109"/>
      <c r="R384" s="109"/>
      <c r="S384" s="109"/>
      <c r="T384" s="109"/>
      <c r="U384" s="282"/>
      <c r="V384" s="282"/>
      <c r="W384" s="282"/>
      <c r="X384" s="282"/>
      <c r="Y384" s="282"/>
      <c r="Z384" s="282"/>
      <c r="AA384" s="42"/>
      <c r="AB384" s="109"/>
      <c r="AC384" s="109"/>
      <c r="AD384" s="109"/>
      <c r="AE384" s="109"/>
      <c r="AF384" s="109"/>
      <c r="AG384" s="109"/>
      <c r="AH384" s="282"/>
      <c r="AI384" s="282"/>
      <c r="AJ384" s="282"/>
      <c r="AK384" s="282"/>
      <c r="AL384" s="282"/>
      <c r="AM384" s="282"/>
      <c r="AN384" s="109"/>
      <c r="AO384" s="109"/>
      <c r="AP384" s="109"/>
      <c r="AQ384" s="109"/>
      <c r="AR384" s="109"/>
      <c r="AS384" s="109"/>
      <c r="AT384" s="109"/>
      <c r="AU384" s="109"/>
      <c r="AV384" s="109"/>
      <c r="AW384" s="109"/>
      <c r="AX384" s="109"/>
      <c r="AY384" s="109"/>
      <c r="AZ384" s="42"/>
    </row>
    <row r="385" spans="1:54" ht="20.25" customHeight="1">
      <c r="A385" s="565"/>
      <c r="B385" s="357"/>
      <c r="C385" s="44" t="s">
        <v>636</v>
      </c>
      <c r="D385" s="250"/>
      <c r="E385" s="420"/>
      <c r="F385" s="420"/>
      <c r="G385" s="420"/>
      <c r="H385" s="420"/>
      <c r="I385" s="420"/>
      <c r="J385" s="168"/>
      <c r="K385" s="486"/>
      <c r="L385" s="168"/>
      <c r="M385" s="168"/>
      <c r="N385" s="168"/>
      <c r="O385" s="282"/>
      <c r="P385" s="282"/>
      <c r="Q385" s="282"/>
      <c r="R385" s="282"/>
      <c r="S385" s="282"/>
      <c r="T385" s="282"/>
      <c r="U385" s="282"/>
      <c r="V385" s="282"/>
      <c r="W385" s="282"/>
      <c r="X385" s="282"/>
      <c r="Y385" s="282"/>
      <c r="Z385" s="282"/>
      <c r="AA385" s="42"/>
      <c r="AB385" s="282"/>
      <c r="AC385" s="282"/>
      <c r="AD385" s="282"/>
      <c r="AE385" s="282"/>
      <c r="AF385" s="282"/>
      <c r="AG385" s="282"/>
      <c r="AH385" s="282"/>
      <c r="AI385" s="282"/>
      <c r="AJ385" s="282"/>
      <c r="AK385" s="282"/>
      <c r="AL385" s="282"/>
      <c r="AM385" s="282"/>
      <c r="AN385" s="282"/>
      <c r="AO385" s="282"/>
      <c r="AP385" s="282"/>
      <c r="AQ385" s="282"/>
      <c r="AR385" s="282"/>
      <c r="AS385" s="282"/>
      <c r="AT385" s="282"/>
      <c r="AU385" s="282"/>
      <c r="AV385" s="282"/>
      <c r="AW385" s="282"/>
      <c r="AX385" s="282"/>
      <c r="AY385" s="282"/>
      <c r="AZ385" s="42"/>
    </row>
    <row r="386" spans="1:54" ht="31.5">
      <c r="A386" s="565"/>
      <c r="B386" s="357" t="s">
        <v>813</v>
      </c>
      <c r="C386" s="43" t="s">
        <v>620</v>
      </c>
      <c r="D386" s="250"/>
      <c r="E386" s="420"/>
      <c r="F386" s="420"/>
      <c r="G386" s="420"/>
      <c r="H386" s="420"/>
      <c r="I386" s="420"/>
      <c r="J386" s="168"/>
      <c r="K386" s="486"/>
      <c r="L386" s="282">
        <f>M386+N386</f>
        <v>19169.004400000002</v>
      </c>
      <c r="M386" s="282">
        <v>0</v>
      </c>
      <c r="N386" s="282">
        <v>19169.004400000002</v>
      </c>
      <c r="O386" s="282"/>
      <c r="P386" s="282"/>
      <c r="Q386" s="282"/>
      <c r="R386" s="282"/>
      <c r="S386" s="282"/>
      <c r="T386" s="282"/>
      <c r="U386" s="412">
        <f>V386+W386</f>
        <v>4305.8999999999996</v>
      </c>
      <c r="V386" s="412">
        <v>0</v>
      </c>
      <c r="W386" s="412">
        <v>4305.8999999999996</v>
      </c>
      <c r="X386" s="282">
        <f t="shared" ref="X386" si="256">R386+U386</f>
        <v>4305.8999999999996</v>
      </c>
      <c r="Y386" s="282">
        <f t="shared" ref="Y386" si="257">S386+V386</f>
        <v>0</v>
      </c>
      <c r="Z386" s="282">
        <f t="shared" ref="Z386" si="258">T386+W386</f>
        <v>4305.8999999999996</v>
      </c>
      <c r="AA386" s="42"/>
      <c r="AB386" s="282"/>
      <c r="AC386" s="282"/>
      <c r="AD386" s="282"/>
      <c r="AE386" s="282"/>
      <c r="AF386" s="282"/>
      <c r="AG386" s="282"/>
      <c r="AH386" s="282"/>
      <c r="AI386" s="282"/>
      <c r="AJ386" s="282"/>
      <c r="AK386" s="282"/>
      <c r="AL386" s="282"/>
      <c r="AM386" s="282"/>
      <c r="AN386" s="282"/>
      <c r="AO386" s="282"/>
      <c r="AP386" s="282"/>
      <c r="AQ386" s="282"/>
      <c r="AR386" s="282"/>
      <c r="AS386" s="282"/>
      <c r="AT386" s="282"/>
      <c r="AU386" s="282"/>
      <c r="AV386" s="282"/>
      <c r="AW386" s="282"/>
      <c r="AX386" s="282"/>
      <c r="AY386" s="282"/>
      <c r="AZ386" s="42"/>
      <c r="BB386" s="6">
        <v>1</v>
      </c>
    </row>
    <row r="387" spans="1:54" ht="31.5" customHeight="1">
      <c r="A387" s="565"/>
      <c r="B387" s="357" t="s">
        <v>814</v>
      </c>
      <c r="C387" s="43" t="s">
        <v>648</v>
      </c>
      <c r="D387" s="250"/>
      <c r="E387" s="420"/>
      <c r="F387" s="420"/>
      <c r="G387" s="420"/>
      <c r="H387" s="420"/>
      <c r="I387" s="420"/>
      <c r="J387" s="168"/>
      <c r="K387" s="486"/>
      <c r="L387" s="282"/>
      <c r="M387" s="282"/>
      <c r="N387" s="282"/>
      <c r="O387" s="282"/>
      <c r="P387" s="282"/>
      <c r="Q387" s="282"/>
      <c r="R387" s="282"/>
      <c r="S387" s="282"/>
      <c r="T387" s="282"/>
      <c r="U387" s="282"/>
      <c r="V387" s="282"/>
      <c r="W387" s="282"/>
      <c r="X387" s="282"/>
      <c r="Y387" s="282"/>
      <c r="Z387" s="282"/>
      <c r="AA387" s="42"/>
      <c r="AB387" s="282"/>
      <c r="AC387" s="282"/>
      <c r="AD387" s="282"/>
      <c r="AE387" s="282"/>
      <c r="AF387" s="282"/>
      <c r="AG387" s="282"/>
      <c r="AH387" s="412">
        <f>AI387+AJ387</f>
        <v>10800</v>
      </c>
      <c r="AI387" s="412">
        <v>0</v>
      </c>
      <c r="AJ387" s="412">
        <v>10800</v>
      </c>
      <c r="AK387" s="282">
        <f t="shared" ref="AK387" si="259">AE387+AH387</f>
        <v>10800</v>
      </c>
      <c r="AL387" s="282">
        <f t="shared" ref="AL387" si="260">AF387+AI387</f>
        <v>0</v>
      </c>
      <c r="AM387" s="282">
        <f t="shared" ref="AM387" si="261">AG387+AJ387</f>
        <v>10800</v>
      </c>
      <c r="AN387" s="282"/>
      <c r="AO387" s="282"/>
      <c r="AP387" s="282"/>
      <c r="AQ387" s="282"/>
      <c r="AR387" s="282"/>
      <c r="AS387" s="282"/>
      <c r="AT387" s="412">
        <f>AU387+AV387</f>
        <v>11150</v>
      </c>
      <c r="AU387" s="412">
        <v>0</v>
      </c>
      <c r="AV387" s="412">
        <v>11150</v>
      </c>
      <c r="AW387" s="111">
        <f t="shared" ref="AW387" si="262">AQ387+AT387</f>
        <v>11150</v>
      </c>
      <c r="AX387" s="111">
        <f t="shared" ref="AX387" si="263">AR387+AU387</f>
        <v>0</v>
      </c>
      <c r="AY387" s="109">
        <f t="shared" ref="AY387" si="264">AS387+AV387</f>
        <v>11150</v>
      </c>
      <c r="AZ387" s="42"/>
      <c r="BB387" s="2">
        <v>1</v>
      </c>
    </row>
    <row r="388" spans="1:54" ht="20.25" customHeight="1">
      <c r="A388" s="565"/>
      <c r="B388" s="51"/>
      <c r="C388" s="44" t="s">
        <v>635</v>
      </c>
      <c r="D388" s="45"/>
      <c r="E388" s="224"/>
      <c r="F388" s="224"/>
      <c r="G388" s="224"/>
      <c r="H388" s="224"/>
      <c r="I388" s="224"/>
      <c r="J388" s="167"/>
      <c r="K388" s="484"/>
      <c r="L388" s="167"/>
      <c r="M388" s="167"/>
      <c r="N388" s="167"/>
      <c r="O388" s="135"/>
      <c r="P388" s="135"/>
      <c r="Q388" s="135"/>
      <c r="R388" s="135"/>
      <c r="S388" s="135"/>
      <c r="T388" s="135"/>
      <c r="U388" s="293"/>
      <c r="V388" s="293"/>
      <c r="W388" s="293"/>
      <c r="X388" s="293"/>
      <c r="Y388" s="293"/>
      <c r="Z388" s="293"/>
      <c r="AA388" s="44"/>
      <c r="AB388" s="135"/>
      <c r="AC388" s="135"/>
      <c r="AD388" s="135"/>
      <c r="AE388" s="135"/>
      <c r="AF388" s="135"/>
      <c r="AG388" s="135"/>
      <c r="AH388" s="293"/>
      <c r="AI388" s="293"/>
      <c r="AJ388" s="293"/>
      <c r="AK388" s="293"/>
      <c r="AL388" s="293"/>
      <c r="AM388" s="293"/>
      <c r="AN388" s="135"/>
      <c r="AO388" s="135"/>
      <c r="AP388" s="135"/>
      <c r="AQ388" s="135"/>
      <c r="AR388" s="135"/>
      <c r="AS388" s="135"/>
      <c r="AT388" s="135"/>
      <c r="AU388" s="135"/>
      <c r="AV388" s="135"/>
      <c r="AW388" s="135"/>
      <c r="AX388" s="135"/>
      <c r="AY388" s="135"/>
      <c r="AZ388" s="44"/>
    </row>
    <row r="389" spans="1:54" ht="31.5">
      <c r="A389" s="565"/>
      <c r="B389" s="51" t="s">
        <v>815</v>
      </c>
      <c r="C389" s="43" t="s">
        <v>621</v>
      </c>
      <c r="D389" s="73"/>
      <c r="E389" s="224"/>
      <c r="F389" s="224"/>
      <c r="G389" s="224"/>
      <c r="H389" s="224"/>
      <c r="I389" s="224"/>
      <c r="J389" s="166" t="s">
        <v>452</v>
      </c>
      <c r="K389" s="477"/>
      <c r="L389" s="282">
        <f>M389+N389</f>
        <v>70347.12</v>
      </c>
      <c r="M389" s="282">
        <v>0</v>
      </c>
      <c r="N389" s="282">
        <v>70347.12</v>
      </c>
      <c r="O389" s="109">
        <v>98748</v>
      </c>
      <c r="P389" s="109">
        <v>0</v>
      </c>
      <c r="Q389" s="109">
        <v>98748</v>
      </c>
      <c r="R389" s="109">
        <v>98748</v>
      </c>
      <c r="S389" s="109">
        <v>0</v>
      </c>
      <c r="T389" s="109">
        <v>98748</v>
      </c>
      <c r="U389" s="282">
        <f>V389+W389</f>
        <v>-35423</v>
      </c>
      <c r="V389" s="282">
        <v>0</v>
      </c>
      <c r="W389" s="282">
        <v>-35423</v>
      </c>
      <c r="X389" s="282">
        <f t="shared" ref="X389:X421" si="265">R389+U389</f>
        <v>63325</v>
      </c>
      <c r="Y389" s="282">
        <f t="shared" ref="Y389:Y421" si="266">S389+V389</f>
        <v>0</v>
      </c>
      <c r="Z389" s="282">
        <f t="shared" ref="Z389:Z421" si="267">T389+W389</f>
        <v>63325</v>
      </c>
      <c r="AA389" s="43"/>
      <c r="AB389" s="109"/>
      <c r="AC389" s="109"/>
      <c r="AD389" s="109"/>
      <c r="AE389" s="109"/>
      <c r="AF389" s="109"/>
      <c r="AG389" s="109"/>
      <c r="AH389" s="282"/>
      <c r="AI389" s="282"/>
      <c r="AJ389" s="282"/>
      <c r="AK389" s="282"/>
      <c r="AL389" s="282"/>
      <c r="AM389" s="282"/>
      <c r="AN389" s="109"/>
      <c r="AO389" s="109"/>
      <c r="AP389" s="109"/>
      <c r="AQ389" s="109"/>
      <c r="AR389" s="109"/>
      <c r="AS389" s="109"/>
      <c r="AT389" s="109"/>
      <c r="AU389" s="109"/>
      <c r="AV389" s="109"/>
      <c r="AW389" s="109"/>
      <c r="AX389" s="109"/>
      <c r="AY389" s="109"/>
      <c r="AZ389" s="43"/>
      <c r="BB389" s="6">
        <v>1</v>
      </c>
    </row>
    <row r="390" spans="1:54" ht="31.5">
      <c r="A390" s="565"/>
      <c r="B390" s="357"/>
      <c r="C390" s="43" t="s">
        <v>622</v>
      </c>
      <c r="D390" s="73"/>
      <c r="E390" s="224"/>
      <c r="F390" s="224"/>
      <c r="G390" s="224"/>
      <c r="H390" s="224"/>
      <c r="I390" s="224"/>
      <c r="J390" s="166"/>
      <c r="K390" s="477"/>
      <c r="L390" s="282"/>
      <c r="M390" s="282"/>
      <c r="N390" s="282"/>
      <c r="O390" s="282"/>
      <c r="P390" s="282"/>
      <c r="Q390" s="282"/>
      <c r="R390" s="282"/>
      <c r="S390" s="282"/>
      <c r="T390" s="282"/>
      <c r="U390" s="412">
        <f>V390+W390</f>
        <v>9381</v>
      </c>
      <c r="V390" s="412">
        <v>0</v>
      </c>
      <c r="W390" s="412">
        <v>9381</v>
      </c>
      <c r="X390" s="282">
        <f t="shared" ref="X390" si="268">R390+U390</f>
        <v>9381</v>
      </c>
      <c r="Y390" s="282">
        <f t="shared" ref="Y390" si="269">S390+V390</f>
        <v>0</v>
      </c>
      <c r="Z390" s="282">
        <f t="shared" ref="Z390" si="270">T390+W390</f>
        <v>9381</v>
      </c>
      <c r="AA390" s="43"/>
      <c r="AB390" s="282"/>
      <c r="AC390" s="282"/>
      <c r="AD390" s="282"/>
      <c r="AE390" s="282"/>
      <c r="AF390" s="282"/>
      <c r="AG390" s="282"/>
      <c r="AH390" s="282"/>
      <c r="AI390" s="282"/>
      <c r="AJ390" s="282"/>
      <c r="AK390" s="282"/>
      <c r="AL390" s="282"/>
      <c r="AM390" s="282"/>
      <c r="AN390" s="282"/>
      <c r="AO390" s="282"/>
      <c r="AP390" s="282"/>
      <c r="AQ390" s="282"/>
      <c r="AR390" s="282"/>
      <c r="AS390" s="282"/>
      <c r="AT390" s="282"/>
      <c r="AU390" s="282"/>
      <c r="AV390" s="282"/>
      <c r="AW390" s="282"/>
      <c r="AX390" s="282"/>
      <c r="AY390" s="282"/>
      <c r="AZ390" s="43"/>
      <c r="BB390" s="6">
        <v>1</v>
      </c>
    </row>
    <row r="391" spans="1:54" ht="20.25" customHeight="1">
      <c r="A391" s="565"/>
      <c r="B391" s="51"/>
      <c r="C391" s="44" t="s">
        <v>634</v>
      </c>
      <c r="D391" s="45"/>
      <c r="E391" s="224"/>
      <c r="F391" s="224"/>
      <c r="G391" s="224"/>
      <c r="H391" s="224"/>
      <c r="I391" s="224"/>
      <c r="J391" s="167"/>
      <c r="K391" s="484"/>
      <c r="L391" s="282"/>
      <c r="M391" s="282"/>
      <c r="N391" s="282"/>
      <c r="O391" s="135"/>
      <c r="P391" s="135"/>
      <c r="Q391" s="135"/>
      <c r="R391" s="135"/>
      <c r="S391" s="135"/>
      <c r="T391" s="135"/>
      <c r="U391" s="293"/>
      <c r="V391" s="293"/>
      <c r="W391" s="293"/>
      <c r="X391" s="293"/>
      <c r="Y391" s="293"/>
      <c r="Z391" s="293"/>
      <c r="AA391" s="44"/>
      <c r="AB391" s="135"/>
      <c r="AC391" s="135"/>
      <c r="AD391" s="135"/>
      <c r="AE391" s="135"/>
      <c r="AF391" s="135"/>
      <c r="AG391" s="135"/>
      <c r="AH391" s="293"/>
      <c r="AI391" s="293"/>
      <c r="AJ391" s="293"/>
      <c r="AK391" s="293"/>
      <c r="AL391" s="293"/>
      <c r="AM391" s="293"/>
      <c r="AN391" s="135"/>
      <c r="AO391" s="135"/>
      <c r="AP391" s="135"/>
      <c r="AQ391" s="135"/>
      <c r="AR391" s="135"/>
      <c r="AS391" s="135"/>
      <c r="AT391" s="135"/>
      <c r="AU391" s="135"/>
      <c r="AV391" s="135"/>
      <c r="AW391" s="135"/>
      <c r="AX391" s="135"/>
      <c r="AY391" s="135"/>
      <c r="AZ391" s="44"/>
    </row>
    <row r="392" spans="1:54" ht="31.5" customHeight="1">
      <c r="A392" s="565"/>
      <c r="B392" s="51" t="s">
        <v>816</v>
      </c>
      <c r="C392" s="43" t="s">
        <v>102</v>
      </c>
      <c r="D392" s="73"/>
      <c r="E392" s="222"/>
      <c r="F392" s="222"/>
      <c r="G392" s="222"/>
      <c r="H392" s="224"/>
      <c r="I392" s="224"/>
      <c r="J392" s="166" t="s">
        <v>454</v>
      </c>
      <c r="K392" s="477"/>
      <c r="L392" s="282"/>
      <c r="M392" s="282"/>
      <c r="N392" s="282"/>
      <c r="O392" s="109"/>
      <c r="P392" s="109"/>
      <c r="Q392" s="109"/>
      <c r="R392" s="109"/>
      <c r="S392" s="109"/>
      <c r="T392" s="109"/>
      <c r="U392" s="282"/>
      <c r="V392" s="282"/>
      <c r="W392" s="282"/>
      <c r="X392" s="282"/>
      <c r="Y392" s="282"/>
      <c r="Z392" s="282"/>
      <c r="AA392" s="73"/>
      <c r="AB392" s="109">
        <v>52597</v>
      </c>
      <c r="AC392" s="109">
        <v>0</v>
      </c>
      <c r="AD392" s="111">
        <v>52597</v>
      </c>
      <c r="AE392" s="109">
        <v>52597</v>
      </c>
      <c r="AF392" s="109">
        <v>0</v>
      </c>
      <c r="AG392" s="111">
        <v>52597</v>
      </c>
      <c r="AH392" s="282">
        <f>AI392+AJ392</f>
        <v>21152.1</v>
      </c>
      <c r="AI392" s="282">
        <v>0</v>
      </c>
      <c r="AJ392" s="282">
        <v>21152.1</v>
      </c>
      <c r="AK392" s="275">
        <f t="shared" ref="AK392:AK422" si="271">AE392+AH392</f>
        <v>73749.100000000006</v>
      </c>
      <c r="AL392" s="275">
        <f t="shared" ref="AL392:AL422" si="272">AF392+AI392</f>
        <v>0</v>
      </c>
      <c r="AM392" s="275">
        <f t="shared" ref="AM392:AM422" si="273">AG392+AJ392</f>
        <v>73749.100000000006</v>
      </c>
      <c r="AN392" s="111">
        <v>30000</v>
      </c>
      <c r="AO392" s="111">
        <v>0</v>
      </c>
      <c r="AP392" s="111">
        <v>30000</v>
      </c>
      <c r="AQ392" s="111">
        <v>30000</v>
      </c>
      <c r="AR392" s="111">
        <v>0</v>
      </c>
      <c r="AS392" s="111">
        <v>30000</v>
      </c>
      <c r="AT392" s="282">
        <f>AU392+AV392</f>
        <v>10630.4</v>
      </c>
      <c r="AU392" s="282">
        <v>0</v>
      </c>
      <c r="AV392" s="109">
        <v>10630.4</v>
      </c>
      <c r="AW392" s="111">
        <f t="shared" si="252"/>
        <v>40630.400000000001</v>
      </c>
      <c r="AX392" s="111">
        <f t="shared" si="253"/>
        <v>0</v>
      </c>
      <c r="AY392" s="109">
        <f t="shared" si="254"/>
        <v>40630.400000000001</v>
      </c>
      <c r="AZ392" s="73"/>
      <c r="BB392" s="2">
        <v>1</v>
      </c>
    </row>
    <row r="393" spans="1:54" ht="20.25" customHeight="1">
      <c r="A393" s="565"/>
      <c r="B393" s="51"/>
      <c r="C393" s="44" t="s">
        <v>633</v>
      </c>
      <c r="D393" s="45"/>
      <c r="E393" s="222"/>
      <c r="F393" s="222"/>
      <c r="G393" s="222"/>
      <c r="H393" s="224"/>
      <c r="I393" s="224"/>
      <c r="J393" s="167"/>
      <c r="K393" s="484"/>
      <c r="L393" s="282"/>
      <c r="M393" s="282"/>
      <c r="N393" s="282"/>
      <c r="O393" s="135"/>
      <c r="P393" s="135"/>
      <c r="Q393" s="135"/>
      <c r="R393" s="135"/>
      <c r="S393" s="135"/>
      <c r="T393" s="135"/>
      <c r="U393" s="293"/>
      <c r="V393" s="293"/>
      <c r="W393" s="293"/>
      <c r="X393" s="293"/>
      <c r="Y393" s="293"/>
      <c r="Z393" s="293"/>
      <c r="AA393" s="45"/>
      <c r="AB393" s="135"/>
      <c r="AC393" s="135"/>
      <c r="AD393" s="133"/>
      <c r="AE393" s="135"/>
      <c r="AF393" s="135"/>
      <c r="AG393" s="133"/>
      <c r="AH393" s="293"/>
      <c r="AI393" s="293"/>
      <c r="AJ393" s="293"/>
      <c r="AK393" s="331"/>
      <c r="AL393" s="331"/>
      <c r="AM393" s="331"/>
      <c r="AN393" s="133"/>
      <c r="AO393" s="133"/>
      <c r="AP393" s="133"/>
      <c r="AQ393" s="133"/>
      <c r="AR393" s="133"/>
      <c r="AS393" s="133"/>
      <c r="AT393" s="133"/>
      <c r="AU393" s="133"/>
      <c r="AV393" s="133"/>
      <c r="AW393" s="133"/>
      <c r="AX393" s="133"/>
      <c r="AY393" s="135"/>
      <c r="AZ393" s="45"/>
    </row>
    <row r="394" spans="1:54" ht="20.25">
      <c r="A394" s="565"/>
      <c r="B394" s="51" t="s">
        <v>817</v>
      </c>
      <c r="C394" s="411" t="s">
        <v>26</v>
      </c>
      <c r="D394" s="249"/>
      <c r="E394" s="626"/>
      <c r="F394" s="626"/>
      <c r="G394" s="626"/>
      <c r="H394" s="291"/>
      <c r="I394" s="291"/>
      <c r="J394" s="166" t="s">
        <v>456</v>
      </c>
      <c r="K394" s="477"/>
      <c r="L394" s="282"/>
      <c r="M394" s="282"/>
      <c r="N394" s="282"/>
      <c r="O394" s="109">
        <v>15000</v>
      </c>
      <c r="P394" s="109">
        <v>0</v>
      </c>
      <c r="Q394" s="109">
        <v>15000</v>
      </c>
      <c r="R394" s="109">
        <v>15000</v>
      </c>
      <c r="S394" s="109">
        <v>0</v>
      </c>
      <c r="T394" s="109">
        <v>15000</v>
      </c>
      <c r="U394" s="282">
        <f>V394+W394</f>
        <v>-15000</v>
      </c>
      <c r="V394" s="282">
        <v>0</v>
      </c>
      <c r="W394" s="282">
        <v>-15000</v>
      </c>
      <c r="X394" s="282">
        <f t="shared" si="265"/>
        <v>0</v>
      </c>
      <c r="Y394" s="282">
        <f t="shared" si="266"/>
        <v>0</v>
      </c>
      <c r="Z394" s="282">
        <f t="shared" si="267"/>
        <v>0</v>
      </c>
      <c r="AA394" s="249"/>
      <c r="AB394" s="109">
        <v>26580</v>
      </c>
      <c r="AC394" s="109">
        <v>0</v>
      </c>
      <c r="AD394" s="111">
        <v>26580</v>
      </c>
      <c r="AE394" s="109">
        <v>26580</v>
      </c>
      <c r="AF394" s="109">
        <v>0</v>
      </c>
      <c r="AG394" s="111">
        <v>26580</v>
      </c>
      <c r="AH394" s="282">
        <f>AI394+AJ394</f>
        <v>-5132.5</v>
      </c>
      <c r="AI394" s="282">
        <v>0</v>
      </c>
      <c r="AJ394" s="282">
        <v>-5132.5</v>
      </c>
      <c r="AK394" s="275">
        <f t="shared" si="271"/>
        <v>21447.5</v>
      </c>
      <c r="AL394" s="275">
        <f t="shared" si="272"/>
        <v>0</v>
      </c>
      <c r="AM394" s="275">
        <f t="shared" si="273"/>
        <v>21447.5</v>
      </c>
      <c r="AN394" s="111"/>
      <c r="AO394" s="111"/>
      <c r="AP394" s="111"/>
      <c r="AQ394" s="111"/>
      <c r="AR394" s="111"/>
      <c r="AS394" s="111"/>
      <c r="AT394" s="282">
        <f>AU394+AV394</f>
        <v>10000</v>
      </c>
      <c r="AU394" s="282">
        <v>0</v>
      </c>
      <c r="AV394" s="109">
        <v>10000</v>
      </c>
      <c r="AW394" s="111">
        <f t="shared" ref="AW394" si="274">AQ394+AT394</f>
        <v>10000</v>
      </c>
      <c r="AX394" s="111">
        <f t="shared" ref="AX394" si="275">AR394+AU394</f>
        <v>0</v>
      </c>
      <c r="AY394" s="109">
        <f t="shared" ref="AY394" si="276">AS394+AV394</f>
        <v>10000</v>
      </c>
      <c r="AZ394" s="249"/>
      <c r="BB394" s="6">
        <v>1</v>
      </c>
    </row>
    <row r="395" spans="1:54" ht="20.25" customHeight="1">
      <c r="A395" s="565"/>
      <c r="B395" s="51"/>
      <c r="C395" s="44" t="s">
        <v>103</v>
      </c>
      <c r="D395" s="45"/>
      <c r="E395" s="222"/>
      <c r="F395" s="222"/>
      <c r="G395" s="222"/>
      <c r="H395" s="224"/>
      <c r="I395" s="224"/>
      <c r="J395" s="167"/>
      <c r="K395" s="484"/>
      <c r="L395" s="282"/>
      <c r="M395" s="282"/>
      <c r="N395" s="282"/>
      <c r="O395" s="135"/>
      <c r="P395" s="135"/>
      <c r="Q395" s="135"/>
      <c r="R395" s="135"/>
      <c r="S395" s="135"/>
      <c r="T395" s="135"/>
      <c r="U395" s="293"/>
      <c r="V395" s="293"/>
      <c r="W395" s="293"/>
      <c r="X395" s="293"/>
      <c r="Y395" s="293"/>
      <c r="Z395" s="293"/>
      <c r="AA395" s="45"/>
      <c r="AB395" s="135"/>
      <c r="AC395" s="135"/>
      <c r="AD395" s="133"/>
      <c r="AE395" s="135"/>
      <c r="AF395" s="135"/>
      <c r="AG395" s="133"/>
      <c r="AH395" s="331"/>
      <c r="AI395" s="331"/>
      <c r="AJ395" s="331"/>
      <c r="AK395" s="331"/>
      <c r="AL395" s="331"/>
      <c r="AM395" s="331"/>
      <c r="AN395" s="133"/>
      <c r="AO395" s="133"/>
      <c r="AP395" s="133"/>
      <c r="AQ395" s="133"/>
      <c r="AR395" s="133"/>
      <c r="AS395" s="133"/>
      <c r="AT395" s="133"/>
      <c r="AU395" s="133"/>
      <c r="AV395" s="133"/>
      <c r="AW395" s="133"/>
      <c r="AX395" s="133"/>
      <c r="AY395" s="135"/>
      <c r="AZ395" s="45"/>
    </row>
    <row r="396" spans="1:54" ht="33" customHeight="1">
      <c r="A396" s="565"/>
      <c r="B396" s="51" t="s">
        <v>818</v>
      </c>
      <c r="C396" s="411" t="s">
        <v>104</v>
      </c>
      <c r="D396" s="249"/>
      <c r="E396" s="626"/>
      <c r="F396" s="626"/>
      <c r="G396" s="626"/>
      <c r="H396" s="291"/>
      <c r="I396" s="291"/>
      <c r="J396" s="166" t="s">
        <v>454</v>
      </c>
      <c r="K396" s="477"/>
      <c r="L396" s="282"/>
      <c r="M396" s="282"/>
      <c r="N396" s="282"/>
      <c r="O396" s="109"/>
      <c r="P396" s="109"/>
      <c r="Q396" s="109"/>
      <c r="R396" s="109"/>
      <c r="S396" s="109"/>
      <c r="T396" s="109"/>
      <c r="U396" s="282"/>
      <c r="V396" s="282"/>
      <c r="W396" s="282"/>
      <c r="X396" s="282"/>
      <c r="Y396" s="282"/>
      <c r="Z396" s="282"/>
      <c r="AA396" s="249"/>
      <c r="AB396" s="109">
        <v>11000</v>
      </c>
      <c r="AC396" s="109">
        <v>0</v>
      </c>
      <c r="AD396" s="111">
        <v>11000</v>
      </c>
      <c r="AE396" s="109">
        <v>11000</v>
      </c>
      <c r="AF396" s="109">
        <v>0</v>
      </c>
      <c r="AG396" s="111">
        <v>11000</v>
      </c>
      <c r="AH396" s="275"/>
      <c r="AI396" s="275"/>
      <c r="AJ396" s="275"/>
      <c r="AK396" s="275">
        <f t="shared" si="271"/>
        <v>11000</v>
      </c>
      <c r="AL396" s="275">
        <f t="shared" si="272"/>
        <v>0</v>
      </c>
      <c r="AM396" s="275">
        <f t="shared" si="273"/>
        <v>11000</v>
      </c>
      <c r="AN396" s="111">
        <v>48000</v>
      </c>
      <c r="AO396" s="111">
        <v>0</v>
      </c>
      <c r="AP396" s="111">
        <v>48000</v>
      </c>
      <c r="AQ396" s="111">
        <v>48000</v>
      </c>
      <c r="AR396" s="111">
        <v>0</v>
      </c>
      <c r="AS396" s="111">
        <v>48000</v>
      </c>
      <c r="AT396" s="282">
        <f>AU396+AV396</f>
        <v>-20000</v>
      </c>
      <c r="AU396" s="282">
        <v>0</v>
      </c>
      <c r="AV396" s="109">
        <v>-20000</v>
      </c>
      <c r="AW396" s="111">
        <f t="shared" si="252"/>
        <v>28000</v>
      </c>
      <c r="AX396" s="111">
        <f t="shared" si="253"/>
        <v>0</v>
      </c>
      <c r="AY396" s="109">
        <f t="shared" si="254"/>
        <v>28000</v>
      </c>
      <c r="AZ396" s="249"/>
    </row>
    <row r="397" spans="1:54" ht="20.25" customHeight="1">
      <c r="A397" s="565"/>
      <c r="B397" s="357"/>
      <c r="C397" s="44" t="s">
        <v>632</v>
      </c>
      <c r="D397" s="249"/>
      <c r="E397" s="626"/>
      <c r="F397" s="626"/>
      <c r="G397" s="626"/>
      <c r="H397" s="291"/>
      <c r="I397" s="291"/>
      <c r="J397" s="166"/>
      <c r="K397" s="477"/>
      <c r="L397" s="282"/>
      <c r="M397" s="282"/>
      <c r="N397" s="282"/>
      <c r="O397" s="282"/>
      <c r="P397" s="282"/>
      <c r="Q397" s="282"/>
      <c r="R397" s="282"/>
      <c r="S397" s="282"/>
      <c r="T397" s="282"/>
      <c r="U397" s="282"/>
      <c r="V397" s="282"/>
      <c r="W397" s="282"/>
      <c r="X397" s="282"/>
      <c r="Y397" s="282"/>
      <c r="Z397" s="282"/>
      <c r="AA397" s="249"/>
      <c r="AB397" s="282"/>
      <c r="AC397" s="282"/>
      <c r="AD397" s="275"/>
      <c r="AE397" s="282"/>
      <c r="AF397" s="282"/>
      <c r="AG397" s="275"/>
      <c r="AH397" s="275"/>
      <c r="AI397" s="275"/>
      <c r="AJ397" s="275"/>
      <c r="AK397" s="275"/>
      <c r="AL397" s="275"/>
      <c r="AM397" s="275"/>
      <c r="AN397" s="275"/>
      <c r="AO397" s="275"/>
      <c r="AP397" s="275"/>
      <c r="AQ397" s="275"/>
      <c r="AR397" s="275"/>
      <c r="AS397" s="275"/>
      <c r="AT397" s="275"/>
      <c r="AU397" s="275"/>
      <c r="AV397" s="275"/>
      <c r="AW397" s="275"/>
      <c r="AX397" s="275"/>
      <c r="AY397" s="282"/>
      <c r="AZ397" s="249"/>
    </row>
    <row r="398" spans="1:54" ht="33" customHeight="1">
      <c r="A398" s="565"/>
      <c r="B398" s="357" t="s">
        <v>819</v>
      </c>
      <c r="C398" s="43" t="s">
        <v>623</v>
      </c>
      <c r="D398" s="249"/>
      <c r="E398" s="626"/>
      <c r="F398" s="626"/>
      <c r="G398" s="626"/>
      <c r="H398" s="291"/>
      <c r="I398" s="291"/>
      <c r="J398" s="166"/>
      <c r="K398" s="477"/>
      <c r="L398" s="282">
        <f>M398+N398</f>
        <v>17372.628000000001</v>
      </c>
      <c r="M398" s="282">
        <v>0</v>
      </c>
      <c r="N398" s="435">
        <v>17372.628000000001</v>
      </c>
      <c r="O398" s="282"/>
      <c r="P398" s="282"/>
      <c r="Q398" s="282"/>
      <c r="R398" s="282"/>
      <c r="S398" s="282"/>
      <c r="T398" s="282"/>
      <c r="U398" s="282">
        <f>V398+W398</f>
        <v>5360.1</v>
      </c>
      <c r="V398" s="282">
        <v>0</v>
      </c>
      <c r="W398" s="282">
        <v>5360.1</v>
      </c>
      <c r="X398" s="282">
        <f>R398+U398</f>
        <v>5360.1</v>
      </c>
      <c r="Y398" s="282">
        <f t="shared" ref="Y398:Z398" si="277">S398+V398</f>
        <v>0</v>
      </c>
      <c r="Z398" s="282">
        <f t="shared" si="277"/>
        <v>5360.1</v>
      </c>
      <c r="AA398" s="249"/>
      <c r="AB398" s="282"/>
      <c r="AC398" s="282"/>
      <c r="AD398" s="275"/>
      <c r="AE398" s="282"/>
      <c r="AF398" s="282"/>
      <c r="AG398" s="275"/>
      <c r="AH398" s="275"/>
      <c r="AI398" s="275"/>
      <c r="AJ398" s="275"/>
      <c r="AK398" s="275"/>
      <c r="AL398" s="275"/>
      <c r="AM398" s="275"/>
      <c r="AN398" s="275"/>
      <c r="AO398" s="275"/>
      <c r="AP398" s="275"/>
      <c r="AQ398" s="275"/>
      <c r="AR398" s="275"/>
      <c r="AS398" s="275"/>
      <c r="AT398" s="275"/>
      <c r="AU398" s="275"/>
      <c r="AV398" s="275"/>
      <c r="AW398" s="275"/>
      <c r="AX398" s="275"/>
      <c r="AY398" s="282"/>
      <c r="AZ398" s="249"/>
      <c r="BB398" s="6">
        <v>1</v>
      </c>
    </row>
    <row r="399" spans="1:54" ht="47.25">
      <c r="A399" s="565"/>
      <c r="B399" s="357" t="s">
        <v>820</v>
      </c>
      <c r="C399" s="43" t="s">
        <v>624</v>
      </c>
      <c r="D399" s="249"/>
      <c r="E399" s="626"/>
      <c r="F399" s="626"/>
      <c r="G399" s="626"/>
      <c r="H399" s="291"/>
      <c r="I399" s="291"/>
      <c r="J399" s="166"/>
      <c r="K399" s="477"/>
      <c r="L399" s="282"/>
      <c r="M399" s="282"/>
      <c r="N399" s="282"/>
      <c r="O399" s="282"/>
      <c r="P399" s="282"/>
      <c r="Q399" s="282"/>
      <c r="R399" s="282"/>
      <c r="S399" s="282"/>
      <c r="T399" s="282"/>
      <c r="U399" s="412">
        <f>V399+W399</f>
        <v>10000</v>
      </c>
      <c r="V399" s="412">
        <v>0</v>
      </c>
      <c r="W399" s="412">
        <v>10000</v>
      </c>
      <c r="X399" s="282">
        <f>R399+U399</f>
        <v>10000</v>
      </c>
      <c r="Y399" s="282">
        <f t="shared" ref="Y399:Z399" si="278">S399+V399</f>
        <v>0</v>
      </c>
      <c r="Z399" s="282">
        <f t="shared" si="278"/>
        <v>10000</v>
      </c>
      <c r="AA399" s="249"/>
      <c r="AB399" s="282"/>
      <c r="AC399" s="282"/>
      <c r="AD399" s="275"/>
      <c r="AE399" s="282"/>
      <c r="AF399" s="282"/>
      <c r="AG399" s="275"/>
      <c r="AH399" s="412">
        <f>AI399+AJ399</f>
        <v>102414.2</v>
      </c>
      <c r="AI399" s="412">
        <v>0</v>
      </c>
      <c r="AJ399" s="412">
        <v>102414.2</v>
      </c>
      <c r="AK399" s="275">
        <f t="shared" ref="AK399" si="279">AE399+AH399</f>
        <v>102414.2</v>
      </c>
      <c r="AL399" s="275">
        <f t="shared" ref="AL399" si="280">AF399+AI399</f>
        <v>0</v>
      </c>
      <c r="AM399" s="275">
        <f t="shared" ref="AM399" si="281">AG399+AJ399</f>
        <v>102414.2</v>
      </c>
      <c r="AN399" s="275"/>
      <c r="AO399" s="275"/>
      <c r="AP399" s="275"/>
      <c r="AQ399" s="275"/>
      <c r="AR399" s="275"/>
      <c r="AS399" s="275"/>
      <c r="AT399" s="412">
        <f>AU399+AV399</f>
        <v>6585.8000000000011</v>
      </c>
      <c r="AU399" s="412">
        <v>0</v>
      </c>
      <c r="AV399" s="415">
        <v>6585.8000000000011</v>
      </c>
      <c r="AW399" s="111">
        <f t="shared" ref="AW399" si="282">AQ399+AT399</f>
        <v>6585.8000000000011</v>
      </c>
      <c r="AX399" s="111">
        <f t="shared" ref="AX399" si="283">AR399+AU399</f>
        <v>0</v>
      </c>
      <c r="AY399" s="109">
        <f t="shared" ref="AY399" si="284">AS399+AV399</f>
        <v>6585.8000000000011</v>
      </c>
      <c r="AZ399" s="249"/>
      <c r="BB399" s="6">
        <v>1</v>
      </c>
    </row>
    <row r="400" spans="1:54" ht="20.25" customHeight="1">
      <c r="A400" s="565"/>
      <c r="B400" s="51"/>
      <c r="C400" s="44" t="s">
        <v>631</v>
      </c>
      <c r="D400" s="45"/>
      <c r="E400" s="222"/>
      <c r="F400" s="222"/>
      <c r="G400" s="222"/>
      <c r="H400" s="224"/>
      <c r="I400" s="224"/>
      <c r="J400" s="167"/>
      <c r="K400" s="484"/>
      <c r="L400" s="282"/>
      <c r="M400" s="282"/>
      <c r="N400" s="282"/>
      <c r="O400" s="135"/>
      <c r="P400" s="135"/>
      <c r="Q400" s="135"/>
      <c r="R400" s="135"/>
      <c r="S400" s="135"/>
      <c r="T400" s="135"/>
      <c r="U400" s="293"/>
      <c r="V400" s="293"/>
      <c r="W400" s="293"/>
      <c r="X400" s="293"/>
      <c r="Y400" s="293"/>
      <c r="Z400" s="293"/>
      <c r="AA400" s="45"/>
      <c r="AB400" s="135"/>
      <c r="AC400" s="135"/>
      <c r="AD400" s="133"/>
      <c r="AE400" s="135"/>
      <c r="AF400" s="135"/>
      <c r="AG400" s="133"/>
      <c r="AH400" s="331"/>
      <c r="AI400" s="331"/>
      <c r="AJ400" s="331"/>
      <c r="AK400" s="331"/>
      <c r="AL400" s="331"/>
      <c r="AM400" s="331"/>
      <c r="AN400" s="133"/>
      <c r="AO400" s="133"/>
      <c r="AP400" s="133"/>
      <c r="AQ400" s="133"/>
      <c r="AR400" s="133"/>
      <c r="AS400" s="133"/>
      <c r="AT400" s="133"/>
      <c r="AU400" s="133"/>
      <c r="AV400" s="133"/>
      <c r="AW400" s="133"/>
      <c r="AX400" s="133"/>
      <c r="AY400" s="135"/>
      <c r="AZ400" s="45"/>
    </row>
    <row r="401" spans="1:54" ht="30.75" customHeight="1">
      <c r="A401" s="565"/>
      <c r="B401" s="51" t="s">
        <v>821</v>
      </c>
      <c r="C401" s="43" t="s">
        <v>105</v>
      </c>
      <c r="D401" s="73"/>
      <c r="E401" s="222"/>
      <c r="F401" s="222"/>
      <c r="G401" s="222"/>
      <c r="H401" s="224"/>
      <c r="I401" s="224"/>
      <c r="J401" s="166" t="s">
        <v>454</v>
      </c>
      <c r="K401" s="477"/>
      <c r="L401" s="282"/>
      <c r="M401" s="282"/>
      <c r="N401" s="282"/>
      <c r="O401" s="109">
        <v>6690</v>
      </c>
      <c r="P401" s="109">
        <v>0</v>
      </c>
      <c r="Q401" s="109">
        <v>6690</v>
      </c>
      <c r="R401" s="109">
        <v>6690</v>
      </c>
      <c r="S401" s="109">
        <v>0</v>
      </c>
      <c r="T401" s="109">
        <v>6690</v>
      </c>
      <c r="U401" s="282">
        <f>V401+W401</f>
        <v>-6690</v>
      </c>
      <c r="V401" s="282">
        <v>0</v>
      </c>
      <c r="W401" s="282">
        <v>-6690</v>
      </c>
      <c r="X401" s="282">
        <f t="shared" si="265"/>
        <v>0</v>
      </c>
      <c r="Y401" s="282">
        <f t="shared" si="266"/>
        <v>0</v>
      </c>
      <c r="Z401" s="282">
        <f t="shared" si="267"/>
        <v>0</v>
      </c>
      <c r="AA401" s="73"/>
      <c r="AB401" s="109">
        <v>10000</v>
      </c>
      <c r="AC401" s="109">
        <v>0</v>
      </c>
      <c r="AD401" s="111">
        <v>10000</v>
      </c>
      <c r="AE401" s="109">
        <v>10000</v>
      </c>
      <c r="AF401" s="109">
        <v>0</v>
      </c>
      <c r="AG401" s="111">
        <v>10000</v>
      </c>
      <c r="AH401" s="275"/>
      <c r="AI401" s="275"/>
      <c r="AJ401" s="275"/>
      <c r="AK401" s="275">
        <f t="shared" si="271"/>
        <v>10000</v>
      </c>
      <c r="AL401" s="275">
        <f t="shared" si="272"/>
        <v>0</v>
      </c>
      <c r="AM401" s="275">
        <f t="shared" si="273"/>
        <v>10000</v>
      </c>
      <c r="AN401" s="111">
        <v>52500</v>
      </c>
      <c r="AO401" s="111">
        <v>0</v>
      </c>
      <c r="AP401" s="111">
        <v>52500</v>
      </c>
      <c r="AQ401" s="111">
        <v>52500</v>
      </c>
      <c r="AR401" s="111">
        <v>0</v>
      </c>
      <c r="AS401" s="111">
        <v>52500</v>
      </c>
      <c r="AT401" s="282">
        <f>AU401+AV401</f>
        <v>-33000</v>
      </c>
      <c r="AU401" s="282">
        <v>0</v>
      </c>
      <c r="AV401" s="109">
        <v>-33000</v>
      </c>
      <c r="AW401" s="111">
        <f t="shared" si="252"/>
        <v>19500</v>
      </c>
      <c r="AX401" s="111">
        <f t="shared" si="253"/>
        <v>0</v>
      </c>
      <c r="AY401" s="109">
        <f t="shared" si="254"/>
        <v>19500</v>
      </c>
      <c r="AZ401" s="73"/>
      <c r="BB401" s="6">
        <v>1</v>
      </c>
    </row>
    <row r="402" spans="1:54" ht="47.25" customHeight="1">
      <c r="A402" s="565"/>
      <c r="B402" s="51" t="s">
        <v>822</v>
      </c>
      <c r="C402" s="43" t="s">
        <v>106</v>
      </c>
      <c r="D402" s="73"/>
      <c r="E402" s="222"/>
      <c r="F402" s="222"/>
      <c r="G402" s="222"/>
      <c r="H402" s="224"/>
      <c r="I402" s="224"/>
      <c r="J402" s="166" t="s">
        <v>454</v>
      </c>
      <c r="K402" s="477"/>
      <c r="L402" s="282"/>
      <c r="M402" s="282"/>
      <c r="N402" s="282"/>
      <c r="O402" s="109"/>
      <c r="P402" s="109"/>
      <c r="Q402" s="109"/>
      <c r="R402" s="109"/>
      <c r="S402" s="109"/>
      <c r="T402" s="109"/>
      <c r="U402" s="282"/>
      <c r="V402" s="282"/>
      <c r="W402" s="282"/>
      <c r="X402" s="282"/>
      <c r="Y402" s="282"/>
      <c r="Z402" s="282"/>
      <c r="AA402" s="73"/>
      <c r="AB402" s="109">
        <v>12100</v>
      </c>
      <c r="AC402" s="109">
        <v>0</v>
      </c>
      <c r="AD402" s="111">
        <v>12100</v>
      </c>
      <c r="AE402" s="109">
        <v>12100</v>
      </c>
      <c r="AF402" s="109">
        <v>0</v>
      </c>
      <c r="AG402" s="111">
        <v>12100</v>
      </c>
      <c r="AH402" s="275"/>
      <c r="AI402" s="275"/>
      <c r="AJ402" s="275"/>
      <c r="AK402" s="275">
        <f t="shared" si="271"/>
        <v>12100</v>
      </c>
      <c r="AL402" s="275">
        <f t="shared" si="272"/>
        <v>0</v>
      </c>
      <c r="AM402" s="275">
        <f t="shared" si="273"/>
        <v>12100</v>
      </c>
      <c r="AN402" s="111">
        <v>48000</v>
      </c>
      <c r="AO402" s="111">
        <v>0</v>
      </c>
      <c r="AP402" s="111">
        <v>48000</v>
      </c>
      <c r="AQ402" s="111">
        <v>48000</v>
      </c>
      <c r="AR402" s="111">
        <v>0</v>
      </c>
      <c r="AS402" s="111">
        <v>48000</v>
      </c>
      <c r="AT402" s="282">
        <f>AU402+AV402</f>
        <v>-21300</v>
      </c>
      <c r="AU402" s="282">
        <v>0</v>
      </c>
      <c r="AV402" s="109">
        <v>-21300</v>
      </c>
      <c r="AW402" s="111">
        <f t="shared" si="252"/>
        <v>26700</v>
      </c>
      <c r="AX402" s="111">
        <f t="shared" si="253"/>
        <v>0</v>
      </c>
      <c r="AY402" s="109">
        <f t="shared" si="254"/>
        <v>26700</v>
      </c>
      <c r="AZ402" s="73"/>
    </row>
    <row r="403" spans="1:54" ht="20.25" customHeight="1">
      <c r="A403" s="565"/>
      <c r="B403" s="51"/>
      <c r="C403" s="44" t="s">
        <v>630</v>
      </c>
      <c r="D403" s="45"/>
      <c r="E403" s="222"/>
      <c r="F403" s="222"/>
      <c r="G403" s="222"/>
      <c r="H403" s="224"/>
      <c r="I403" s="224"/>
      <c r="J403" s="167"/>
      <c r="K403" s="484"/>
      <c r="L403" s="282"/>
      <c r="M403" s="282"/>
      <c r="N403" s="282"/>
      <c r="O403" s="135"/>
      <c r="P403" s="135"/>
      <c r="Q403" s="135"/>
      <c r="R403" s="135"/>
      <c r="S403" s="135"/>
      <c r="T403" s="135"/>
      <c r="U403" s="293"/>
      <c r="V403" s="293"/>
      <c r="W403" s="293"/>
      <c r="X403" s="293"/>
      <c r="Y403" s="293"/>
      <c r="Z403" s="293"/>
      <c r="AA403" s="45"/>
      <c r="AB403" s="135"/>
      <c r="AC403" s="135"/>
      <c r="AD403" s="133"/>
      <c r="AE403" s="135"/>
      <c r="AF403" s="135"/>
      <c r="AG403" s="133"/>
      <c r="AH403" s="331"/>
      <c r="AI403" s="331"/>
      <c r="AJ403" s="331"/>
      <c r="AK403" s="331"/>
      <c r="AL403" s="331"/>
      <c r="AM403" s="331"/>
      <c r="AN403" s="133"/>
      <c r="AO403" s="133"/>
      <c r="AP403" s="133"/>
      <c r="AQ403" s="133"/>
      <c r="AR403" s="133"/>
      <c r="AS403" s="133"/>
      <c r="AT403" s="133"/>
      <c r="AU403" s="133"/>
      <c r="AV403" s="133"/>
      <c r="AW403" s="133"/>
      <c r="AX403" s="133"/>
      <c r="AY403" s="135"/>
      <c r="AZ403" s="45"/>
    </row>
    <row r="404" spans="1:54" ht="31.5">
      <c r="A404" s="565"/>
      <c r="B404" s="51" t="s">
        <v>823</v>
      </c>
      <c r="C404" s="43" t="s">
        <v>107</v>
      </c>
      <c r="D404" s="73"/>
      <c r="E404" s="222"/>
      <c r="F404" s="222"/>
      <c r="G404" s="222"/>
      <c r="H404" s="224"/>
      <c r="I404" s="224"/>
      <c r="J404" s="166" t="s">
        <v>454</v>
      </c>
      <c r="K404" s="477"/>
      <c r="L404" s="282"/>
      <c r="M404" s="282"/>
      <c r="N404" s="282"/>
      <c r="O404" s="109">
        <v>15650</v>
      </c>
      <c r="P404" s="109">
        <v>0</v>
      </c>
      <c r="Q404" s="109">
        <v>15650</v>
      </c>
      <c r="R404" s="109">
        <v>15650</v>
      </c>
      <c r="S404" s="109">
        <v>0</v>
      </c>
      <c r="T404" s="109">
        <v>15650</v>
      </c>
      <c r="U404" s="282">
        <f>V404+W404</f>
        <v>-15650</v>
      </c>
      <c r="V404" s="282">
        <v>0</v>
      </c>
      <c r="W404" s="282">
        <v>-15650</v>
      </c>
      <c r="X404" s="282">
        <f t="shared" si="265"/>
        <v>0</v>
      </c>
      <c r="Y404" s="282">
        <f t="shared" si="266"/>
        <v>0</v>
      </c>
      <c r="Z404" s="282">
        <f t="shared" si="267"/>
        <v>0</v>
      </c>
      <c r="AA404" s="73"/>
      <c r="AB404" s="109">
        <v>23860</v>
      </c>
      <c r="AC404" s="109">
        <v>0</v>
      </c>
      <c r="AD404" s="111">
        <v>23860</v>
      </c>
      <c r="AE404" s="109">
        <v>23860</v>
      </c>
      <c r="AF404" s="109">
        <v>0</v>
      </c>
      <c r="AG404" s="111">
        <v>23860</v>
      </c>
      <c r="AH404" s="282">
        <f>AI404+AJ404</f>
        <v>-6469.1</v>
      </c>
      <c r="AI404" s="282">
        <v>0</v>
      </c>
      <c r="AJ404" s="282">
        <v>-6469.1</v>
      </c>
      <c r="AK404" s="275">
        <f t="shared" si="271"/>
        <v>17390.900000000001</v>
      </c>
      <c r="AL404" s="275">
        <f t="shared" si="272"/>
        <v>0</v>
      </c>
      <c r="AM404" s="275">
        <f t="shared" si="273"/>
        <v>17390.900000000001</v>
      </c>
      <c r="AN404" s="111"/>
      <c r="AO404" s="111"/>
      <c r="AP404" s="111"/>
      <c r="AQ404" s="111"/>
      <c r="AR404" s="111"/>
      <c r="AS404" s="111"/>
      <c r="AT404" s="282">
        <f>AU404+AV404</f>
        <v>20000</v>
      </c>
      <c r="AU404" s="282">
        <v>0</v>
      </c>
      <c r="AV404" s="109">
        <v>20000</v>
      </c>
      <c r="AW404" s="111">
        <f t="shared" ref="AW404" si="285">AQ404+AT404</f>
        <v>20000</v>
      </c>
      <c r="AX404" s="111">
        <f t="shared" ref="AX404" si="286">AR404+AU404</f>
        <v>0</v>
      </c>
      <c r="AY404" s="109">
        <f t="shared" ref="AY404" si="287">AS404+AV404</f>
        <v>20000</v>
      </c>
      <c r="AZ404" s="73"/>
      <c r="BB404" s="6">
        <v>1</v>
      </c>
    </row>
    <row r="405" spans="1:54" ht="31.5" customHeight="1">
      <c r="A405" s="565"/>
      <c r="B405" s="51" t="s">
        <v>824</v>
      </c>
      <c r="C405" s="43" t="s">
        <v>108</v>
      </c>
      <c r="D405" s="73"/>
      <c r="E405" s="222"/>
      <c r="F405" s="222"/>
      <c r="G405" s="222"/>
      <c r="H405" s="224"/>
      <c r="I405" s="224"/>
      <c r="J405" s="166" t="s">
        <v>454</v>
      </c>
      <c r="K405" s="477"/>
      <c r="L405" s="282"/>
      <c r="M405" s="282"/>
      <c r="N405" s="282"/>
      <c r="O405" s="109"/>
      <c r="P405" s="109"/>
      <c r="Q405" s="109"/>
      <c r="R405" s="109"/>
      <c r="S405" s="109"/>
      <c r="T405" s="109"/>
      <c r="U405" s="282"/>
      <c r="V405" s="282"/>
      <c r="W405" s="282"/>
      <c r="X405" s="282"/>
      <c r="Y405" s="282"/>
      <c r="Z405" s="282"/>
      <c r="AA405" s="73"/>
      <c r="AB405" s="109">
        <v>14250</v>
      </c>
      <c r="AC405" s="111">
        <v>0</v>
      </c>
      <c r="AD405" s="111">
        <v>14250</v>
      </c>
      <c r="AE405" s="109">
        <v>14250</v>
      </c>
      <c r="AF405" s="111">
        <v>0</v>
      </c>
      <c r="AG405" s="111">
        <v>14250</v>
      </c>
      <c r="AH405" s="275"/>
      <c r="AI405" s="275"/>
      <c r="AJ405" s="275"/>
      <c r="AK405" s="275">
        <f t="shared" si="271"/>
        <v>14250</v>
      </c>
      <c r="AL405" s="275">
        <f t="shared" si="272"/>
        <v>0</v>
      </c>
      <c r="AM405" s="275">
        <f t="shared" si="273"/>
        <v>14250</v>
      </c>
      <c r="AN405" s="111">
        <v>15000</v>
      </c>
      <c r="AO405" s="111">
        <v>0</v>
      </c>
      <c r="AP405" s="111">
        <v>15000</v>
      </c>
      <c r="AQ405" s="111">
        <v>15000</v>
      </c>
      <c r="AR405" s="111">
        <v>0</v>
      </c>
      <c r="AS405" s="111">
        <v>15000</v>
      </c>
      <c r="AT405" s="111"/>
      <c r="AU405" s="111"/>
      <c r="AV405" s="111"/>
      <c r="AW405" s="111">
        <f t="shared" si="252"/>
        <v>15000</v>
      </c>
      <c r="AX405" s="111">
        <f t="shared" si="253"/>
        <v>0</v>
      </c>
      <c r="AY405" s="109">
        <f t="shared" si="254"/>
        <v>15000</v>
      </c>
      <c r="AZ405" s="73"/>
    </row>
    <row r="406" spans="1:54" ht="20.25" customHeight="1">
      <c r="A406" s="565"/>
      <c r="B406" s="51"/>
      <c r="C406" s="44" t="s">
        <v>629</v>
      </c>
      <c r="D406" s="45"/>
      <c r="E406" s="222"/>
      <c r="F406" s="222"/>
      <c r="G406" s="222"/>
      <c r="H406" s="224"/>
      <c r="I406" s="224"/>
      <c r="J406" s="167"/>
      <c r="K406" s="484"/>
      <c r="L406" s="282"/>
      <c r="M406" s="282"/>
      <c r="N406" s="282"/>
      <c r="O406" s="135"/>
      <c r="P406" s="135"/>
      <c r="Q406" s="135"/>
      <c r="R406" s="135"/>
      <c r="S406" s="135"/>
      <c r="T406" s="135"/>
      <c r="U406" s="293"/>
      <c r="V406" s="293"/>
      <c r="W406" s="293"/>
      <c r="X406" s="293"/>
      <c r="Y406" s="293"/>
      <c r="Z406" s="293"/>
      <c r="AA406" s="45"/>
      <c r="AB406" s="135"/>
      <c r="AC406" s="133"/>
      <c r="AD406" s="133"/>
      <c r="AE406" s="135"/>
      <c r="AF406" s="133"/>
      <c r="AG406" s="133"/>
      <c r="AH406" s="331"/>
      <c r="AI406" s="331"/>
      <c r="AJ406" s="331"/>
      <c r="AK406" s="331"/>
      <c r="AL406" s="331"/>
      <c r="AM406" s="331"/>
      <c r="AN406" s="133"/>
      <c r="AO406" s="133"/>
      <c r="AP406" s="133"/>
      <c r="AQ406" s="133"/>
      <c r="AR406" s="133"/>
      <c r="AS406" s="133"/>
      <c r="AT406" s="133"/>
      <c r="AU406" s="133"/>
      <c r="AV406" s="133"/>
      <c r="AW406" s="133"/>
      <c r="AX406" s="133"/>
      <c r="AY406" s="135"/>
      <c r="AZ406" s="45"/>
    </row>
    <row r="407" spans="1:54" ht="31.5">
      <c r="A407" s="565"/>
      <c r="B407" s="357" t="s">
        <v>825</v>
      </c>
      <c r="C407" s="43" t="s">
        <v>639</v>
      </c>
      <c r="D407" s="45"/>
      <c r="E407" s="222"/>
      <c r="F407" s="222"/>
      <c r="G407" s="222"/>
      <c r="H407" s="224"/>
      <c r="I407" s="224"/>
      <c r="J407" s="167"/>
      <c r="K407" s="484"/>
      <c r="L407" s="282">
        <f>M407+N407</f>
        <v>13121.939899999999</v>
      </c>
      <c r="M407" s="282">
        <v>0</v>
      </c>
      <c r="N407" s="435">
        <v>13121.939899999999</v>
      </c>
      <c r="O407" s="109"/>
      <c r="P407" s="109"/>
      <c r="Q407" s="109"/>
      <c r="R407" s="109"/>
      <c r="S407" s="109"/>
      <c r="T407" s="109"/>
      <c r="U407" s="282">
        <f>V407+W407</f>
        <v>4861</v>
      </c>
      <c r="V407" s="282">
        <v>0</v>
      </c>
      <c r="W407" s="282">
        <v>4861</v>
      </c>
      <c r="X407" s="282">
        <f t="shared" ref="X407" si="288">R407+U407</f>
        <v>4861</v>
      </c>
      <c r="Y407" s="282">
        <f t="shared" ref="Y407" si="289">S407+V407</f>
        <v>0</v>
      </c>
      <c r="Z407" s="282">
        <f t="shared" ref="Z407" si="290">T407+W407</f>
        <v>4861</v>
      </c>
      <c r="AA407" s="45"/>
      <c r="AB407" s="293"/>
      <c r="AC407" s="331"/>
      <c r="AD407" s="331"/>
      <c r="AE407" s="293"/>
      <c r="AF407" s="331"/>
      <c r="AG407" s="331"/>
      <c r="AH407" s="331"/>
      <c r="AI407" s="331"/>
      <c r="AJ407" s="331"/>
      <c r="AK407" s="331"/>
      <c r="AL407" s="331"/>
      <c r="AM407" s="331"/>
      <c r="AN407" s="331"/>
      <c r="AO407" s="331"/>
      <c r="AP407" s="331"/>
      <c r="AQ407" s="331"/>
      <c r="AR407" s="331"/>
      <c r="AS407" s="331"/>
      <c r="AT407" s="331"/>
      <c r="AU407" s="331"/>
      <c r="AV407" s="331"/>
      <c r="AW407" s="331"/>
      <c r="AX407" s="331"/>
      <c r="AY407" s="293"/>
      <c r="AZ407" s="45"/>
      <c r="BB407" s="6">
        <v>1</v>
      </c>
    </row>
    <row r="408" spans="1:54" ht="31.5">
      <c r="A408" s="565"/>
      <c r="B408" s="51" t="s">
        <v>826</v>
      </c>
      <c r="C408" s="43" t="s">
        <v>127</v>
      </c>
      <c r="D408" s="73"/>
      <c r="E408" s="222"/>
      <c r="F408" s="222"/>
      <c r="G408" s="222"/>
      <c r="H408" s="224"/>
      <c r="I408" s="224"/>
      <c r="J408" s="166" t="s">
        <v>452</v>
      </c>
      <c r="K408" s="477"/>
      <c r="L408" s="282">
        <f>M408+N408</f>
        <v>3984.7028</v>
      </c>
      <c r="M408" s="282">
        <v>0</v>
      </c>
      <c r="N408" s="282">
        <v>3984.7028</v>
      </c>
      <c r="O408" s="109">
        <v>35500</v>
      </c>
      <c r="P408" s="109">
        <v>0</v>
      </c>
      <c r="Q408" s="109">
        <v>35500</v>
      </c>
      <c r="R408" s="109">
        <v>35500</v>
      </c>
      <c r="S408" s="109">
        <v>0</v>
      </c>
      <c r="T408" s="109">
        <v>35500</v>
      </c>
      <c r="U408" s="282">
        <f>V408+W408</f>
        <v>-4500</v>
      </c>
      <c r="V408" s="282">
        <v>0</v>
      </c>
      <c r="W408" s="282">
        <v>-4500</v>
      </c>
      <c r="X408" s="282">
        <f t="shared" si="265"/>
        <v>31000</v>
      </c>
      <c r="Y408" s="282">
        <f t="shared" si="266"/>
        <v>0</v>
      </c>
      <c r="Z408" s="282">
        <f t="shared" si="267"/>
        <v>31000</v>
      </c>
      <c r="AA408" s="73"/>
      <c r="AB408" s="109"/>
      <c r="AC408" s="111"/>
      <c r="AD408" s="111"/>
      <c r="AE408" s="109"/>
      <c r="AF408" s="111"/>
      <c r="AG408" s="111"/>
      <c r="AH408" s="275"/>
      <c r="AI408" s="275"/>
      <c r="AJ408" s="275"/>
      <c r="AK408" s="275"/>
      <c r="AL408" s="275"/>
      <c r="AM408" s="275"/>
      <c r="AN408" s="111"/>
      <c r="AO408" s="111"/>
      <c r="AP408" s="111"/>
      <c r="AQ408" s="111"/>
      <c r="AR408" s="111"/>
      <c r="AS408" s="111"/>
      <c r="AT408" s="111"/>
      <c r="AU408" s="111"/>
      <c r="AV408" s="111"/>
      <c r="AW408" s="111"/>
      <c r="AX408" s="111"/>
      <c r="AY408" s="109"/>
      <c r="AZ408" s="73"/>
      <c r="BB408" s="6">
        <v>1</v>
      </c>
    </row>
    <row r="409" spans="1:54" ht="31.5" customHeight="1">
      <c r="A409" s="565"/>
      <c r="B409" s="51" t="s">
        <v>827</v>
      </c>
      <c r="C409" s="43" t="s">
        <v>30</v>
      </c>
      <c r="D409" s="73"/>
      <c r="E409" s="222"/>
      <c r="F409" s="222"/>
      <c r="G409" s="224"/>
      <c r="H409" s="224"/>
      <c r="I409" s="224"/>
      <c r="J409" s="166" t="s">
        <v>454</v>
      </c>
      <c r="K409" s="477"/>
      <c r="L409" s="282"/>
      <c r="M409" s="282"/>
      <c r="N409" s="282"/>
      <c r="O409" s="109"/>
      <c r="P409" s="109"/>
      <c r="Q409" s="109"/>
      <c r="R409" s="109"/>
      <c r="S409" s="109"/>
      <c r="T409" s="109"/>
      <c r="U409" s="282"/>
      <c r="V409" s="282"/>
      <c r="W409" s="282"/>
      <c r="X409" s="282"/>
      <c r="Y409" s="282"/>
      <c r="Z409" s="282"/>
      <c r="AA409" s="73"/>
      <c r="AB409" s="109">
        <v>8900</v>
      </c>
      <c r="AC409" s="111">
        <v>0</v>
      </c>
      <c r="AD409" s="111">
        <v>8900</v>
      </c>
      <c r="AE409" s="109">
        <v>8900</v>
      </c>
      <c r="AF409" s="111">
        <v>0</v>
      </c>
      <c r="AG409" s="111">
        <v>8900</v>
      </c>
      <c r="AH409" s="275"/>
      <c r="AI409" s="275"/>
      <c r="AJ409" s="275"/>
      <c r="AK409" s="275">
        <f t="shared" si="271"/>
        <v>8900</v>
      </c>
      <c r="AL409" s="275">
        <f t="shared" si="272"/>
        <v>0</v>
      </c>
      <c r="AM409" s="275">
        <f t="shared" si="273"/>
        <v>8900</v>
      </c>
      <c r="AN409" s="111">
        <v>10000</v>
      </c>
      <c r="AO409" s="111">
        <v>0</v>
      </c>
      <c r="AP409" s="111">
        <v>10000</v>
      </c>
      <c r="AQ409" s="111">
        <v>10000</v>
      </c>
      <c r="AR409" s="111">
        <v>0</v>
      </c>
      <c r="AS409" s="111">
        <v>10000</v>
      </c>
      <c r="AT409" s="111"/>
      <c r="AU409" s="111"/>
      <c r="AV409" s="111"/>
      <c r="AW409" s="111">
        <f t="shared" si="252"/>
        <v>10000</v>
      </c>
      <c r="AX409" s="111">
        <f t="shared" si="253"/>
        <v>0</v>
      </c>
      <c r="AY409" s="109">
        <f t="shared" si="254"/>
        <v>10000</v>
      </c>
      <c r="AZ409" s="73"/>
    </row>
    <row r="410" spans="1:54" ht="20.25" customHeight="1">
      <c r="A410" s="565"/>
      <c r="B410" s="357"/>
      <c r="C410" s="44" t="s">
        <v>936</v>
      </c>
      <c r="D410" s="73"/>
      <c r="E410" s="222"/>
      <c r="F410" s="222"/>
      <c r="G410" s="224"/>
      <c r="H410" s="224"/>
      <c r="I410" s="224"/>
      <c r="J410" s="166"/>
      <c r="K410" s="477"/>
      <c r="L410" s="282"/>
      <c r="M410" s="282"/>
      <c r="N410" s="282"/>
      <c r="O410" s="282"/>
      <c r="P410" s="282"/>
      <c r="Q410" s="282"/>
      <c r="R410" s="282"/>
      <c r="S410" s="282"/>
      <c r="T410" s="282"/>
      <c r="U410" s="282"/>
      <c r="V410" s="282"/>
      <c r="W410" s="282"/>
      <c r="X410" s="282"/>
      <c r="Y410" s="282"/>
      <c r="Z410" s="282"/>
      <c r="AA410" s="73"/>
      <c r="AB410" s="282"/>
      <c r="AC410" s="275"/>
      <c r="AD410" s="275"/>
      <c r="AE410" s="282"/>
      <c r="AF410" s="275"/>
      <c r="AG410" s="275"/>
      <c r="AH410" s="275"/>
      <c r="AI410" s="275"/>
      <c r="AJ410" s="275"/>
      <c r="AK410" s="275"/>
      <c r="AL410" s="275"/>
      <c r="AM410" s="275"/>
      <c r="AN410" s="275"/>
      <c r="AO410" s="275"/>
      <c r="AP410" s="275"/>
      <c r="AQ410" s="275"/>
      <c r="AR410" s="275"/>
      <c r="AS410" s="275"/>
      <c r="AT410" s="275"/>
      <c r="AU410" s="275"/>
      <c r="AV410" s="275"/>
      <c r="AW410" s="275"/>
      <c r="AX410" s="275"/>
      <c r="AY410" s="282"/>
      <c r="AZ410" s="73"/>
    </row>
    <row r="411" spans="1:54" ht="31.5" customHeight="1">
      <c r="A411" s="565"/>
      <c r="B411" s="357" t="s">
        <v>828</v>
      </c>
      <c r="C411" s="43" t="s">
        <v>649</v>
      </c>
      <c r="D411" s="73"/>
      <c r="E411" s="222"/>
      <c r="F411" s="222"/>
      <c r="G411" s="224"/>
      <c r="H411" s="224"/>
      <c r="I411" s="224"/>
      <c r="J411" s="166"/>
      <c r="K411" s="477"/>
      <c r="L411" s="282"/>
      <c r="M411" s="282"/>
      <c r="N411" s="282"/>
      <c r="O411" s="282"/>
      <c r="P411" s="282"/>
      <c r="Q411" s="282"/>
      <c r="R411" s="282"/>
      <c r="S411" s="282"/>
      <c r="T411" s="282"/>
      <c r="U411" s="282"/>
      <c r="V411" s="282"/>
      <c r="W411" s="282"/>
      <c r="X411" s="282"/>
      <c r="Y411" s="282"/>
      <c r="Z411" s="282"/>
      <c r="AA411" s="73"/>
      <c r="AB411" s="282"/>
      <c r="AC411" s="275"/>
      <c r="AD411" s="275"/>
      <c r="AE411" s="282"/>
      <c r="AF411" s="275"/>
      <c r="AG411" s="275"/>
      <c r="AH411" s="412">
        <f>AI411+AJ411</f>
        <v>2253.6</v>
      </c>
      <c r="AI411" s="412">
        <v>0</v>
      </c>
      <c r="AJ411" s="412">
        <v>2253.6</v>
      </c>
      <c r="AK411" s="275">
        <f t="shared" ref="AK411" si="291">AE411+AH411</f>
        <v>2253.6</v>
      </c>
      <c r="AL411" s="275">
        <f t="shared" ref="AL411" si="292">AF411+AI411</f>
        <v>0</v>
      </c>
      <c r="AM411" s="275">
        <f t="shared" ref="AM411" si="293">AG411+AJ411</f>
        <v>2253.6</v>
      </c>
      <c r="AN411" s="275"/>
      <c r="AO411" s="275"/>
      <c r="AP411" s="275"/>
      <c r="AQ411" s="275"/>
      <c r="AR411" s="275"/>
      <c r="AS411" s="275"/>
      <c r="AT411" s="412">
        <f>AU411+AV411</f>
        <v>8900</v>
      </c>
      <c r="AU411" s="412">
        <v>0</v>
      </c>
      <c r="AV411" s="415">
        <v>8900</v>
      </c>
      <c r="AW411" s="111">
        <f t="shared" ref="AW411" si="294">AQ411+AT411</f>
        <v>8900</v>
      </c>
      <c r="AX411" s="111">
        <f t="shared" ref="AX411" si="295">AR411+AU411</f>
        <v>0</v>
      </c>
      <c r="AY411" s="109">
        <f t="shared" ref="AY411" si="296">AS411+AV411</f>
        <v>8900</v>
      </c>
      <c r="AZ411" s="73"/>
      <c r="BB411" s="2">
        <v>1</v>
      </c>
    </row>
    <row r="412" spans="1:54" ht="20.25" customHeight="1">
      <c r="A412" s="565"/>
      <c r="B412" s="357"/>
      <c r="C412" s="44" t="s">
        <v>937</v>
      </c>
      <c r="D412" s="73"/>
      <c r="E412" s="222"/>
      <c r="F412" s="222"/>
      <c r="G412" s="224"/>
      <c r="H412" s="224"/>
      <c r="I412" s="224"/>
      <c r="J412" s="166"/>
      <c r="K412" s="477"/>
      <c r="L412" s="282"/>
      <c r="M412" s="282"/>
      <c r="N412" s="282"/>
      <c r="O412" s="282"/>
      <c r="P412" s="282"/>
      <c r="Q412" s="282"/>
      <c r="R412" s="282"/>
      <c r="S412" s="282"/>
      <c r="T412" s="282"/>
      <c r="U412" s="282"/>
      <c r="V412" s="282"/>
      <c r="W412" s="282"/>
      <c r="X412" s="282"/>
      <c r="Y412" s="282"/>
      <c r="Z412" s="282"/>
      <c r="AA412" s="73"/>
      <c r="AB412" s="282"/>
      <c r="AC412" s="275"/>
      <c r="AD412" s="275"/>
      <c r="AE412" s="282"/>
      <c r="AF412" s="275"/>
      <c r="AG412" s="275"/>
      <c r="AH412" s="275"/>
      <c r="AI412" s="275"/>
      <c r="AJ412" s="275"/>
      <c r="AK412" s="275"/>
      <c r="AL412" s="275"/>
      <c r="AM412" s="275"/>
      <c r="AN412" s="275"/>
      <c r="AO412" s="275"/>
      <c r="AP412" s="275"/>
      <c r="AQ412" s="275"/>
      <c r="AR412" s="275"/>
      <c r="AS412" s="275"/>
      <c r="AT412" s="275"/>
      <c r="AU412" s="275"/>
      <c r="AV412" s="275"/>
      <c r="AW412" s="275"/>
      <c r="AX412" s="275"/>
      <c r="AY412" s="282"/>
      <c r="AZ412" s="73"/>
    </row>
    <row r="413" spans="1:54" ht="31.5">
      <c r="A413" s="565"/>
      <c r="B413" s="357" t="s">
        <v>829</v>
      </c>
      <c r="C413" s="43" t="s">
        <v>641</v>
      </c>
      <c r="D413" s="73"/>
      <c r="E413" s="222"/>
      <c r="F413" s="222"/>
      <c r="G413" s="224"/>
      <c r="H413" s="224"/>
      <c r="I413" s="224"/>
      <c r="J413" s="166"/>
      <c r="K413" s="477"/>
      <c r="L413" s="282">
        <f>M413+N413</f>
        <v>7604.482</v>
      </c>
      <c r="M413" s="282">
        <v>0</v>
      </c>
      <c r="N413" s="435">
        <v>7604.482</v>
      </c>
      <c r="O413" s="282"/>
      <c r="P413" s="282"/>
      <c r="Q413" s="282"/>
      <c r="R413" s="282"/>
      <c r="S413" s="282"/>
      <c r="T413" s="282"/>
      <c r="U413" s="282">
        <f>V413+W413</f>
        <v>4442</v>
      </c>
      <c r="V413" s="282">
        <v>0</v>
      </c>
      <c r="W413" s="282">
        <v>4442</v>
      </c>
      <c r="X413" s="282">
        <f t="shared" ref="X413" si="297">R413+U413</f>
        <v>4442</v>
      </c>
      <c r="Y413" s="282">
        <f t="shared" ref="Y413" si="298">S413+V413</f>
        <v>0</v>
      </c>
      <c r="Z413" s="282">
        <f t="shared" ref="Z413" si="299">T413+W413</f>
        <v>4442</v>
      </c>
      <c r="AA413" s="73"/>
      <c r="AB413" s="282"/>
      <c r="AC413" s="275"/>
      <c r="AD413" s="275"/>
      <c r="AE413" s="282"/>
      <c r="AF413" s="275"/>
      <c r="AG413" s="275"/>
      <c r="AH413" s="275"/>
      <c r="AI413" s="275"/>
      <c r="AJ413" s="275"/>
      <c r="AK413" s="275"/>
      <c r="AL413" s="275"/>
      <c r="AM413" s="275"/>
      <c r="AN413" s="275"/>
      <c r="AO413" s="275"/>
      <c r="AP413" s="275"/>
      <c r="AQ413" s="275"/>
      <c r="AR413" s="275"/>
      <c r="AS413" s="275"/>
      <c r="AT413" s="275"/>
      <c r="AU413" s="275"/>
      <c r="AV413" s="275"/>
      <c r="AW413" s="275"/>
      <c r="AX413" s="275"/>
      <c r="AY413" s="282"/>
      <c r="AZ413" s="73"/>
      <c r="BB413" s="6">
        <v>1</v>
      </c>
    </row>
    <row r="414" spans="1:54" ht="31.5">
      <c r="A414" s="565"/>
      <c r="B414" s="357" t="s">
        <v>830</v>
      </c>
      <c r="C414" s="43" t="s">
        <v>640</v>
      </c>
      <c r="D414" s="73"/>
      <c r="E414" s="222"/>
      <c r="F414" s="222"/>
      <c r="G414" s="224"/>
      <c r="H414" s="224"/>
      <c r="I414" s="224"/>
      <c r="J414" s="166"/>
      <c r="K414" s="477"/>
      <c r="L414" s="282"/>
      <c r="M414" s="282"/>
      <c r="N414" s="282"/>
      <c r="O414" s="282"/>
      <c r="P414" s="282"/>
      <c r="Q414" s="282"/>
      <c r="R414" s="282"/>
      <c r="S414" s="282"/>
      <c r="T414" s="282"/>
      <c r="U414" s="412">
        <f>V414+W414</f>
        <v>5000</v>
      </c>
      <c r="V414" s="412">
        <v>0</v>
      </c>
      <c r="W414" s="412">
        <v>5000</v>
      </c>
      <c r="X414" s="282">
        <f t="shared" ref="X414" si="300">R414+U414</f>
        <v>5000</v>
      </c>
      <c r="Y414" s="282">
        <f t="shared" ref="Y414" si="301">S414+V414</f>
        <v>0</v>
      </c>
      <c r="Z414" s="282">
        <f t="shared" ref="Z414" si="302">T414+W414</f>
        <v>5000</v>
      </c>
      <c r="AA414" s="73"/>
      <c r="AB414" s="282"/>
      <c r="AC414" s="275"/>
      <c r="AD414" s="275"/>
      <c r="AE414" s="282"/>
      <c r="AF414" s="275"/>
      <c r="AG414" s="275"/>
      <c r="AH414" s="275"/>
      <c r="AI414" s="275"/>
      <c r="AJ414" s="275"/>
      <c r="AK414" s="275"/>
      <c r="AL414" s="275"/>
      <c r="AM414" s="275"/>
      <c r="AN414" s="275"/>
      <c r="AO414" s="275"/>
      <c r="AP414" s="275"/>
      <c r="AQ414" s="275"/>
      <c r="AR414" s="275"/>
      <c r="AS414" s="275"/>
      <c r="AT414" s="275"/>
      <c r="AU414" s="275"/>
      <c r="AV414" s="275"/>
      <c r="AW414" s="275"/>
      <c r="AX414" s="275"/>
      <c r="AY414" s="282"/>
      <c r="AZ414" s="73"/>
      <c r="BB414" s="6">
        <v>1</v>
      </c>
    </row>
    <row r="415" spans="1:54" ht="20.25" customHeight="1">
      <c r="A415" s="565"/>
      <c r="B415" s="357"/>
      <c r="C415" s="44" t="s">
        <v>637</v>
      </c>
      <c r="D415" s="73"/>
      <c r="E415" s="222"/>
      <c r="F415" s="222"/>
      <c r="G415" s="224"/>
      <c r="H415" s="224"/>
      <c r="I415" s="224"/>
      <c r="J415" s="166"/>
      <c r="K415" s="477"/>
      <c r="L415" s="282"/>
      <c r="M415" s="282"/>
      <c r="N415" s="282"/>
      <c r="O415" s="282"/>
      <c r="P415" s="282"/>
      <c r="Q415" s="282"/>
      <c r="R415" s="282"/>
      <c r="S415" s="282"/>
      <c r="T415" s="282"/>
      <c r="U415" s="282"/>
      <c r="V415" s="282"/>
      <c r="W415" s="282"/>
      <c r="X415" s="282"/>
      <c r="Y415" s="282"/>
      <c r="Z415" s="282"/>
      <c r="AA415" s="73"/>
      <c r="AB415" s="282"/>
      <c r="AC415" s="275"/>
      <c r="AD415" s="275"/>
      <c r="AE415" s="282"/>
      <c r="AF415" s="275"/>
      <c r="AG415" s="275"/>
      <c r="AH415" s="275"/>
      <c r="AI415" s="275"/>
      <c r="AJ415" s="275"/>
      <c r="AK415" s="275"/>
      <c r="AL415" s="275"/>
      <c r="AM415" s="275"/>
      <c r="AN415" s="275"/>
      <c r="AO415" s="275"/>
      <c r="AP415" s="275"/>
      <c r="AQ415" s="275"/>
      <c r="AR415" s="275"/>
      <c r="AS415" s="275"/>
      <c r="AT415" s="275"/>
      <c r="AU415" s="275"/>
      <c r="AV415" s="275"/>
      <c r="AW415" s="275"/>
      <c r="AX415" s="275"/>
      <c r="AY415" s="282"/>
      <c r="AZ415" s="73"/>
    </row>
    <row r="416" spans="1:54" ht="20.25">
      <c r="A416" s="565"/>
      <c r="B416" s="357" t="s">
        <v>831</v>
      </c>
      <c r="C416" s="43" t="s">
        <v>638</v>
      </c>
      <c r="D416" s="73"/>
      <c r="E416" s="222"/>
      <c r="F416" s="222"/>
      <c r="G416" s="224"/>
      <c r="H416" s="224"/>
      <c r="I416" s="224"/>
      <c r="J416" s="166"/>
      <c r="K416" s="477"/>
      <c r="L416" s="282">
        <f>M416+N416</f>
        <v>13049.53</v>
      </c>
      <c r="M416" s="282">
        <v>0</v>
      </c>
      <c r="N416" s="435">
        <v>13049.53</v>
      </c>
      <c r="O416" s="282"/>
      <c r="P416" s="282"/>
      <c r="Q416" s="282"/>
      <c r="R416" s="282"/>
      <c r="S416" s="282"/>
      <c r="T416" s="282"/>
      <c r="U416" s="282">
        <f>V416+W416</f>
        <v>4563</v>
      </c>
      <c r="V416" s="282">
        <v>0</v>
      </c>
      <c r="W416" s="282">
        <v>4563</v>
      </c>
      <c r="X416" s="282">
        <f t="shared" ref="X416" si="303">R416+U416</f>
        <v>4563</v>
      </c>
      <c r="Y416" s="282">
        <f t="shared" ref="Y416" si="304">S416+V416</f>
        <v>0</v>
      </c>
      <c r="Z416" s="282">
        <f t="shared" ref="Z416" si="305">T416+W416</f>
        <v>4563</v>
      </c>
      <c r="AA416" s="73"/>
      <c r="AB416" s="282"/>
      <c r="AC416" s="275"/>
      <c r="AD416" s="275"/>
      <c r="AE416" s="282"/>
      <c r="AF416" s="275"/>
      <c r="AG416" s="275"/>
      <c r="AH416" s="275"/>
      <c r="AI416" s="275"/>
      <c r="AJ416" s="275"/>
      <c r="AK416" s="275"/>
      <c r="AL416" s="275"/>
      <c r="AM416" s="275"/>
      <c r="AN416" s="275"/>
      <c r="AO416" s="275"/>
      <c r="AP416" s="275"/>
      <c r="AQ416" s="275"/>
      <c r="AR416" s="275"/>
      <c r="AS416" s="275"/>
      <c r="AT416" s="275"/>
      <c r="AU416" s="275"/>
      <c r="AV416" s="275"/>
      <c r="AW416" s="275"/>
      <c r="AX416" s="275"/>
      <c r="AY416" s="282"/>
      <c r="AZ416" s="73"/>
      <c r="BB416" s="6">
        <v>1</v>
      </c>
    </row>
    <row r="417" spans="1:54" ht="20.25" customHeight="1">
      <c r="A417" s="565"/>
      <c r="B417" s="51"/>
      <c r="C417" s="44" t="s">
        <v>628</v>
      </c>
      <c r="D417" s="45"/>
      <c r="E417" s="222"/>
      <c r="F417" s="222"/>
      <c r="G417" s="224"/>
      <c r="H417" s="224"/>
      <c r="I417" s="224"/>
      <c r="J417" s="167"/>
      <c r="K417" s="484"/>
      <c r="L417" s="282"/>
      <c r="M417" s="282"/>
      <c r="N417" s="282"/>
      <c r="O417" s="135"/>
      <c r="P417" s="135"/>
      <c r="Q417" s="135"/>
      <c r="R417" s="135"/>
      <c r="S417" s="135"/>
      <c r="T417" s="135"/>
      <c r="U417" s="293"/>
      <c r="V417" s="293"/>
      <c r="W417" s="293"/>
      <c r="X417" s="293"/>
      <c r="Y417" s="293"/>
      <c r="Z417" s="293"/>
      <c r="AA417" s="45"/>
      <c r="AB417" s="135"/>
      <c r="AC417" s="135"/>
      <c r="AD417" s="135"/>
      <c r="AE417" s="135"/>
      <c r="AF417" s="135"/>
      <c r="AG417" s="135"/>
      <c r="AH417" s="293"/>
      <c r="AI417" s="293"/>
      <c r="AJ417" s="293"/>
      <c r="AK417" s="293"/>
      <c r="AL417" s="293"/>
      <c r="AM417" s="293"/>
      <c r="AN417" s="135"/>
      <c r="AO417" s="135"/>
      <c r="AP417" s="135"/>
      <c r="AQ417" s="135"/>
      <c r="AR417" s="135"/>
      <c r="AS417" s="135"/>
      <c r="AT417" s="135"/>
      <c r="AU417" s="135"/>
      <c r="AV417" s="135"/>
      <c r="AW417" s="135"/>
      <c r="AX417" s="135"/>
      <c r="AY417" s="135"/>
      <c r="AZ417" s="45"/>
    </row>
    <row r="418" spans="1:54" ht="31.5">
      <c r="A418" s="565"/>
      <c r="B418" s="51" t="s">
        <v>832</v>
      </c>
      <c r="C418" s="43" t="s">
        <v>133</v>
      </c>
      <c r="D418" s="73"/>
      <c r="E418" s="222"/>
      <c r="F418" s="222"/>
      <c r="G418" s="224"/>
      <c r="H418" s="224"/>
      <c r="I418" s="224"/>
      <c r="J418" s="166" t="s">
        <v>451</v>
      </c>
      <c r="K418" s="477"/>
      <c r="L418" s="282"/>
      <c r="M418" s="282"/>
      <c r="N418" s="282"/>
      <c r="O418" s="109">
        <v>16250</v>
      </c>
      <c r="P418" s="109">
        <v>0</v>
      </c>
      <c r="Q418" s="109">
        <v>16250</v>
      </c>
      <c r="R418" s="109">
        <v>16250</v>
      </c>
      <c r="S418" s="109">
        <v>0</v>
      </c>
      <c r="T418" s="109">
        <v>16250</v>
      </c>
      <c r="U418" s="282">
        <f>V418+W418</f>
        <v>-11250</v>
      </c>
      <c r="V418" s="282">
        <v>0</v>
      </c>
      <c r="W418" s="282">
        <v>-11250</v>
      </c>
      <c r="X418" s="282">
        <f t="shared" si="265"/>
        <v>5000</v>
      </c>
      <c r="Y418" s="282">
        <f t="shared" si="266"/>
        <v>0</v>
      </c>
      <c r="Z418" s="282">
        <f t="shared" si="267"/>
        <v>5000</v>
      </c>
      <c r="AA418" s="73"/>
      <c r="AB418" s="109">
        <v>16327</v>
      </c>
      <c r="AC418" s="109">
        <v>0</v>
      </c>
      <c r="AD418" s="109">
        <v>16327</v>
      </c>
      <c r="AE418" s="109">
        <v>16327</v>
      </c>
      <c r="AF418" s="109">
        <v>0</v>
      </c>
      <c r="AG418" s="109">
        <v>16327</v>
      </c>
      <c r="AH418" s="282">
        <f>AI418+AJ418</f>
        <v>-561.1</v>
      </c>
      <c r="AI418" s="282">
        <v>0</v>
      </c>
      <c r="AJ418" s="282">
        <v>-561.1</v>
      </c>
      <c r="AK418" s="282">
        <f t="shared" si="271"/>
        <v>15765.9</v>
      </c>
      <c r="AL418" s="282">
        <f t="shared" si="272"/>
        <v>0</v>
      </c>
      <c r="AM418" s="282">
        <f t="shared" si="273"/>
        <v>15765.9</v>
      </c>
      <c r="AN418" s="109"/>
      <c r="AO418" s="109"/>
      <c r="AP418" s="109"/>
      <c r="AQ418" s="109"/>
      <c r="AR418" s="109"/>
      <c r="AS418" s="109"/>
      <c r="AT418" s="282">
        <f>AU418+AV418</f>
        <v>13619.6</v>
      </c>
      <c r="AU418" s="282">
        <v>0</v>
      </c>
      <c r="AV418" s="109">
        <v>13619.6</v>
      </c>
      <c r="AW418" s="111">
        <f t="shared" ref="AW418" si="306">AQ418+AT418</f>
        <v>13619.6</v>
      </c>
      <c r="AX418" s="111">
        <f t="shared" ref="AX418" si="307">AR418+AU418</f>
        <v>0</v>
      </c>
      <c r="AY418" s="109">
        <f t="shared" ref="AY418" si="308">AS418+AV418</f>
        <v>13619.6</v>
      </c>
      <c r="AZ418" s="73"/>
      <c r="BB418" s="6">
        <v>1</v>
      </c>
    </row>
    <row r="419" spans="1:54" ht="81.75" customHeight="1">
      <c r="A419" s="565"/>
      <c r="B419" s="51" t="s">
        <v>833</v>
      </c>
      <c r="C419" s="43" t="s">
        <v>132</v>
      </c>
      <c r="D419" s="73"/>
      <c r="E419" s="222"/>
      <c r="F419" s="222"/>
      <c r="G419" s="224"/>
      <c r="H419" s="224"/>
      <c r="I419" s="224"/>
      <c r="J419" s="166" t="s">
        <v>454</v>
      </c>
      <c r="K419" s="477"/>
      <c r="L419" s="282"/>
      <c r="M419" s="282"/>
      <c r="N419" s="282"/>
      <c r="O419" s="109"/>
      <c r="P419" s="109"/>
      <c r="Q419" s="109"/>
      <c r="R419" s="109"/>
      <c r="S419" s="109"/>
      <c r="T419" s="109"/>
      <c r="U419" s="282"/>
      <c r="V419" s="282"/>
      <c r="W419" s="282"/>
      <c r="X419" s="282"/>
      <c r="Y419" s="282"/>
      <c r="Z419" s="282"/>
      <c r="AA419" s="73"/>
      <c r="AB419" s="109">
        <v>5000</v>
      </c>
      <c r="AC419" s="111">
        <v>0</v>
      </c>
      <c r="AD419" s="111">
        <v>5000</v>
      </c>
      <c r="AE419" s="109">
        <v>5000</v>
      </c>
      <c r="AF419" s="111">
        <v>0</v>
      </c>
      <c r="AG419" s="111">
        <v>5000</v>
      </c>
      <c r="AH419" s="275"/>
      <c r="AI419" s="275"/>
      <c r="AJ419" s="275"/>
      <c r="AK419" s="275">
        <f t="shared" si="271"/>
        <v>5000</v>
      </c>
      <c r="AL419" s="275">
        <f t="shared" si="272"/>
        <v>0</v>
      </c>
      <c r="AM419" s="275">
        <f t="shared" si="273"/>
        <v>5000</v>
      </c>
      <c r="AN419" s="111">
        <v>10000</v>
      </c>
      <c r="AO419" s="111">
        <v>0</v>
      </c>
      <c r="AP419" s="111">
        <v>10000</v>
      </c>
      <c r="AQ419" s="111">
        <v>10000</v>
      </c>
      <c r="AR419" s="111">
        <v>0</v>
      </c>
      <c r="AS419" s="111">
        <v>10000</v>
      </c>
      <c r="AT419" s="111"/>
      <c r="AU419" s="111"/>
      <c r="AV419" s="111"/>
      <c r="AW419" s="111">
        <f t="shared" si="252"/>
        <v>10000</v>
      </c>
      <c r="AX419" s="111">
        <f t="shared" si="253"/>
        <v>0</v>
      </c>
      <c r="AY419" s="109">
        <f t="shared" si="254"/>
        <v>10000</v>
      </c>
      <c r="AZ419" s="73"/>
    </row>
    <row r="420" spans="1:54" ht="20.25" customHeight="1">
      <c r="A420" s="565"/>
      <c r="B420" s="51"/>
      <c r="C420" s="44" t="s">
        <v>627</v>
      </c>
      <c r="D420" s="45"/>
      <c r="E420" s="222"/>
      <c r="F420" s="222"/>
      <c r="G420" s="224"/>
      <c r="H420" s="224"/>
      <c r="I420" s="224"/>
      <c r="J420" s="167"/>
      <c r="K420" s="484"/>
      <c r="L420" s="282"/>
      <c r="M420" s="282"/>
      <c r="N420" s="282"/>
      <c r="O420" s="135"/>
      <c r="P420" s="135"/>
      <c r="Q420" s="135"/>
      <c r="R420" s="135"/>
      <c r="S420" s="135"/>
      <c r="T420" s="135"/>
      <c r="U420" s="293"/>
      <c r="V420" s="293"/>
      <c r="W420" s="293"/>
      <c r="X420" s="293"/>
      <c r="Y420" s="293"/>
      <c r="Z420" s="293"/>
      <c r="AA420" s="45"/>
      <c r="AB420" s="135"/>
      <c r="AC420" s="133"/>
      <c r="AD420" s="133"/>
      <c r="AE420" s="135"/>
      <c r="AF420" s="133"/>
      <c r="AG420" s="133"/>
      <c r="AH420" s="331"/>
      <c r="AI420" s="331"/>
      <c r="AJ420" s="331"/>
      <c r="AK420" s="331"/>
      <c r="AL420" s="331"/>
      <c r="AM420" s="331"/>
      <c r="AN420" s="133"/>
      <c r="AO420" s="133"/>
      <c r="AP420" s="133"/>
      <c r="AQ420" s="133"/>
      <c r="AR420" s="133"/>
      <c r="AS420" s="133"/>
      <c r="AT420" s="133"/>
      <c r="AU420" s="133"/>
      <c r="AV420" s="133"/>
      <c r="AW420" s="133"/>
      <c r="AX420" s="133"/>
      <c r="AY420" s="135"/>
      <c r="AZ420" s="45"/>
    </row>
    <row r="421" spans="1:54" ht="31.5">
      <c r="A421" s="565"/>
      <c r="B421" s="51" t="s">
        <v>834</v>
      </c>
      <c r="C421" s="43" t="s">
        <v>31</v>
      </c>
      <c r="D421" s="73"/>
      <c r="E421" s="222"/>
      <c r="F421" s="222"/>
      <c r="G421" s="224"/>
      <c r="H421" s="224"/>
      <c r="I421" s="224"/>
      <c r="J421" s="166" t="s">
        <v>451</v>
      </c>
      <c r="K421" s="510"/>
      <c r="L421" s="282"/>
      <c r="M421" s="282"/>
      <c r="N421" s="282"/>
      <c r="O421" s="109">
        <v>35662</v>
      </c>
      <c r="P421" s="109">
        <v>0</v>
      </c>
      <c r="Q421" s="109">
        <v>35662</v>
      </c>
      <c r="R421" s="109">
        <v>35662</v>
      </c>
      <c r="S421" s="109">
        <v>0</v>
      </c>
      <c r="T421" s="109">
        <v>35662</v>
      </c>
      <c r="U421" s="282">
        <f>V421+W421</f>
        <v>15495</v>
      </c>
      <c r="V421" s="282">
        <v>0</v>
      </c>
      <c r="W421" s="282">
        <v>15495</v>
      </c>
      <c r="X421" s="282">
        <f t="shared" si="265"/>
        <v>51157</v>
      </c>
      <c r="Y421" s="282">
        <f t="shared" si="266"/>
        <v>0</v>
      </c>
      <c r="Z421" s="282">
        <f t="shared" si="267"/>
        <v>51157</v>
      </c>
      <c r="AA421" s="73"/>
      <c r="AB421" s="109">
        <v>39886</v>
      </c>
      <c r="AC421" s="111">
        <v>0</v>
      </c>
      <c r="AD421" s="111">
        <v>39886</v>
      </c>
      <c r="AE421" s="109">
        <v>39886</v>
      </c>
      <c r="AF421" s="111">
        <v>0</v>
      </c>
      <c r="AG421" s="111">
        <v>39886</v>
      </c>
      <c r="AH421" s="282">
        <f>AI421+AJ421</f>
        <v>-22043</v>
      </c>
      <c r="AI421" s="282">
        <v>0</v>
      </c>
      <c r="AJ421" s="282">
        <v>-22043</v>
      </c>
      <c r="AK421" s="275">
        <f t="shared" si="271"/>
        <v>17843</v>
      </c>
      <c r="AL421" s="275">
        <f t="shared" si="272"/>
        <v>0</v>
      </c>
      <c r="AM421" s="275">
        <f t="shared" si="273"/>
        <v>17843</v>
      </c>
      <c r="AN421" s="111"/>
      <c r="AO421" s="111"/>
      <c r="AP421" s="111"/>
      <c r="AQ421" s="111"/>
      <c r="AR421" s="111"/>
      <c r="AS421" s="111"/>
      <c r="AT421" s="111"/>
      <c r="AU421" s="111"/>
      <c r="AV421" s="111"/>
      <c r="AW421" s="111"/>
      <c r="AX421" s="111"/>
      <c r="AY421" s="109"/>
      <c r="AZ421" s="73"/>
      <c r="BB421" s="6">
        <v>1</v>
      </c>
    </row>
    <row r="422" spans="1:54" ht="47.25" customHeight="1">
      <c r="A422" s="565"/>
      <c r="B422" s="51" t="s">
        <v>835</v>
      </c>
      <c r="C422" s="43" t="s">
        <v>131</v>
      </c>
      <c r="D422" s="73"/>
      <c r="E422" s="222"/>
      <c r="F422" s="222"/>
      <c r="G422" s="224"/>
      <c r="H422" s="224"/>
      <c r="I422" s="224"/>
      <c r="J422" s="166" t="s">
        <v>454</v>
      </c>
      <c r="K422" s="510"/>
      <c r="L422" s="282"/>
      <c r="M422" s="282"/>
      <c r="N422" s="282"/>
      <c r="O422" s="109"/>
      <c r="P422" s="109"/>
      <c r="Q422" s="109"/>
      <c r="R422" s="109"/>
      <c r="S422" s="109"/>
      <c r="T422" s="109"/>
      <c r="U422" s="282"/>
      <c r="V422" s="282"/>
      <c r="W422" s="282"/>
      <c r="X422" s="282"/>
      <c r="Y422" s="282"/>
      <c r="Z422" s="282"/>
      <c r="AA422" s="73"/>
      <c r="AB422" s="109">
        <v>3000</v>
      </c>
      <c r="AC422" s="111">
        <v>0</v>
      </c>
      <c r="AD422" s="111">
        <v>3000</v>
      </c>
      <c r="AE422" s="109">
        <v>3000</v>
      </c>
      <c r="AF422" s="111">
        <v>0</v>
      </c>
      <c r="AG422" s="111">
        <v>3000</v>
      </c>
      <c r="AH422" s="275"/>
      <c r="AI422" s="275"/>
      <c r="AJ422" s="275"/>
      <c r="AK422" s="275">
        <f t="shared" si="271"/>
        <v>3000</v>
      </c>
      <c r="AL422" s="275">
        <f t="shared" si="272"/>
        <v>0</v>
      </c>
      <c r="AM422" s="275">
        <f t="shared" si="273"/>
        <v>3000</v>
      </c>
      <c r="AN422" s="111">
        <v>10000</v>
      </c>
      <c r="AO422" s="111">
        <v>0</v>
      </c>
      <c r="AP422" s="111">
        <v>10000</v>
      </c>
      <c r="AQ422" s="111">
        <v>10000</v>
      </c>
      <c r="AR422" s="111">
        <v>0</v>
      </c>
      <c r="AS422" s="111">
        <v>10000</v>
      </c>
      <c r="AT422" s="111"/>
      <c r="AU422" s="111"/>
      <c r="AV422" s="111"/>
      <c r="AW422" s="111">
        <f t="shared" si="252"/>
        <v>10000</v>
      </c>
      <c r="AX422" s="111">
        <f t="shared" si="253"/>
        <v>0</v>
      </c>
      <c r="AY422" s="109">
        <f t="shared" si="254"/>
        <v>10000</v>
      </c>
      <c r="AZ422" s="73"/>
    </row>
    <row r="423" spans="1:54" ht="20.25" customHeight="1">
      <c r="A423" s="565"/>
      <c r="B423" s="357"/>
      <c r="C423" s="44" t="s">
        <v>626</v>
      </c>
      <c r="D423" s="73"/>
      <c r="E423" s="222"/>
      <c r="F423" s="222"/>
      <c r="G423" s="224"/>
      <c r="H423" s="224"/>
      <c r="I423" s="224"/>
      <c r="J423" s="166"/>
      <c r="K423" s="510"/>
      <c r="L423" s="282"/>
      <c r="M423" s="282"/>
      <c r="N423" s="282"/>
      <c r="O423" s="282"/>
      <c r="P423" s="282"/>
      <c r="Q423" s="282"/>
      <c r="R423" s="282"/>
      <c r="S423" s="282"/>
      <c r="T423" s="282"/>
      <c r="U423" s="282"/>
      <c r="V423" s="282"/>
      <c r="W423" s="282"/>
      <c r="X423" s="282"/>
      <c r="Y423" s="282"/>
      <c r="Z423" s="282"/>
      <c r="AA423" s="73"/>
      <c r="AB423" s="282"/>
      <c r="AC423" s="275"/>
      <c r="AD423" s="275"/>
      <c r="AE423" s="282"/>
      <c r="AF423" s="275"/>
      <c r="AG423" s="275"/>
      <c r="AH423" s="275"/>
      <c r="AI423" s="275"/>
      <c r="AJ423" s="275"/>
      <c r="AK423" s="275"/>
      <c r="AL423" s="275"/>
      <c r="AM423" s="275"/>
      <c r="AN423" s="275"/>
      <c r="AO423" s="275"/>
      <c r="AP423" s="275"/>
      <c r="AQ423" s="275"/>
      <c r="AR423" s="275"/>
      <c r="AS423" s="275"/>
      <c r="AT423" s="275"/>
      <c r="AU423" s="275"/>
      <c r="AV423" s="275"/>
      <c r="AW423" s="275"/>
      <c r="AX423" s="275"/>
      <c r="AY423" s="275"/>
      <c r="AZ423" s="73"/>
    </row>
    <row r="424" spans="1:54" ht="31.5">
      <c r="A424" s="565"/>
      <c r="B424" s="357" t="s">
        <v>836</v>
      </c>
      <c r="C424" s="650" t="s">
        <v>625</v>
      </c>
      <c r="D424" s="73"/>
      <c r="E424" s="222"/>
      <c r="F424" s="222"/>
      <c r="G424" s="224"/>
      <c r="H424" s="224"/>
      <c r="I424" s="224"/>
      <c r="J424" s="166"/>
      <c r="K424" s="510"/>
      <c r="L424" s="282">
        <f>M424+N424</f>
        <v>6808.2142100000001</v>
      </c>
      <c r="M424" s="282">
        <v>0</v>
      </c>
      <c r="N424" s="435">
        <v>6808.2142100000001</v>
      </c>
      <c r="O424" s="282"/>
      <c r="P424" s="282"/>
      <c r="Q424" s="282"/>
      <c r="R424" s="282"/>
      <c r="S424" s="282"/>
      <c r="T424" s="282"/>
      <c r="U424" s="412">
        <f>V424+W424</f>
        <v>35105</v>
      </c>
      <c r="V424" s="412">
        <v>0</v>
      </c>
      <c r="W424" s="412">
        <v>35105</v>
      </c>
      <c r="X424" s="282">
        <f t="shared" ref="X424" si="309">R424+U424</f>
        <v>35105</v>
      </c>
      <c r="Y424" s="282">
        <f t="shared" ref="Y424" si="310">S424+V424</f>
        <v>0</v>
      </c>
      <c r="Z424" s="282">
        <f t="shared" ref="Z424" si="311">T424+W424</f>
        <v>35105</v>
      </c>
      <c r="AA424" s="73"/>
      <c r="AB424" s="282"/>
      <c r="AC424" s="275"/>
      <c r="AD424" s="275"/>
      <c r="AE424" s="282"/>
      <c r="AF424" s="275"/>
      <c r="AG424" s="275"/>
      <c r="AH424" s="275"/>
      <c r="AI424" s="275"/>
      <c r="AJ424" s="275"/>
      <c r="AK424" s="275"/>
      <c r="AL424" s="275"/>
      <c r="AM424" s="275"/>
      <c r="AN424" s="275"/>
      <c r="AO424" s="275"/>
      <c r="AP424" s="275"/>
      <c r="AQ424" s="275"/>
      <c r="AR424" s="275"/>
      <c r="AS424" s="275"/>
      <c r="AT424" s="275"/>
      <c r="AU424" s="275"/>
      <c r="AV424" s="275"/>
      <c r="AW424" s="275"/>
      <c r="AX424" s="275"/>
      <c r="AY424" s="275"/>
      <c r="AZ424" s="73"/>
      <c r="BB424" s="6">
        <v>1</v>
      </c>
    </row>
    <row r="425" spans="1:54" s="7" customFormat="1" ht="31.5" customHeight="1">
      <c r="A425" s="565"/>
      <c r="B425" s="81"/>
      <c r="C425" s="96" t="s">
        <v>395</v>
      </c>
      <c r="D425" s="96"/>
      <c r="E425" s="202"/>
      <c r="F425" s="202"/>
      <c r="G425" s="202"/>
      <c r="H425" s="202"/>
      <c r="I425" s="202"/>
      <c r="J425" s="86"/>
      <c r="K425" s="511"/>
      <c r="L425" s="512"/>
      <c r="M425" s="512"/>
      <c r="N425" s="86"/>
      <c r="O425" s="106"/>
      <c r="P425" s="106"/>
      <c r="Q425" s="106"/>
      <c r="R425" s="316"/>
      <c r="S425" s="316"/>
      <c r="T425" s="316"/>
      <c r="U425" s="316"/>
      <c r="V425" s="316"/>
      <c r="W425" s="316"/>
      <c r="X425" s="316"/>
      <c r="Y425" s="316"/>
      <c r="Z425" s="316"/>
      <c r="AA425" s="96"/>
      <c r="AB425" s="106"/>
      <c r="AC425" s="106"/>
      <c r="AD425" s="106"/>
      <c r="AE425" s="316"/>
      <c r="AF425" s="316"/>
      <c r="AG425" s="316"/>
      <c r="AH425" s="316"/>
      <c r="AI425" s="316"/>
      <c r="AJ425" s="316"/>
      <c r="AK425" s="316"/>
      <c r="AL425" s="316"/>
      <c r="AM425" s="31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96"/>
    </row>
    <row r="426" spans="1:54" s="7" customFormat="1" ht="31.5" customHeight="1">
      <c r="A426" s="565"/>
      <c r="B426" s="83"/>
      <c r="C426" s="97" t="s">
        <v>562</v>
      </c>
      <c r="D426" s="97"/>
      <c r="E426" s="203"/>
      <c r="F426" s="203"/>
      <c r="G426" s="203"/>
      <c r="H426" s="203"/>
      <c r="I426" s="203"/>
      <c r="J426" s="85"/>
      <c r="K426" s="513"/>
      <c r="L426" s="514"/>
      <c r="M426" s="514"/>
      <c r="N426" s="85"/>
      <c r="O426" s="107"/>
      <c r="P426" s="107"/>
      <c r="Q426" s="107"/>
      <c r="R426" s="317"/>
      <c r="S426" s="317"/>
      <c r="T426" s="317"/>
      <c r="U426" s="317"/>
      <c r="V426" s="317"/>
      <c r="W426" s="317"/>
      <c r="X426" s="317"/>
      <c r="Y426" s="317"/>
      <c r="Z426" s="317"/>
      <c r="AA426" s="97"/>
      <c r="AB426" s="107"/>
      <c r="AC426" s="107"/>
      <c r="AD426" s="107"/>
      <c r="AE426" s="317"/>
      <c r="AF426" s="317"/>
      <c r="AG426" s="317"/>
      <c r="AH426" s="317"/>
      <c r="AI426" s="317"/>
      <c r="AJ426" s="317"/>
      <c r="AK426" s="317"/>
      <c r="AL426" s="317"/>
      <c r="AM426" s="317"/>
      <c r="AN426" s="107"/>
      <c r="AO426" s="107"/>
      <c r="AP426" s="107"/>
      <c r="AQ426" s="107"/>
      <c r="AR426" s="107"/>
      <c r="AS426" s="107"/>
      <c r="AT426" s="107"/>
      <c r="AU426" s="107"/>
      <c r="AV426" s="107"/>
      <c r="AW426" s="107"/>
      <c r="AX426" s="107"/>
      <c r="AY426" s="107"/>
      <c r="AZ426" s="97"/>
    </row>
    <row r="427" spans="1:54" s="14" customFormat="1" ht="47.25">
      <c r="A427" s="565"/>
      <c r="B427" s="70"/>
      <c r="C427" s="74" t="s">
        <v>27</v>
      </c>
      <c r="D427" s="74"/>
      <c r="E427" s="225" t="s">
        <v>503</v>
      </c>
      <c r="F427" s="225" t="s">
        <v>493</v>
      </c>
      <c r="G427" s="225" t="s">
        <v>483</v>
      </c>
      <c r="H427" s="225" t="s">
        <v>505</v>
      </c>
      <c r="I427" s="225" t="s">
        <v>471</v>
      </c>
      <c r="J427" s="158"/>
      <c r="K427" s="515"/>
      <c r="L427" s="332">
        <f>M427+N427</f>
        <v>41267.767999999996</v>
      </c>
      <c r="M427" s="332">
        <v>0</v>
      </c>
      <c r="N427" s="332">
        <v>41267.767999999996</v>
      </c>
      <c r="O427" s="136">
        <f>SUM(O429:O435)</f>
        <v>100000</v>
      </c>
      <c r="P427" s="136">
        <f t="shared" ref="P427:AY427" si="312">SUM(P429:P435)</f>
        <v>0</v>
      </c>
      <c r="Q427" s="136">
        <f t="shared" si="312"/>
        <v>100000</v>
      </c>
      <c r="R427" s="136">
        <f>SUM(R429:R435)</f>
        <v>100000</v>
      </c>
      <c r="S427" s="136">
        <f t="shared" ref="S427:T427" si="313">SUM(S429:S435)</f>
        <v>0</v>
      </c>
      <c r="T427" s="136">
        <f t="shared" si="313"/>
        <v>100000</v>
      </c>
      <c r="U427" s="416">
        <f t="shared" si="312"/>
        <v>6478.2000000000007</v>
      </c>
      <c r="V427" s="416">
        <f t="shared" si="312"/>
        <v>0</v>
      </c>
      <c r="W427" s="416">
        <f t="shared" si="312"/>
        <v>6478.2000000000007</v>
      </c>
      <c r="X427" s="136">
        <f t="shared" si="312"/>
        <v>106478.2</v>
      </c>
      <c r="Y427" s="136">
        <f t="shared" si="312"/>
        <v>0</v>
      </c>
      <c r="Z427" s="136">
        <f t="shared" si="312"/>
        <v>106478.2</v>
      </c>
      <c r="AA427" s="74"/>
      <c r="AB427" s="136">
        <f t="shared" si="312"/>
        <v>100000</v>
      </c>
      <c r="AC427" s="136">
        <f t="shared" si="312"/>
        <v>0</v>
      </c>
      <c r="AD427" s="136">
        <f t="shared" si="312"/>
        <v>100000</v>
      </c>
      <c r="AE427" s="136">
        <f t="shared" ref="AE427:AG427" si="314">SUM(AE429:AE435)</f>
        <v>100000</v>
      </c>
      <c r="AF427" s="136">
        <f t="shared" si="314"/>
        <v>0</v>
      </c>
      <c r="AG427" s="136">
        <f t="shared" si="314"/>
        <v>100000</v>
      </c>
      <c r="AH427" s="136">
        <f t="shared" si="312"/>
        <v>0</v>
      </c>
      <c r="AI427" s="136">
        <f t="shared" si="312"/>
        <v>0</v>
      </c>
      <c r="AJ427" s="136">
        <f t="shared" si="312"/>
        <v>0</v>
      </c>
      <c r="AK427" s="136">
        <f t="shared" si="312"/>
        <v>100000</v>
      </c>
      <c r="AL427" s="136">
        <f t="shared" si="312"/>
        <v>0</v>
      </c>
      <c r="AM427" s="136">
        <f t="shared" si="312"/>
        <v>100000</v>
      </c>
      <c r="AN427" s="136">
        <f t="shared" si="312"/>
        <v>100000</v>
      </c>
      <c r="AO427" s="136">
        <f t="shared" si="312"/>
        <v>0</v>
      </c>
      <c r="AP427" s="136">
        <f t="shared" si="312"/>
        <v>100000</v>
      </c>
      <c r="AQ427" s="136">
        <f t="shared" ref="AQ427:AS427" si="315">SUM(AQ429:AQ435)</f>
        <v>100000</v>
      </c>
      <c r="AR427" s="136">
        <f t="shared" si="315"/>
        <v>0</v>
      </c>
      <c r="AS427" s="136">
        <f t="shared" si="315"/>
        <v>100000</v>
      </c>
      <c r="AT427" s="136">
        <f t="shared" si="312"/>
        <v>0</v>
      </c>
      <c r="AU427" s="136">
        <f t="shared" si="312"/>
        <v>0</v>
      </c>
      <c r="AV427" s="136">
        <f t="shared" si="312"/>
        <v>0</v>
      </c>
      <c r="AW427" s="136">
        <f t="shared" si="312"/>
        <v>100000</v>
      </c>
      <c r="AX427" s="136">
        <f t="shared" si="312"/>
        <v>0</v>
      </c>
      <c r="AY427" s="136">
        <f t="shared" si="312"/>
        <v>100000</v>
      </c>
      <c r="AZ427" s="74"/>
      <c r="BB427" s="6">
        <v>1</v>
      </c>
    </row>
    <row r="428" spans="1:54" s="3" customFormat="1" ht="20.25" customHeight="1">
      <c r="A428" s="565"/>
      <c r="B428" s="52"/>
      <c r="C428" s="45" t="s">
        <v>109</v>
      </c>
      <c r="D428" s="45"/>
      <c r="E428" s="222"/>
      <c r="F428" s="222"/>
      <c r="G428" s="222"/>
      <c r="H428" s="222"/>
      <c r="I428" s="222"/>
      <c r="J428" s="167"/>
      <c r="K428" s="516"/>
      <c r="L428" s="517"/>
      <c r="M428" s="517"/>
      <c r="N428" s="167"/>
      <c r="O428" s="133"/>
      <c r="P428" s="133"/>
      <c r="Q428" s="133"/>
      <c r="R428" s="133"/>
      <c r="S428" s="133"/>
      <c r="T428" s="133"/>
      <c r="U428" s="331"/>
      <c r="V428" s="331"/>
      <c r="W428" s="331"/>
      <c r="X428" s="331"/>
      <c r="Y428" s="331"/>
      <c r="Z428" s="331"/>
      <c r="AA428" s="45"/>
      <c r="AB428" s="133"/>
      <c r="AC428" s="133"/>
      <c r="AD428" s="133"/>
      <c r="AE428" s="133"/>
      <c r="AF428" s="133"/>
      <c r="AG428" s="133"/>
      <c r="AH428" s="331"/>
      <c r="AI428" s="331"/>
      <c r="AJ428" s="331"/>
      <c r="AK428" s="331"/>
      <c r="AL428" s="331"/>
      <c r="AM428" s="331"/>
      <c r="AN428" s="133"/>
      <c r="AO428" s="133"/>
      <c r="AP428" s="133"/>
      <c r="AQ428" s="133"/>
      <c r="AR428" s="133"/>
      <c r="AS428" s="133"/>
      <c r="AT428" s="133"/>
      <c r="AU428" s="133"/>
      <c r="AV428" s="133"/>
      <c r="AW428" s="133"/>
      <c r="AX428" s="133"/>
      <c r="AY428" s="133"/>
      <c r="AZ428" s="45"/>
    </row>
    <row r="429" spans="1:54" ht="31.5">
      <c r="A429" s="565"/>
      <c r="B429" s="51" t="s">
        <v>837</v>
      </c>
      <c r="C429" s="73" t="s">
        <v>22</v>
      </c>
      <c r="D429" s="73"/>
      <c r="E429" s="222"/>
      <c r="F429" s="222"/>
      <c r="G429" s="222"/>
      <c r="H429" s="222"/>
      <c r="I429" s="224"/>
      <c r="J429" s="166" t="s">
        <v>451</v>
      </c>
      <c r="K429" s="477"/>
      <c r="L429" s="282"/>
      <c r="M429" s="282"/>
      <c r="N429" s="282"/>
      <c r="O429" s="109">
        <v>19565.3</v>
      </c>
      <c r="P429" s="109">
        <v>0</v>
      </c>
      <c r="Q429" s="109">
        <v>19565.3</v>
      </c>
      <c r="R429" s="109">
        <v>19565.3</v>
      </c>
      <c r="S429" s="109">
        <v>0</v>
      </c>
      <c r="T429" s="109">
        <v>19565.3</v>
      </c>
      <c r="U429" s="282">
        <f>V429+W429</f>
        <v>-19565.3</v>
      </c>
      <c r="V429" s="282">
        <v>0</v>
      </c>
      <c r="W429" s="109">
        <v>-19565.3</v>
      </c>
      <c r="X429" s="282">
        <f>U429+R429</f>
        <v>0</v>
      </c>
      <c r="Y429" s="282">
        <f t="shared" ref="Y429:Z429" si="316">V429+S429</f>
        <v>0</v>
      </c>
      <c r="Z429" s="282">
        <f t="shared" si="316"/>
        <v>0</v>
      </c>
      <c r="AA429" s="73"/>
      <c r="AB429" s="109">
        <v>19565.3</v>
      </c>
      <c r="AC429" s="109">
        <v>0</v>
      </c>
      <c r="AD429" s="111">
        <v>19565.3</v>
      </c>
      <c r="AE429" s="109">
        <v>19565.3</v>
      </c>
      <c r="AF429" s="109">
        <v>0</v>
      </c>
      <c r="AG429" s="111">
        <v>19565.3</v>
      </c>
      <c r="AH429" s="275"/>
      <c r="AI429" s="275"/>
      <c r="AJ429" s="275"/>
      <c r="AK429" s="275">
        <f t="shared" ref="AK429:AK435" si="317">AE429+AH429</f>
        <v>19565.3</v>
      </c>
      <c r="AL429" s="275">
        <f t="shared" ref="AL429:AL435" si="318">AF429+AI429</f>
        <v>0</v>
      </c>
      <c r="AM429" s="275">
        <f t="shared" ref="AM429:AM435" si="319">AG429+AJ429</f>
        <v>19565.3</v>
      </c>
      <c r="AN429" s="111">
        <v>19565.3</v>
      </c>
      <c r="AO429" s="111">
        <v>0</v>
      </c>
      <c r="AP429" s="111">
        <v>19565.3</v>
      </c>
      <c r="AQ429" s="111">
        <v>19565.3</v>
      </c>
      <c r="AR429" s="111">
        <v>0</v>
      </c>
      <c r="AS429" s="111">
        <v>19565.3</v>
      </c>
      <c r="AT429" s="111"/>
      <c r="AU429" s="111"/>
      <c r="AV429" s="111"/>
      <c r="AW429" s="111">
        <f>AQ429+AT429</f>
        <v>19565.3</v>
      </c>
      <c r="AX429" s="111">
        <f t="shared" ref="AX429:AY429" si="320">AR429+AU429</f>
        <v>0</v>
      </c>
      <c r="AY429" s="111">
        <f t="shared" si="320"/>
        <v>19565.3</v>
      </c>
      <c r="AZ429" s="73"/>
      <c r="BB429" s="6">
        <v>1</v>
      </c>
    </row>
    <row r="430" spans="1:54" ht="20.25" customHeight="1">
      <c r="A430" s="565"/>
      <c r="B430" s="51"/>
      <c r="C430" s="45" t="s">
        <v>23</v>
      </c>
      <c r="D430" s="45"/>
      <c r="E430" s="222"/>
      <c r="F430" s="222"/>
      <c r="G430" s="222"/>
      <c r="H430" s="222"/>
      <c r="I430" s="224"/>
      <c r="J430" s="167"/>
      <c r="K430" s="484"/>
      <c r="L430" s="282"/>
      <c r="M430" s="282"/>
      <c r="N430" s="282"/>
      <c r="O430" s="135"/>
      <c r="P430" s="135"/>
      <c r="Q430" s="135"/>
      <c r="R430" s="135"/>
      <c r="S430" s="135"/>
      <c r="T430" s="135"/>
      <c r="U430" s="293"/>
      <c r="V430" s="293"/>
      <c r="W430" s="293"/>
      <c r="X430" s="293"/>
      <c r="Y430" s="293"/>
      <c r="Z430" s="293"/>
      <c r="AA430" s="45"/>
      <c r="AB430" s="135"/>
      <c r="AC430" s="135"/>
      <c r="AD430" s="133"/>
      <c r="AE430" s="135"/>
      <c r="AF430" s="135"/>
      <c r="AG430" s="133"/>
      <c r="AH430" s="331"/>
      <c r="AI430" s="331"/>
      <c r="AJ430" s="331"/>
      <c r="AK430" s="331"/>
      <c r="AL430" s="331"/>
      <c r="AM430" s="331"/>
      <c r="AN430" s="133"/>
      <c r="AO430" s="133"/>
      <c r="AP430" s="133"/>
      <c r="AQ430" s="133"/>
      <c r="AR430" s="133"/>
      <c r="AS430" s="133"/>
      <c r="AT430" s="133"/>
      <c r="AU430" s="133"/>
      <c r="AV430" s="133"/>
      <c r="AW430" s="133"/>
      <c r="AX430" s="133"/>
      <c r="AY430" s="133"/>
      <c r="AZ430" s="45"/>
    </row>
    <row r="431" spans="1:54" ht="20.25">
      <c r="A431" s="565"/>
      <c r="B431" s="51" t="s">
        <v>838</v>
      </c>
      <c r="C431" s="73" t="s">
        <v>110</v>
      </c>
      <c r="D431" s="73"/>
      <c r="E431" s="222"/>
      <c r="F431" s="222"/>
      <c r="G431" s="222"/>
      <c r="H431" s="222"/>
      <c r="I431" s="224"/>
      <c r="J431" s="166" t="s">
        <v>448</v>
      </c>
      <c r="K431" s="477"/>
      <c r="L431" s="282">
        <f>M431+N431</f>
        <v>36359.199999999997</v>
      </c>
      <c r="M431" s="282">
        <v>0</v>
      </c>
      <c r="N431" s="282">
        <v>36359.199999999997</v>
      </c>
      <c r="O431" s="109">
        <v>45210.400000000001</v>
      </c>
      <c r="P431" s="109">
        <v>0</v>
      </c>
      <c r="Q431" s="109">
        <v>45210.400000000001</v>
      </c>
      <c r="R431" s="109">
        <v>45210.400000000001</v>
      </c>
      <c r="S431" s="109">
        <v>0</v>
      </c>
      <c r="T431" s="109">
        <v>45210.400000000001</v>
      </c>
      <c r="U431" s="282">
        <f>V431+W431</f>
        <v>26043.5</v>
      </c>
      <c r="V431" s="282">
        <v>0</v>
      </c>
      <c r="W431" s="282">
        <v>26043.5</v>
      </c>
      <c r="X431" s="282">
        <f>U431+R431</f>
        <v>71253.899999999994</v>
      </c>
      <c r="Y431" s="282">
        <f t="shared" ref="Y431" si="321">V431+S431</f>
        <v>0</v>
      </c>
      <c r="Z431" s="282">
        <f t="shared" ref="Z431" si="322">W431+T431</f>
        <v>71253.899999999994</v>
      </c>
      <c r="AA431" s="73"/>
      <c r="AB431" s="109">
        <v>34321.199999999997</v>
      </c>
      <c r="AC431" s="109">
        <v>0</v>
      </c>
      <c r="AD431" s="111">
        <v>34321.199999999997</v>
      </c>
      <c r="AE431" s="109">
        <v>34321.199999999997</v>
      </c>
      <c r="AF431" s="109">
        <v>0</v>
      </c>
      <c r="AG431" s="111">
        <v>34321.199999999997</v>
      </c>
      <c r="AH431" s="275"/>
      <c r="AI431" s="275"/>
      <c r="AJ431" s="275"/>
      <c r="AK431" s="275">
        <f t="shared" si="317"/>
        <v>34321.199999999997</v>
      </c>
      <c r="AL431" s="275">
        <f t="shared" si="318"/>
        <v>0</v>
      </c>
      <c r="AM431" s="275">
        <f t="shared" si="319"/>
        <v>34321.199999999997</v>
      </c>
      <c r="AN431" s="111"/>
      <c r="AO431" s="111"/>
      <c r="AP431" s="111"/>
      <c r="AQ431" s="111"/>
      <c r="AR431" s="111"/>
      <c r="AS431" s="111"/>
      <c r="AT431" s="111"/>
      <c r="AU431" s="111"/>
      <c r="AV431" s="111"/>
      <c r="AW431" s="111"/>
      <c r="AX431" s="111"/>
      <c r="AY431" s="111"/>
      <c r="AZ431" s="73"/>
      <c r="BB431" s="6">
        <v>1</v>
      </c>
    </row>
    <row r="432" spans="1:54" ht="20.25" customHeight="1">
      <c r="A432" s="565"/>
      <c r="B432" s="51" t="s">
        <v>839</v>
      </c>
      <c r="C432" s="73" t="s">
        <v>111</v>
      </c>
      <c r="D432" s="73"/>
      <c r="E432" s="222"/>
      <c r="F432" s="222"/>
      <c r="G432" s="222"/>
      <c r="H432" s="222"/>
      <c r="I432" s="224"/>
      <c r="J432" s="166" t="s">
        <v>450</v>
      </c>
      <c r="K432" s="477"/>
      <c r="L432" s="282"/>
      <c r="M432" s="282"/>
      <c r="N432" s="282"/>
      <c r="O432" s="109"/>
      <c r="P432" s="109"/>
      <c r="Q432" s="109"/>
      <c r="R432" s="109"/>
      <c r="S432" s="109"/>
      <c r="T432" s="109"/>
      <c r="U432" s="282"/>
      <c r="V432" s="282"/>
      <c r="W432" s="282"/>
      <c r="X432" s="282"/>
      <c r="Y432" s="282"/>
      <c r="Z432" s="282"/>
      <c r="AA432" s="73"/>
      <c r="AB432" s="109">
        <v>10889.2</v>
      </c>
      <c r="AC432" s="109">
        <v>0</v>
      </c>
      <c r="AD432" s="111">
        <v>10889.2</v>
      </c>
      <c r="AE432" s="109">
        <v>10889.2</v>
      </c>
      <c r="AF432" s="109">
        <v>0</v>
      </c>
      <c r="AG432" s="111">
        <v>10889.2</v>
      </c>
      <c r="AH432" s="275"/>
      <c r="AI432" s="275"/>
      <c r="AJ432" s="275"/>
      <c r="AK432" s="275">
        <f t="shared" si="317"/>
        <v>10889.2</v>
      </c>
      <c r="AL432" s="275">
        <f t="shared" si="318"/>
        <v>0</v>
      </c>
      <c r="AM432" s="275">
        <f t="shared" si="319"/>
        <v>10889.2</v>
      </c>
      <c r="AN432" s="111">
        <v>45210.400000000001</v>
      </c>
      <c r="AO432" s="111">
        <v>0</v>
      </c>
      <c r="AP432" s="111">
        <v>45210.400000000001</v>
      </c>
      <c r="AQ432" s="111">
        <v>45210.400000000001</v>
      </c>
      <c r="AR432" s="111">
        <v>0</v>
      </c>
      <c r="AS432" s="111">
        <v>45210.400000000001</v>
      </c>
      <c r="AT432" s="111"/>
      <c r="AU432" s="111"/>
      <c r="AV432" s="111"/>
      <c r="AW432" s="111">
        <f>AQ432+AT432</f>
        <v>45210.400000000001</v>
      </c>
      <c r="AX432" s="111">
        <f t="shared" ref="AX432" si="323">AR432+AU432</f>
        <v>0</v>
      </c>
      <c r="AY432" s="111">
        <f t="shared" ref="AY432" si="324">AS432+AV432</f>
        <v>45210.400000000001</v>
      </c>
      <c r="AZ432" s="73"/>
    </row>
    <row r="433" spans="1:54" ht="20.25" customHeight="1">
      <c r="A433" s="565"/>
      <c r="B433" s="51"/>
      <c r="C433" s="45" t="s">
        <v>24</v>
      </c>
      <c r="D433" s="45"/>
      <c r="E433" s="222"/>
      <c r="F433" s="222"/>
      <c r="G433" s="222"/>
      <c r="H433" s="222"/>
      <c r="I433" s="224"/>
      <c r="J433" s="167"/>
      <c r="K433" s="484"/>
      <c r="L433" s="282"/>
      <c r="M433" s="282"/>
      <c r="N433" s="282"/>
      <c r="O433" s="135"/>
      <c r="P433" s="135"/>
      <c r="Q433" s="135"/>
      <c r="R433" s="135"/>
      <c r="S433" s="135"/>
      <c r="T433" s="135"/>
      <c r="U433" s="293"/>
      <c r="V433" s="293"/>
      <c r="W433" s="293"/>
      <c r="X433" s="293"/>
      <c r="Y433" s="293"/>
      <c r="Z433" s="293"/>
      <c r="AA433" s="45"/>
      <c r="AB433" s="135"/>
      <c r="AC433" s="135"/>
      <c r="AD433" s="133"/>
      <c r="AE433" s="135"/>
      <c r="AF433" s="135"/>
      <c r="AG433" s="133"/>
      <c r="AH433" s="331"/>
      <c r="AI433" s="331"/>
      <c r="AJ433" s="331"/>
      <c r="AK433" s="331"/>
      <c r="AL433" s="331"/>
      <c r="AM433" s="331"/>
      <c r="AN433" s="133"/>
      <c r="AO433" s="133"/>
      <c r="AP433" s="133"/>
      <c r="AQ433" s="133"/>
      <c r="AR433" s="133"/>
      <c r="AS433" s="133"/>
      <c r="AT433" s="133"/>
      <c r="AU433" s="133"/>
      <c r="AV433" s="133"/>
      <c r="AW433" s="133"/>
      <c r="AX433" s="133"/>
      <c r="AY433" s="133"/>
      <c r="AZ433" s="45"/>
    </row>
    <row r="434" spans="1:54" ht="48" customHeight="1">
      <c r="A434" s="565"/>
      <c r="B434" s="51" t="s">
        <v>840</v>
      </c>
      <c r="C434" s="73" t="s">
        <v>112</v>
      </c>
      <c r="D434" s="73"/>
      <c r="E434" s="222"/>
      <c r="F434" s="222"/>
      <c r="G434" s="222"/>
      <c r="H434" s="222"/>
      <c r="I434" s="224"/>
      <c r="J434" s="166" t="s">
        <v>447</v>
      </c>
      <c r="K434" s="477"/>
      <c r="L434" s="282"/>
      <c r="M434" s="282"/>
      <c r="N434" s="282"/>
      <c r="O434" s="109">
        <v>9714</v>
      </c>
      <c r="P434" s="109">
        <v>0</v>
      </c>
      <c r="Q434" s="109">
        <v>9714</v>
      </c>
      <c r="R434" s="109">
        <v>9714</v>
      </c>
      <c r="S434" s="109">
        <v>0</v>
      </c>
      <c r="T434" s="109">
        <v>9714</v>
      </c>
      <c r="U434" s="282"/>
      <c r="V434" s="282"/>
      <c r="W434" s="282"/>
      <c r="X434" s="282">
        <f t="shared" ref="X434:X435" si="325">U434+R434</f>
        <v>9714</v>
      </c>
      <c r="Y434" s="282">
        <f t="shared" ref="Y434:Y435" si="326">V434+S434</f>
        <v>0</v>
      </c>
      <c r="Z434" s="282">
        <f t="shared" ref="Z434:Z435" si="327">W434+T434</f>
        <v>9714</v>
      </c>
      <c r="AA434" s="73"/>
      <c r="AB434" s="109">
        <v>10375</v>
      </c>
      <c r="AC434" s="109">
        <v>0</v>
      </c>
      <c r="AD434" s="111">
        <v>10375</v>
      </c>
      <c r="AE434" s="109">
        <v>10375</v>
      </c>
      <c r="AF434" s="109">
        <v>0</v>
      </c>
      <c r="AG434" s="111">
        <v>10375</v>
      </c>
      <c r="AH434" s="275"/>
      <c r="AI434" s="275"/>
      <c r="AJ434" s="275"/>
      <c r="AK434" s="275">
        <f t="shared" si="317"/>
        <v>10375</v>
      </c>
      <c r="AL434" s="275">
        <f t="shared" si="318"/>
        <v>0</v>
      </c>
      <c r="AM434" s="275">
        <f t="shared" si="319"/>
        <v>10375</v>
      </c>
      <c r="AN434" s="111"/>
      <c r="AO434" s="111"/>
      <c r="AP434" s="111"/>
      <c r="AQ434" s="111"/>
      <c r="AR434" s="111"/>
      <c r="AS434" s="111"/>
      <c r="AT434" s="111"/>
      <c r="AU434" s="111"/>
      <c r="AV434" s="111"/>
      <c r="AW434" s="111"/>
      <c r="AX434" s="111"/>
      <c r="AY434" s="111"/>
      <c r="AZ434" s="73"/>
    </row>
    <row r="435" spans="1:54" ht="31.5" customHeight="1">
      <c r="A435" s="565"/>
      <c r="B435" s="51" t="s">
        <v>841</v>
      </c>
      <c r="C435" s="43" t="s">
        <v>113</v>
      </c>
      <c r="D435" s="73"/>
      <c r="E435" s="224"/>
      <c r="F435" s="224"/>
      <c r="G435" s="224"/>
      <c r="H435" s="224"/>
      <c r="I435" s="224"/>
      <c r="J435" s="166" t="s">
        <v>451</v>
      </c>
      <c r="K435" s="477"/>
      <c r="L435" s="282"/>
      <c r="M435" s="282"/>
      <c r="N435" s="282"/>
      <c r="O435" s="109">
        <v>25510.3</v>
      </c>
      <c r="P435" s="109">
        <v>0</v>
      </c>
      <c r="Q435" s="109">
        <v>25510.3</v>
      </c>
      <c r="R435" s="109">
        <v>25510.3</v>
      </c>
      <c r="S435" s="109">
        <v>0</v>
      </c>
      <c r="T435" s="109">
        <v>25510.3</v>
      </c>
      <c r="U435" s="282"/>
      <c r="V435" s="282"/>
      <c r="W435" s="282"/>
      <c r="X435" s="282">
        <f t="shared" si="325"/>
        <v>25510.3</v>
      </c>
      <c r="Y435" s="282">
        <f t="shared" si="326"/>
        <v>0</v>
      </c>
      <c r="Z435" s="282">
        <f t="shared" si="327"/>
        <v>25510.3</v>
      </c>
      <c r="AA435" s="43"/>
      <c r="AB435" s="109">
        <v>24849.3</v>
      </c>
      <c r="AC435" s="109">
        <v>0</v>
      </c>
      <c r="AD435" s="111">
        <v>24849.3</v>
      </c>
      <c r="AE435" s="109">
        <v>24849.3</v>
      </c>
      <c r="AF435" s="109">
        <v>0</v>
      </c>
      <c r="AG435" s="111">
        <v>24849.3</v>
      </c>
      <c r="AH435" s="275"/>
      <c r="AI435" s="275"/>
      <c r="AJ435" s="275"/>
      <c r="AK435" s="275">
        <f t="shared" si="317"/>
        <v>24849.3</v>
      </c>
      <c r="AL435" s="275">
        <f t="shared" si="318"/>
        <v>0</v>
      </c>
      <c r="AM435" s="275">
        <f t="shared" si="319"/>
        <v>24849.3</v>
      </c>
      <c r="AN435" s="111">
        <v>35224.300000000003</v>
      </c>
      <c r="AO435" s="111">
        <v>0</v>
      </c>
      <c r="AP435" s="111">
        <v>35224.300000000003</v>
      </c>
      <c r="AQ435" s="111">
        <v>35224.300000000003</v>
      </c>
      <c r="AR435" s="111">
        <v>0</v>
      </c>
      <c r="AS435" s="111">
        <v>35224.300000000003</v>
      </c>
      <c r="AT435" s="111"/>
      <c r="AU435" s="111"/>
      <c r="AV435" s="111"/>
      <c r="AW435" s="111">
        <f>AQ435+AT435</f>
        <v>35224.300000000003</v>
      </c>
      <c r="AX435" s="111">
        <f t="shared" ref="AX435" si="328">AR435+AU435</f>
        <v>0</v>
      </c>
      <c r="AY435" s="111">
        <f t="shared" ref="AY435" si="329">AS435+AV435</f>
        <v>35224.300000000003</v>
      </c>
      <c r="AZ435" s="43"/>
    </row>
    <row r="436" spans="1:54" s="14" customFormat="1" ht="63">
      <c r="A436" s="565"/>
      <c r="B436" s="70"/>
      <c r="C436" s="74" t="s">
        <v>126</v>
      </c>
      <c r="D436" s="74"/>
      <c r="E436" s="225" t="s">
        <v>503</v>
      </c>
      <c r="F436" s="225" t="s">
        <v>493</v>
      </c>
      <c r="G436" s="225" t="s">
        <v>483</v>
      </c>
      <c r="H436" s="225" t="s">
        <v>506</v>
      </c>
      <c r="I436" s="225" t="s">
        <v>471</v>
      </c>
      <c r="J436" s="158"/>
      <c r="K436" s="488"/>
      <c r="L436" s="332">
        <f>L438+L437+L439+L440</f>
        <v>551945.59</v>
      </c>
      <c r="M436" s="332">
        <f>M438+M437+M439+M440</f>
        <v>0</v>
      </c>
      <c r="N436" s="332">
        <f>N438+N437+N439+N440</f>
        <v>551945.59</v>
      </c>
      <c r="O436" s="136">
        <f>SUM(O437:O440)</f>
        <v>358005.2</v>
      </c>
      <c r="P436" s="136">
        <f t="shared" ref="P436:AY436" si="330">SUM(P437:P440)</f>
        <v>0</v>
      </c>
      <c r="Q436" s="136">
        <f t="shared" si="330"/>
        <v>358005.2</v>
      </c>
      <c r="R436" s="136">
        <f t="shared" si="330"/>
        <v>50842.8</v>
      </c>
      <c r="S436" s="136">
        <f t="shared" si="330"/>
        <v>0</v>
      </c>
      <c r="T436" s="136">
        <f t="shared" si="330"/>
        <v>50842.8</v>
      </c>
      <c r="U436" s="136">
        <f t="shared" si="330"/>
        <v>10000</v>
      </c>
      <c r="V436" s="136">
        <f t="shared" si="330"/>
        <v>0</v>
      </c>
      <c r="W436" s="136">
        <f t="shared" si="330"/>
        <v>10000</v>
      </c>
      <c r="X436" s="136">
        <f t="shared" si="330"/>
        <v>60842.8</v>
      </c>
      <c r="Y436" s="136">
        <f t="shared" si="330"/>
        <v>0</v>
      </c>
      <c r="Z436" s="136">
        <f t="shared" si="330"/>
        <v>60842.8</v>
      </c>
      <c r="AA436" s="74"/>
      <c r="AB436" s="136">
        <f t="shared" si="330"/>
        <v>358005.2</v>
      </c>
      <c r="AC436" s="136">
        <f t="shared" si="330"/>
        <v>0</v>
      </c>
      <c r="AD436" s="136">
        <f t="shared" si="330"/>
        <v>358005.2</v>
      </c>
      <c r="AE436" s="136">
        <f t="shared" si="330"/>
        <v>25000</v>
      </c>
      <c r="AF436" s="136">
        <f t="shared" si="330"/>
        <v>0</v>
      </c>
      <c r="AG436" s="136">
        <f t="shared" si="330"/>
        <v>25000</v>
      </c>
      <c r="AH436" s="136">
        <f t="shared" si="330"/>
        <v>42000</v>
      </c>
      <c r="AI436" s="136">
        <f t="shared" si="330"/>
        <v>0</v>
      </c>
      <c r="AJ436" s="136">
        <f t="shared" si="330"/>
        <v>42000</v>
      </c>
      <c r="AK436" s="136">
        <f t="shared" si="330"/>
        <v>67000</v>
      </c>
      <c r="AL436" s="136">
        <f t="shared" si="330"/>
        <v>0</v>
      </c>
      <c r="AM436" s="136">
        <f t="shared" si="330"/>
        <v>67000</v>
      </c>
      <c r="AN436" s="136">
        <f t="shared" si="330"/>
        <v>358005.2</v>
      </c>
      <c r="AO436" s="136">
        <f t="shared" si="330"/>
        <v>0</v>
      </c>
      <c r="AP436" s="136">
        <f t="shared" si="330"/>
        <v>358005.2</v>
      </c>
      <c r="AQ436" s="136">
        <f t="shared" si="330"/>
        <v>25000</v>
      </c>
      <c r="AR436" s="136">
        <f t="shared" si="330"/>
        <v>0</v>
      </c>
      <c r="AS436" s="136">
        <f t="shared" si="330"/>
        <v>25000</v>
      </c>
      <c r="AT436" s="136">
        <f t="shared" si="330"/>
        <v>0</v>
      </c>
      <c r="AU436" s="136">
        <f t="shared" si="330"/>
        <v>0</v>
      </c>
      <c r="AV436" s="136">
        <f t="shared" si="330"/>
        <v>0</v>
      </c>
      <c r="AW436" s="136">
        <f t="shared" si="330"/>
        <v>25000</v>
      </c>
      <c r="AX436" s="136">
        <f t="shared" si="330"/>
        <v>0</v>
      </c>
      <c r="AY436" s="136">
        <f t="shared" si="330"/>
        <v>25000</v>
      </c>
      <c r="AZ436" s="74"/>
      <c r="BB436" s="6">
        <v>1</v>
      </c>
    </row>
    <row r="437" spans="1:54" ht="31.5">
      <c r="A437" s="565"/>
      <c r="B437" s="51" t="s">
        <v>842</v>
      </c>
      <c r="C437" s="73" t="s">
        <v>32</v>
      </c>
      <c r="D437" s="73" t="s">
        <v>580</v>
      </c>
      <c r="E437" s="222"/>
      <c r="F437" s="222"/>
      <c r="G437" s="222"/>
      <c r="H437" s="224"/>
      <c r="I437" s="224"/>
      <c r="J437" s="166" t="s">
        <v>447</v>
      </c>
      <c r="K437" s="477"/>
      <c r="L437" s="282"/>
      <c r="M437" s="282"/>
      <c r="N437" s="282"/>
      <c r="O437" s="109">
        <v>25000</v>
      </c>
      <c r="P437" s="109">
        <v>0</v>
      </c>
      <c r="Q437" s="109">
        <v>25000</v>
      </c>
      <c r="R437" s="109">
        <v>25000</v>
      </c>
      <c r="S437" s="109">
        <v>0</v>
      </c>
      <c r="T437" s="109">
        <v>25000</v>
      </c>
      <c r="U437" s="282">
        <f>V437+W437</f>
        <v>0</v>
      </c>
      <c r="V437" s="282">
        <v>0</v>
      </c>
      <c r="W437" s="282">
        <v>0</v>
      </c>
      <c r="X437" s="282">
        <f t="shared" ref="X437:X439" si="331">U437+R437</f>
        <v>25000</v>
      </c>
      <c r="Y437" s="282">
        <f t="shared" ref="Y437:Y443" si="332">V437+S437</f>
        <v>0</v>
      </c>
      <c r="Z437" s="282">
        <f t="shared" ref="Z437:Z443" si="333">W437+T437</f>
        <v>25000</v>
      </c>
      <c r="AA437" s="73"/>
      <c r="AB437" s="109">
        <v>25000</v>
      </c>
      <c r="AC437" s="109">
        <v>0</v>
      </c>
      <c r="AD437" s="109">
        <v>25000</v>
      </c>
      <c r="AE437" s="282">
        <v>25000</v>
      </c>
      <c r="AF437" s="282">
        <v>0</v>
      </c>
      <c r="AG437" s="282">
        <v>25000</v>
      </c>
      <c r="AH437" s="282">
        <f>AI437+AJ437</f>
        <v>0</v>
      </c>
      <c r="AI437" s="282">
        <v>0</v>
      </c>
      <c r="AJ437" s="282">
        <v>0</v>
      </c>
      <c r="AK437" s="282">
        <f t="shared" ref="AK437:AK444" si="334">AE437+AH437</f>
        <v>25000</v>
      </c>
      <c r="AL437" s="282">
        <f t="shared" ref="AL437:AL444" si="335">AF437+AI437</f>
        <v>0</v>
      </c>
      <c r="AM437" s="282">
        <f t="shared" ref="AM437:AM444" si="336">AG437+AJ437</f>
        <v>25000</v>
      </c>
      <c r="AN437" s="109">
        <v>25000</v>
      </c>
      <c r="AO437" s="109">
        <v>0</v>
      </c>
      <c r="AP437" s="109">
        <v>25000</v>
      </c>
      <c r="AQ437" s="109">
        <v>25000</v>
      </c>
      <c r="AR437" s="109">
        <v>0</v>
      </c>
      <c r="AS437" s="109">
        <v>25000</v>
      </c>
      <c r="AT437" s="109"/>
      <c r="AU437" s="109"/>
      <c r="AV437" s="109"/>
      <c r="AW437" s="109">
        <f t="shared" ref="AW437:AW444" si="337">AQ437+AT437</f>
        <v>25000</v>
      </c>
      <c r="AX437" s="109">
        <f t="shared" ref="AX437:AX444" si="338">AR437+AU437</f>
        <v>0</v>
      </c>
      <c r="AY437" s="109">
        <f t="shared" ref="AY437:AY444" si="339">AS437+AV437</f>
        <v>25000</v>
      </c>
      <c r="AZ437" s="73"/>
      <c r="BB437" s="6">
        <v>1</v>
      </c>
    </row>
    <row r="438" spans="1:54" ht="31.5">
      <c r="A438" s="565"/>
      <c r="B438" s="357"/>
      <c r="C438" s="73" t="s">
        <v>954</v>
      </c>
      <c r="D438" s="73" t="s">
        <v>580</v>
      </c>
      <c r="E438" s="222"/>
      <c r="F438" s="222"/>
      <c r="G438" s="222"/>
      <c r="H438" s="224"/>
      <c r="I438" s="224"/>
      <c r="J438" s="166"/>
      <c r="K438" s="477"/>
      <c r="L438" s="282">
        <f>M438+N438</f>
        <v>551945.59</v>
      </c>
      <c r="M438" s="282">
        <v>0</v>
      </c>
      <c r="N438" s="282">
        <v>551945.59</v>
      </c>
      <c r="O438" s="282">
        <v>0</v>
      </c>
      <c r="P438" s="282">
        <v>0</v>
      </c>
      <c r="Q438" s="282">
        <v>0</v>
      </c>
      <c r="R438" s="282">
        <v>25842.799999999999</v>
      </c>
      <c r="S438" s="282">
        <v>0</v>
      </c>
      <c r="T438" s="282">
        <v>25842.799999999999</v>
      </c>
      <c r="U438" s="282">
        <f>V438+W438</f>
        <v>0</v>
      </c>
      <c r="V438" s="282">
        <v>0</v>
      </c>
      <c r="W438" s="282">
        <v>0</v>
      </c>
      <c r="X438" s="282">
        <f>U438+R438</f>
        <v>25842.799999999999</v>
      </c>
      <c r="Y438" s="282">
        <f>V438+S438</f>
        <v>0</v>
      </c>
      <c r="Z438" s="282">
        <f>W438+T438</f>
        <v>25842.799999999999</v>
      </c>
      <c r="AA438" s="73"/>
      <c r="AB438" s="282"/>
      <c r="AC438" s="282"/>
      <c r="AD438" s="282"/>
      <c r="AE438" s="282"/>
      <c r="AF438" s="282"/>
      <c r="AG438" s="282"/>
      <c r="AH438" s="282"/>
      <c r="AI438" s="282"/>
      <c r="AJ438" s="282"/>
      <c r="AK438" s="282"/>
      <c r="AL438" s="282"/>
      <c r="AM438" s="282"/>
      <c r="AN438" s="282"/>
      <c r="AO438" s="282"/>
      <c r="AP438" s="282"/>
      <c r="AQ438" s="282"/>
      <c r="AR438" s="282"/>
      <c r="AS438" s="282"/>
      <c r="AT438" s="282"/>
      <c r="AU438" s="282"/>
      <c r="AV438" s="282"/>
      <c r="AW438" s="282"/>
      <c r="AX438" s="282"/>
      <c r="AY438" s="282"/>
      <c r="AZ438" s="73"/>
      <c r="BB438" s="6">
        <v>1</v>
      </c>
    </row>
    <row r="439" spans="1:54" ht="31.5" customHeight="1">
      <c r="A439" s="565"/>
      <c r="B439" s="51" t="s">
        <v>843</v>
      </c>
      <c r="C439" s="73" t="s">
        <v>33</v>
      </c>
      <c r="D439" s="246" t="s">
        <v>580</v>
      </c>
      <c r="E439" s="222"/>
      <c r="F439" s="222"/>
      <c r="G439" s="222"/>
      <c r="H439" s="224"/>
      <c r="I439" s="224"/>
      <c r="J439" s="166" t="s">
        <v>451</v>
      </c>
      <c r="K439" s="477"/>
      <c r="L439" s="282"/>
      <c r="M439" s="282"/>
      <c r="N439" s="282"/>
      <c r="O439" s="109">
        <v>333005.2</v>
      </c>
      <c r="P439" s="109">
        <v>0</v>
      </c>
      <c r="Q439" s="109">
        <v>333005.2</v>
      </c>
      <c r="R439" s="109"/>
      <c r="S439" s="109"/>
      <c r="T439" s="109"/>
      <c r="U439" s="282"/>
      <c r="V439" s="282"/>
      <c r="W439" s="282"/>
      <c r="X439" s="282">
        <f t="shared" si="331"/>
        <v>0</v>
      </c>
      <c r="Y439" s="282">
        <f t="shared" si="332"/>
        <v>0</v>
      </c>
      <c r="Z439" s="282">
        <f t="shared" si="333"/>
        <v>0</v>
      </c>
      <c r="AA439" s="73"/>
      <c r="AB439" s="109">
        <v>333005.2</v>
      </c>
      <c r="AC439" s="109">
        <v>0</v>
      </c>
      <c r="AD439" s="109">
        <v>333005.2</v>
      </c>
      <c r="AE439" s="282">
        <v>0</v>
      </c>
      <c r="AF439" s="282">
        <v>0</v>
      </c>
      <c r="AG439" s="282">
        <v>0</v>
      </c>
      <c r="AH439" s="282"/>
      <c r="AI439" s="282"/>
      <c r="AJ439" s="282"/>
      <c r="AK439" s="282">
        <f t="shared" si="334"/>
        <v>0</v>
      </c>
      <c r="AL439" s="282">
        <f t="shared" si="335"/>
        <v>0</v>
      </c>
      <c r="AM439" s="282">
        <f t="shared" si="336"/>
        <v>0</v>
      </c>
      <c r="AN439" s="109">
        <v>333005.2</v>
      </c>
      <c r="AO439" s="109">
        <v>0</v>
      </c>
      <c r="AP439" s="109">
        <v>333005.2</v>
      </c>
      <c r="AQ439" s="109">
        <v>0</v>
      </c>
      <c r="AR439" s="109">
        <v>0</v>
      </c>
      <c r="AS439" s="109">
        <v>0</v>
      </c>
      <c r="AT439" s="109"/>
      <c r="AU439" s="109"/>
      <c r="AV439" s="109"/>
      <c r="AW439" s="109">
        <f t="shared" si="337"/>
        <v>0</v>
      </c>
      <c r="AX439" s="109">
        <f t="shared" si="338"/>
        <v>0</v>
      </c>
      <c r="AY439" s="109">
        <f t="shared" si="339"/>
        <v>0</v>
      </c>
      <c r="AZ439" s="73"/>
    </row>
    <row r="440" spans="1:54" ht="31.5">
      <c r="A440" s="565"/>
      <c r="B440" s="357"/>
      <c r="C440" s="73" t="s">
        <v>927</v>
      </c>
      <c r="D440" s="246" t="s">
        <v>580</v>
      </c>
      <c r="E440" s="222"/>
      <c r="F440" s="222"/>
      <c r="G440" s="222"/>
      <c r="H440" s="224"/>
      <c r="I440" s="224"/>
      <c r="J440" s="166"/>
      <c r="K440" s="477"/>
      <c r="L440" s="282"/>
      <c r="M440" s="282"/>
      <c r="N440" s="282"/>
      <c r="O440" s="282"/>
      <c r="P440" s="282"/>
      <c r="Q440" s="282"/>
      <c r="R440" s="282"/>
      <c r="S440" s="282"/>
      <c r="T440" s="282"/>
      <c r="U440" s="412">
        <f>V440+W440</f>
        <v>10000</v>
      </c>
      <c r="V440" s="412">
        <v>0</v>
      </c>
      <c r="W440" s="412">
        <v>10000</v>
      </c>
      <c r="X440" s="282">
        <f t="shared" ref="X440" si="340">U440+R440</f>
        <v>10000</v>
      </c>
      <c r="Y440" s="282">
        <f t="shared" ref="Y440" si="341">V440+S440</f>
        <v>0</v>
      </c>
      <c r="Z440" s="282">
        <f t="shared" ref="Z440" si="342">W440+T440</f>
        <v>10000</v>
      </c>
      <c r="AA440" s="73"/>
      <c r="AB440" s="282"/>
      <c r="AC440" s="282"/>
      <c r="AD440" s="282"/>
      <c r="AE440" s="282"/>
      <c r="AF440" s="282"/>
      <c r="AG440" s="282"/>
      <c r="AH440" s="412">
        <f>AI440+AJ440</f>
        <v>42000</v>
      </c>
      <c r="AI440" s="412">
        <v>0</v>
      </c>
      <c r="AJ440" s="412">
        <v>42000</v>
      </c>
      <c r="AK440" s="282">
        <f t="shared" ref="AK440" si="343">AE440+AH440</f>
        <v>42000</v>
      </c>
      <c r="AL440" s="282">
        <f t="shared" ref="AL440" si="344">AF440+AI440</f>
        <v>0</v>
      </c>
      <c r="AM440" s="282">
        <f t="shared" ref="AM440" si="345">AG440+AJ440</f>
        <v>42000</v>
      </c>
      <c r="AN440" s="282"/>
      <c r="AO440" s="282"/>
      <c r="AP440" s="282"/>
      <c r="AQ440" s="282"/>
      <c r="AR440" s="282"/>
      <c r="AS440" s="282"/>
      <c r="AT440" s="282"/>
      <c r="AU440" s="282"/>
      <c r="AV440" s="282"/>
      <c r="AW440" s="282"/>
      <c r="AX440" s="282"/>
      <c r="AY440" s="282"/>
      <c r="AZ440" s="73"/>
      <c r="BB440" s="6">
        <v>1</v>
      </c>
    </row>
    <row r="441" spans="1:54" ht="63">
      <c r="A441" s="565"/>
      <c r="B441" s="70"/>
      <c r="C441" s="74" t="s">
        <v>928</v>
      </c>
      <c r="D441" s="74"/>
      <c r="E441" s="225" t="s">
        <v>503</v>
      </c>
      <c r="F441" s="225" t="s">
        <v>493</v>
      </c>
      <c r="G441" s="225" t="s">
        <v>483</v>
      </c>
      <c r="H441" s="225" t="s">
        <v>1028</v>
      </c>
      <c r="I441" s="225" t="s">
        <v>471</v>
      </c>
      <c r="J441" s="158"/>
      <c r="K441" s="488"/>
      <c r="L441" s="158"/>
      <c r="M441" s="158"/>
      <c r="N441" s="158"/>
      <c r="O441" s="136">
        <f>O442</f>
        <v>0</v>
      </c>
      <c r="P441" s="136">
        <f t="shared" ref="P441:AY441" si="346">P442</f>
        <v>0</v>
      </c>
      <c r="Q441" s="136">
        <f t="shared" si="346"/>
        <v>0</v>
      </c>
      <c r="R441" s="136">
        <f t="shared" si="346"/>
        <v>0</v>
      </c>
      <c r="S441" s="136">
        <f t="shared" si="346"/>
        <v>0</v>
      </c>
      <c r="T441" s="136">
        <f t="shared" si="346"/>
        <v>0</v>
      </c>
      <c r="U441" s="136">
        <f t="shared" si="346"/>
        <v>0</v>
      </c>
      <c r="V441" s="136">
        <f t="shared" si="346"/>
        <v>0</v>
      </c>
      <c r="W441" s="136">
        <f t="shared" si="346"/>
        <v>0</v>
      </c>
      <c r="X441" s="136">
        <f t="shared" si="346"/>
        <v>0</v>
      </c>
      <c r="Y441" s="136">
        <f t="shared" si="346"/>
        <v>0</v>
      </c>
      <c r="Z441" s="136">
        <f t="shared" si="346"/>
        <v>0</v>
      </c>
      <c r="AA441" s="136"/>
      <c r="AB441" s="136">
        <f t="shared" si="346"/>
        <v>0</v>
      </c>
      <c r="AC441" s="136">
        <f t="shared" si="346"/>
        <v>0</v>
      </c>
      <c r="AD441" s="136">
        <f t="shared" si="346"/>
        <v>0</v>
      </c>
      <c r="AE441" s="136">
        <f t="shared" si="346"/>
        <v>0</v>
      </c>
      <c r="AF441" s="136">
        <f t="shared" si="346"/>
        <v>0</v>
      </c>
      <c r="AG441" s="136">
        <f t="shared" si="346"/>
        <v>0</v>
      </c>
      <c r="AH441" s="136">
        <f t="shared" si="346"/>
        <v>0</v>
      </c>
      <c r="AI441" s="136">
        <f t="shared" si="346"/>
        <v>0</v>
      </c>
      <c r="AJ441" s="136">
        <f t="shared" si="346"/>
        <v>0</v>
      </c>
      <c r="AK441" s="136">
        <f t="shared" si="346"/>
        <v>0</v>
      </c>
      <c r="AL441" s="136">
        <f t="shared" si="346"/>
        <v>0</v>
      </c>
      <c r="AM441" s="136">
        <f t="shared" si="346"/>
        <v>0</v>
      </c>
      <c r="AN441" s="136">
        <f t="shared" si="346"/>
        <v>0</v>
      </c>
      <c r="AO441" s="136">
        <f t="shared" si="346"/>
        <v>0</v>
      </c>
      <c r="AP441" s="136">
        <f t="shared" si="346"/>
        <v>0</v>
      </c>
      <c r="AQ441" s="136">
        <f t="shared" si="346"/>
        <v>0</v>
      </c>
      <c r="AR441" s="136">
        <f t="shared" si="346"/>
        <v>0</v>
      </c>
      <c r="AS441" s="136">
        <f t="shared" si="346"/>
        <v>0</v>
      </c>
      <c r="AT441" s="136">
        <f t="shared" si="346"/>
        <v>4025427.6999999997</v>
      </c>
      <c r="AU441" s="136">
        <f t="shared" si="346"/>
        <v>3928234.3</v>
      </c>
      <c r="AV441" s="136">
        <f t="shared" si="346"/>
        <v>97193.4</v>
      </c>
      <c r="AW441" s="416">
        <f t="shared" si="346"/>
        <v>4025427.6999999997</v>
      </c>
      <c r="AX441" s="416">
        <f t="shared" si="346"/>
        <v>3928234.3</v>
      </c>
      <c r="AY441" s="416">
        <f t="shared" si="346"/>
        <v>97193.4</v>
      </c>
      <c r="AZ441" s="73"/>
      <c r="BB441" s="6">
        <v>1</v>
      </c>
    </row>
    <row r="442" spans="1:54" ht="31.5" customHeight="1">
      <c r="A442" s="565"/>
      <c r="B442" s="357"/>
      <c r="C442" s="73" t="s">
        <v>929</v>
      </c>
      <c r="D442" s="246" t="s">
        <v>580</v>
      </c>
      <c r="E442" s="222"/>
      <c r="F442" s="222"/>
      <c r="G442" s="222"/>
      <c r="H442" s="224"/>
      <c r="I442" s="224"/>
      <c r="J442" s="166"/>
      <c r="K442" s="477"/>
      <c r="L442" s="166"/>
      <c r="M442" s="166"/>
      <c r="N442" s="166"/>
      <c r="O442" s="282"/>
      <c r="P442" s="282"/>
      <c r="Q442" s="282"/>
      <c r="R442" s="282"/>
      <c r="S442" s="282"/>
      <c r="T442" s="282"/>
      <c r="U442" s="282"/>
      <c r="V442" s="282"/>
      <c r="W442" s="282"/>
      <c r="X442" s="282"/>
      <c r="Y442" s="282"/>
      <c r="Z442" s="282"/>
      <c r="AA442" s="73"/>
      <c r="AB442" s="282"/>
      <c r="AC442" s="282"/>
      <c r="AD442" s="282"/>
      <c r="AE442" s="282"/>
      <c r="AF442" s="282"/>
      <c r="AG442" s="282"/>
      <c r="AH442" s="282"/>
      <c r="AI442" s="282"/>
      <c r="AJ442" s="282"/>
      <c r="AK442" s="282"/>
      <c r="AL442" s="282"/>
      <c r="AM442" s="282"/>
      <c r="AN442" s="282"/>
      <c r="AO442" s="282"/>
      <c r="AP442" s="282"/>
      <c r="AQ442" s="282"/>
      <c r="AR442" s="282"/>
      <c r="AS442" s="282"/>
      <c r="AT442" s="282">
        <v>4025427.6999999997</v>
      </c>
      <c r="AU442" s="282">
        <v>3928234.3</v>
      </c>
      <c r="AV442" s="282">
        <v>97193.4</v>
      </c>
      <c r="AW442" s="412">
        <f>AX442+AY442</f>
        <v>4025427.6999999997</v>
      </c>
      <c r="AX442" s="412">
        <v>3928234.3</v>
      </c>
      <c r="AY442" s="412">
        <v>97193.4</v>
      </c>
      <c r="AZ442" s="73"/>
    </row>
    <row r="443" spans="1:54" s="14" customFormat="1" ht="79.5" customHeight="1">
      <c r="A443" s="565"/>
      <c r="B443" s="70" t="s">
        <v>844</v>
      </c>
      <c r="C443" s="74" t="s">
        <v>29</v>
      </c>
      <c r="D443" s="74"/>
      <c r="E443" s="225" t="s">
        <v>503</v>
      </c>
      <c r="F443" s="225" t="s">
        <v>493</v>
      </c>
      <c r="G443" s="225" t="s">
        <v>483</v>
      </c>
      <c r="H443" s="225" t="s">
        <v>507</v>
      </c>
      <c r="I443" s="225" t="s">
        <v>474</v>
      </c>
      <c r="J443" s="158"/>
      <c r="K443" s="488"/>
      <c r="L443" s="332">
        <f>L444</f>
        <v>34249.597999999998</v>
      </c>
      <c r="M443" s="332">
        <f>M444</f>
        <v>0</v>
      </c>
      <c r="N443" s="332">
        <f>N444</f>
        <v>34249.597999999998</v>
      </c>
      <c r="O443" s="136">
        <v>40000</v>
      </c>
      <c r="P443" s="136">
        <v>0</v>
      </c>
      <c r="Q443" s="136">
        <v>40000</v>
      </c>
      <c r="R443" s="136">
        <v>40000</v>
      </c>
      <c r="S443" s="136">
        <v>0</v>
      </c>
      <c r="T443" s="136">
        <v>40000</v>
      </c>
      <c r="U443" s="332">
        <v>0</v>
      </c>
      <c r="V443" s="332">
        <v>0</v>
      </c>
      <c r="W443" s="332">
        <v>0</v>
      </c>
      <c r="X443" s="332">
        <f>U443+R443</f>
        <v>40000</v>
      </c>
      <c r="Y443" s="332">
        <f t="shared" si="332"/>
        <v>0</v>
      </c>
      <c r="Z443" s="332">
        <f t="shared" si="333"/>
        <v>40000</v>
      </c>
      <c r="AA443" s="74"/>
      <c r="AB443" s="136">
        <v>40000</v>
      </c>
      <c r="AC443" s="136">
        <v>0</v>
      </c>
      <c r="AD443" s="136">
        <v>40000</v>
      </c>
      <c r="AE443" s="136">
        <v>40000</v>
      </c>
      <c r="AF443" s="136">
        <v>0</v>
      </c>
      <c r="AG443" s="136">
        <v>40000</v>
      </c>
      <c r="AH443" s="332"/>
      <c r="AI443" s="332"/>
      <c r="AJ443" s="332"/>
      <c r="AK443" s="332">
        <f t="shared" si="334"/>
        <v>40000</v>
      </c>
      <c r="AL443" s="332">
        <f t="shared" si="335"/>
        <v>0</v>
      </c>
      <c r="AM443" s="332">
        <f t="shared" si="336"/>
        <v>40000</v>
      </c>
      <c r="AN443" s="136">
        <v>40000</v>
      </c>
      <c r="AO443" s="136">
        <v>0</v>
      </c>
      <c r="AP443" s="136">
        <v>40000</v>
      </c>
      <c r="AQ443" s="136">
        <v>40000</v>
      </c>
      <c r="AR443" s="136">
        <v>0</v>
      </c>
      <c r="AS443" s="136">
        <v>40000</v>
      </c>
      <c r="AT443" s="136"/>
      <c r="AU443" s="136"/>
      <c r="AV443" s="136"/>
      <c r="AW443" s="136">
        <f t="shared" si="337"/>
        <v>40000</v>
      </c>
      <c r="AX443" s="136">
        <f t="shared" si="338"/>
        <v>0</v>
      </c>
      <c r="AY443" s="136">
        <f t="shared" si="339"/>
        <v>40000</v>
      </c>
      <c r="AZ443" s="74"/>
      <c r="BB443" s="6">
        <v>1</v>
      </c>
    </row>
    <row r="444" spans="1:54" ht="20.25" customHeight="1">
      <c r="A444" s="565"/>
      <c r="B444" s="51"/>
      <c r="C444" s="46" t="s">
        <v>28</v>
      </c>
      <c r="D444" s="248"/>
      <c r="E444" s="627"/>
      <c r="F444" s="627"/>
      <c r="G444" s="627"/>
      <c r="H444" s="627"/>
      <c r="I444" s="627"/>
      <c r="J444" s="169"/>
      <c r="K444" s="462"/>
      <c r="L444" s="321">
        <f>M444+N444</f>
        <v>34249.597999999998</v>
      </c>
      <c r="M444" s="321">
        <v>0</v>
      </c>
      <c r="N444" s="321">
        <v>34249.597999999998</v>
      </c>
      <c r="O444" s="116">
        <v>39950</v>
      </c>
      <c r="P444" s="116">
        <v>0</v>
      </c>
      <c r="Q444" s="116">
        <v>39950</v>
      </c>
      <c r="R444" s="116">
        <v>39950</v>
      </c>
      <c r="S444" s="116">
        <v>0</v>
      </c>
      <c r="T444" s="116">
        <v>39950</v>
      </c>
      <c r="U444" s="321"/>
      <c r="V444" s="321"/>
      <c r="W444" s="321"/>
      <c r="X444" s="321">
        <f>U444+R444</f>
        <v>39950</v>
      </c>
      <c r="Y444" s="321">
        <f t="shared" ref="Y444" si="347">V444+S444</f>
        <v>0</v>
      </c>
      <c r="Z444" s="321">
        <f t="shared" ref="Z444" si="348">W444+T444</f>
        <v>39950</v>
      </c>
      <c r="AA444" s="46"/>
      <c r="AB444" s="116">
        <v>39950</v>
      </c>
      <c r="AC444" s="116">
        <v>0</v>
      </c>
      <c r="AD444" s="116">
        <v>39950</v>
      </c>
      <c r="AE444" s="116">
        <v>39950</v>
      </c>
      <c r="AF444" s="116">
        <v>0</v>
      </c>
      <c r="AG444" s="116">
        <v>39950</v>
      </c>
      <c r="AH444" s="321"/>
      <c r="AI444" s="321"/>
      <c r="AJ444" s="321"/>
      <c r="AK444" s="321">
        <f t="shared" si="334"/>
        <v>39950</v>
      </c>
      <c r="AL444" s="321">
        <f t="shared" si="335"/>
        <v>0</v>
      </c>
      <c r="AM444" s="321">
        <f t="shared" si="336"/>
        <v>39950</v>
      </c>
      <c r="AN444" s="116">
        <v>39950</v>
      </c>
      <c r="AO444" s="116">
        <v>0</v>
      </c>
      <c r="AP444" s="116">
        <v>39950</v>
      </c>
      <c r="AQ444" s="116">
        <v>39950</v>
      </c>
      <c r="AR444" s="116">
        <v>0</v>
      </c>
      <c r="AS444" s="116">
        <v>39950</v>
      </c>
      <c r="AT444" s="116"/>
      <c r="AU444" s="116"/>
      <c r="AV444" s="116"/>
      <c r="AW444" s="116">
        <f t="shared" si="337"/>
        <v>39950</v>
      </c>
      <c r="AX444" s="116">
        <f t="shared" si="338"/>
        <v>0</v>
      </c>
      <c r="AY444" s="116">
        <f t="shared" si="339"/>
        <v>39950</v>
      </c>
      <c r="AZ444" s="46"/>
    </row>
    <row r="445" spans="1:54" s="14" customFormat="1" ht="63">
      <c r="A445" s="565"/>
      <c r="B445" s="70"/>
      <c r="C445" s="74" t="s">
        <v>125</v>
      </c>
      <c r="D445" s="74"/>
      <c r="E445" s="225" t="s">
        <v>503</v>
      </c>
      <c r="F445" s="225" t="s">
        <v>493</v>
      </c>
      <c r="G445" s="225" t="s">
        <v>483</v>
      </c>
      <c r="H445" s="225" t="s">
        <v>508</v>
      </c>
      <c r="I445" s="225" t="s">
        <v>474</v>
      </c>
      <c r="J445" s="158"/>
      <c r="K445" s="488"/>
      <c r="L445" s="332">
        <f>M445+N445</f>
        <v>129264.03558</v>
      </c>
      <c r="M445" s="332"/>
      <c r="N445" s="332">
        <v>129264.03558</v>
      </c>
      <c r="O445" s="136">
        <f t="shared" ref="O445:AY445" si="349">SUM(O446:O459)</f>
        <v>351990.4</v>
      </c>
      <c r="P445" s="136">
        <f t="shared" si="349"/>
        <v>0</v>
      </c>
      <c r="Q445" s="136">
        <f t="shared" si="349"/>
        <v>351990.4</v>
      </c>
      <c r="R445" s="136">
        <f t="shared" si="349"/>
        <v>351990.4</v>
      </c>
      <c r="S445" s="136">
        <f t="shared" si="349"/>
        <v>0</v>
      </c>
      <c r="T445" s="136">
        <f t="shared" si="349"/>
        <v>351990.4</v>
      </c>
      <c r="U445" s="136">
        <f t="shared" si="349"/>
        <v>0</v>
      </c>
      <c r="V445" s="136">
        <f t="shared" si="349"/>
        <v>0</v>
      </c>
      <c r="W445" s="136">
        <f t="shared" si="349"/>
        <v>0</v>
      </c>
      <c r="X445" s="136">
        <f t="shared" si="349"/>
        <v>351990.4</v>
      </c>
      <c r="Y445" s="136">
        <f t="shared" si="349"/>
        <v>0</v>
      </c>
      <c r="Z445" s="136">
        <f t="shared" si="349"/>
        <v>351990.4</v>
      </c>
      <c r="AA445" s="74"/>
      <c r="AB445" s="136">
        <f t="shared" si="349"/>
        <v>261162.6</v>
      </c>
      <c r="AC445" s="136">
        <f t="shared" si="349"/>
        <v>0</v>
      </c>
      <c r="AD445" s="136">
        <f t="shared" si="349"/>
        <v>261162.6</v>
      </c>
      <c r="AE445" s="136">
        <f t="shared" si="349"/>
        <v>261162.6</v>
      </c>
      <c r="AF445" s="136">
        <f t="shared" si="349"/>
        <v>0</v>
      </c>
      <c r="AG445" s="136">
        <f t="shared" si="349"/>
        <v>261162.6</v>
      </c>
      <c r="AH445" s="136">
        <f t="shared" si="349"/>
        <v>0</v>
      </c>
      <c r="AI445" s="136">
        <f t="shared" si="349"/>
        <v>0</v>
      </c>
      <c r="AJ445" s="136">
        <f t="shared" si="349"/>
        <v>0</v>
      </c>
      <c r="AK445" s="136">
        <f t="shared" si="349"/>
        <v>261162.6</v>
      </c>
      <c r="AL445" s="136">
        <f t="shared" si="349"/>
        <v>0</v>
      </c>
      <c r="AM445" s="136">
        <f t="shared" si="349"/>
        <v>261162.6</v>
      </c>
      <c r="AN445" s="136">
        <f t="shared" si="349"/>
        <v>261162.6</v>
      </c>
      <c r="AO445" s="136">
        <f t="shared" si="349"/>
        <v>0</v>
      </c>
      <c r="AP445" s="136">
        <f t="shared" si="349"/>
        <v>261162.6</v>
      </c>
      <c r="AQ445" s="136">
        <f t="shared" si="349"/>
        <v>261162.6</v>
      </c>
      <c r="AR445" s="136">
        <f t="shared" si="349"/>
        <v>0</v>
      </c>
      <c r="AS445" s="136">
        <f t="shared" si="349"/>
        <v>261162.6</v>
      </c>
      <c r="AT445" s="136">
        <f t="shared" si="349"/>
        <v>0</v>
      </c>
      <c r="AU445" s="136">
        <f t="shared" si="349"/>
        <v>0</v>
      </c>
      <c r="AV445" s="136">
        <f t="shared" si="349"/>
        <v>0</v>
      </c>
      <c r="AW445" s="136">
        <f t="shared" si="349"/>
        <v>261162.6</v>
      </c>
      <c r="AX445" s="136">
        <f t="shared" si="349"/>
        <v>0</v>
      </c>
      <c r="AY445" s="136">
        <f t="shared" si="349"/>
        <v>261162.6</v>
      </c>
      <c r="AZ445" s="74"/>
      <c r="BB445" s="6">
        <v>1</v>
      </c>
    </row>
    <row r="446" spans="1:54" ht="47.25" customHeight="1">
      <c r="A446" s="565"/>
      <c r="B446" s="51" t="s">
        <v>845</v>
      </c>
      <c r="C446" s="247" t="s">
        <v>114</v>
      </c>
      <c r="D446" s="246" t="s">
        <v>580</v>
      </c>
      <c r="E446" s="626"/>
      <c r="F446" s="626"/>
      <c r="G446" s="626"/>
      <c r="H446" s="626"/>
      <c r="I446" s="626"/>
      <c r="J446" s="78" t="s">
        <v>452</v>
      </c>
      <c r="K446" s="459"/>
      <c r="L446" s="275">
        <f>M446+N446</f>
        <v>2902.6845800000001</v>
      </c>
      <c r="M446" s="275">
        <v>0</v>
      </c>
      <c r="N446" s="275">
        <v>2902.6845800000001</v>
      </c>
      <c r="O446" s="109">
        <v>14600</v>
      </c>
      <c r="P446" s="109">
        <v>0</v>
      </c>
      <c r="Q446" s="109">
        <v>14600</v>
      </c>
      <c r="R446" s="109">
        <v>14600</v>
      </c>
      <c r="S446" s="109">
        <v>0</v>
      </c>
      <c r="T446" s="109">
        <v>14600</v>
      </c>
      <c r="U446" s="282"/>
      <c r="V446" s="282"/>
      <c r="W446" s="282"/>
      <c r="X446" s="282">
        <f t="shared" ref="X446:X459" si="350">R446+U446</f>
        <v>14600</v>
      </c>
      <c r="Y446" s="282">
        <f t="shared" ref="Y446:Y459" si="351">S446+V446</f>
        <v>0</v>
      </c>
      <c r="Z446" s="282">
        <f t="shared" ref="Z446:Z459" si="352">T446+W446</f>
        <v>14600</v>
      </c>
      <c r="AA446" s="247"/>
      <c r="AB446" s="109"/>
      <c r="AC446" s="109"/>
      <c r="AD446" s="109"/>
      <c r="AE446" s="109"/>
      <c r="AF446" s="109"/>
      <c r="AG446" s="109"/>
      <c r="AH446" s="282"/>
      <c r="AI446" s="282"/>
      <c r="AJ446" s="282"/>
      <c r="AK446" s="282"/>
      <c r="AL446" s="282"/>
      <c r="AM446" s="282"/>
      <c r="AN446" s="109"/>
      <c r="AO446" s="109"/>
      <c r="AP446" s="109"/>
      <c r="AQ446" s="109"/>
      <c r="AR446" s="109"/>
      <c r="AS446" s="109"/>
      <c r="AT446" s="109"/>
      <c r="AU446" s="109"/>
      <c r="AV446" s="109"/>
      <c r="AW446" s="109"/>
      <c r="AX446" s="109"/>
      <c r="AY446" s="109"/>
      <c r="AZ446" s="247"/>
    </row>
    <row r="447" spans="1:54" ht="78.75">
      <c r="A447" s="565"/>
      <c r="B447" s="51" t="s">
        <v>846</v>
      </c>
      <c r="C447" s="188" t="s">
        <v>115</v>
      </c>
      <c r="D447" s="246" t="s">
        <v>580</v>
      </c>
      <c r="E447" s="206"/>
      <c r="F447" s="206"/>
      <c r="G447" s="206"/>
      <c r="H447" s="206"/>
      <c r="I447" s="206"/>
      <c r="J447" s="78">
        <v>2023</v>
      </c>
      <c r="K447" s="459"/>
      <c r="L447" s="275"/>
      <c r="M447" s="275"/>
      <c r="N447" s="275"/>
      <c r="O447" s="109">
        <v>5000</v>
      </c>
      <c r="P447" s="109">
        <v>0</v>
      </c>
      <c r="Q447" s="109">
        <v>5000</v>
      </c>
      <c r="R447" s="109">
        <v>5000</v>
      </c>
      <c r="S447" s="109">
        <v>0</v>
      </c>
      <c r="T447" s="109">
        <v>5000</v>
      </c>
      <c r="U447" s="282">
        <f>V447+W447</f>
        <v>-5000</v>
      </c>
      <c r="V447" s="282">
        <v>0</v>
      </c>
      <c r="W447" s="282">
        <v>-5000</v>
      </c>
      <c r="X447" s="282">
        <f t="shared" si="350"/>
        <v>0</v>
      </c>
      <c r="Y447" s="282">
        <f t="shared" si="351"/>
        <v>0</v>
      </c>
      <c r="Z447" s="282">
        <f t="shared" si="352"/>
        <v>0</v>
      </c>
      <c r="AA447" s="188"/>
      <c r="AB447" s="109"/>
      <c r="AC447" s="109"/>
      <c r="AD447" s="109"/>
      <c r="AE447" s="109"/>
      <c r="AF447" s="109"/>
      <c r="AG447" s="109"/>
      <c r="AH447" s="282"/>
      <c r="AI447" s="282"/>
      <c r="AJ447" s="282"/>
      <c r="AK447" s="282"/>
      <c r="AL447" s="282"/>
      <c r="AM447" s="282"/>
      <c r="AN447" s="109"/>
      <c r="AO447" s="109"/>
      <c r="AP447" s="109"/>
      <c r="AQ447" s="109"/>
      <c r="AR447" s="109"/>
      <c r="AS447" s="109"/>
      <c r="AT447" s="109"/>
      <c r="AU447" s="109"/>
      <c r="AV447" s="109"/>
      <c r="AW447" s="109"/>
      <c r="AX447" s="109"/>
      <c r="AY447" s="109"/>
      <c r="AZ447" s="188"/>
      <c r="BB447" s="6">
        <v>1</v>
      </c>
    </row>
    <row r="448" spans="1:54" ht="189" customHeight="1">
      <c r="A448" s="565"/>
      <c r="B448" s="51" t="s">
        <v>847</v>
      </c>
      <c r="C448" s="188" t="s">
        <v>130</v>
      </c>
      <c r="D448" s="246" t="s">
        <v>580</v>
      </c>
      <c r="E448" s="206"/>
      <c r="F448" s="206"/>
      <c r="G448" s="206"/>
      <c r="H448" s="206"/>
      <c r="I448" s="206"/>
      <c r="J448" s="78" t="s">
        <v>449</v>
      </c>
      <c r="K448" s="459"/>
      <c r="L448" s="275"/>
      <c r="M448" s="275"/>
      <c r="N448" s="275"/>
      <c r="O448" s="109">
        <v>5000</v>
      </c>
      <c r="P448" s="109">
        <v>0</v>
      </c>
      <c r="Q448" s="109">
        <v>5000</v>
      </c>
      <c r="R448" s="109">
        <v>5000</v>
      </c>
      <c r="S448" s="109">
        <v>0</v>
      </c>
      <c r="T448" s="109">
        <v>5000</v>
      </c>
      <c r="U448" s="282">
        <f>V448+W448</f>
        <v>-5000</v>
      </c>
      <c r="V448" s="282">
        <v>0</v>
      </c>
      <c r="W448" s="282">
        <v>-5000</v>
      </c>
      <c r="X448" s="282">
        <f t="shared" si="350"/>
        <v>0</v>
      </c>
      <c r="Y448" s="282">
        <f t="shared" si="351"/>
        <v>0</v>
      </c>
      <c r="Z448" s="282">
        <f t="shared" si="352"/>
        <v>0</v>
      </c>
      <c r="AA448" s="188"/>
      <c r="AB448" s="109"/>
      <c r="AC448" s="109"/>
      <c r="AD448" s="109"/>
      <c r="AE448" s="109"/>
      <c r="AF448" s="109"/>
      <c r="AG448" s="109"/>
      <c r="AH448" s="282"/>
      <c r="AI448" s="282"/>
      <c r="AJ448" s="282"/>
      <c r="AK448" s="282"/>
      <c r="AL448" s="282"/>
      <c r="AM448" s="282"/>
      <c r="AN448" s="111">
        <v>50000</v>
      </c>
      <c r="AO448" s="111">
        <v>0</v>
      </c>
      <c r="AP448" s="111">
        <v>50000</v>
      </c>
      <c r="AQ448" s="111">
        <v>50000</v>
      </c>
      <c r="AR448" s="111">
        <v>0</v>
      </c>
      <c r="AS448" s="111">
        <v>50000</v>
      </c>
      <c r="AT448" s="111"/>
      <c r="AU448" s="111"/>
      <c r="AV448" s="111"/>
      <c r="AW448" s="111">
        <f t="shared" ref="AW448:AW449" si="353">AQ448</f>
        <v>50000</v>
      </c>
      <c r="AX448" s="111">
        <f t="shared" ref="AX448:AX449" si="354">AR448</f>
        <v>0</v>
      </c>
      <c r="AY448" s="111">
        <f t="shared" ref="AY448:AY449" si="355">AS448</f>
        <v>50000</v>
      </c>
      <c r="AZ448" s="188"/>
      <c r="BB448" s="6">
        <v>1</v>
      </c>
    </row>
    <row r="449" spans="1:54" ht="47.25" customHeight="1">
      <c r="A449" s="565"/>
      <c r="B449" s="51" t="s">
        <v>848</v>
      </c>
      <c r="C449" s="247" t="s">
        <v>124</v>
      </c>
      <c r="D449" s="246" t="s">
        <v>580</v>
      </c>
      <c r="E449" s="626"/>
      <c r="F449" s="626"/>
      <c r="G449" s="626"/>
      <c r="H449" s="626"/>
      <c r="I449" s="626"/>
      <c r="J449" s="78" t="s">
        <v>449</v>
      </c>
      <c r="K449" s="459"/>
      <c r="L449" s="275"/>
      <c r="M449" s="275"/>
      <c r="N449" s="275"/>
      <c r="O449" s="109"/>
      <c r="P449" s="109"/>
      <c r="Q449" s="109"/>
      <c r="R449" s="109"/>
      <c r="S449" s="109"/>
      <c r="T449" s="109"/>
      <c r="U449" s="282"/>
      <c r="V449" s="282"/>
      <c r="W449" s="282"/>
      <c r="X449" s="282"/>
      <c r="Y449" s="282"/>
      <c r="Z449" s="282"/>
      <c r="AA449" s="247"/>
      <c r="AB449" s="109"/>
      <c r="AC449" s="109"/>
      <c r="AD449" s="109"/>
      <c r="AE449" s="109"/>
      <c r="AF449" s="109"/>
      <c r="AG449" s="109"/>
      <c r="AH449" s="282"/>
      <c r="AI449" s="282"/>
      <c r="AJ449" s="282"/>
      <c r="AK449" s="282"/>
      <c r="AL449" s="282"/>
      <c r="AM449" s="282"/>
      <c r="AN449" s="111">
        <v>29000</v>
      </c>
      <c r="AO449" s="111">
        <v>0</v>
      </c>
      <c r="AP449" s="111">
        <v>29000</v>
      </c>
      <c r="AQ449" s="111">
        <v>29000</v>
      </c>
      <c r="AR449" s="111">
        <v>0</v>
      </c>
      <c r="AS449" s="111">
        <v>29000</v>
      </c>
      <c r="AT449" s="111"/>
      <c r="AU449" s="111"/>
      <c r="AV449" s="111"/>
      <c r="AW449" s="111">
        <f t="shared" si="353"/>
        <v>29000</v>
      </c>
      <c r="AX449" s="111">
        <f t="shared" si="354"/>
        <v>0</v>
      </c>
      <c r="AY449" s="111">
        <f t="shared" si="355"/>
        <v>29000</v>
      </c>
      <c r="AZ449" s="247"/>
    </row>
    <row r="450" spans="1:54" ht="173.25">
      <c r="A450" s="565"/>
      <c r="B450" s="51" t="s">
        <v>849</v>
      </c>
      <c r="C450" s="188" t="s">
        <v>116</v>
      </c>
      <c r="D450" s="246" t="s">
        <v>580</v>
      </c>
      <c r="E450" s="206"/>
      <c r="F450" s="206"/>
      <c r="G450" s="206"/>
      <c r="H450" s="206"/>
      <c r="I450" s="206"/>
      <c r="J450" s="78" t="s">
        <v>449</v>
      </c>
      <c r="K450" s="459"/>
      <c r="L450" s="275"/>
      <c r="M450" s="275"/>
      <c r="N450" s="275"/>
      <c r="O450" s="109">
        <v>5123.3999999999996</v>
      </c>
      <c r="P450" s="109">
        <v>0</v>
      </c>
      <c r="Q450" s="109">
        <v>5123.3999999999996</v>
      </c>
      <c r="R450" s="109">
        <v>5123.3999999999996</v>
      </c>
      <c r="S450" s="109">
        <v>0</v>
      </c>
      <c r="T450" s="109">
        <v>5123.3999999999996</v>
      </c>
      <c r="U450" s="282">
        <f>V450+W450</f>
        <v>-5123.3999999999996</v>
      </c>
      <c r="V450" s="282">
        <v>0</v>
      </c>
      <c r="W450" s="109">
        <v>-5123.3999999999996</v>
      </c>
      <c r="X450" s="282">
        <f t="shared" si="350"/>
        <v>0</v>
      </c>
      <c r="Y450" s="282">
        <f t="shared" si="351"/>
        <v>0</v>
      </c>
      <c r="Z450" s="282">
        <f t="shared" si="352"/>
        <v>0</v>
      </c>
      <c r="AA450" s="188"/>
      <c r="AB450" s="109"/>
      <c r="AC450" s="109"/>
      <c r="AD450" s="109"/>
      <c r="AE450" s="109"/>
      <c r="AF450" s="109"/>
      <c r="AG450" s="109"/>
      <c r="AH450" s="282"/>
      <c r="AI450" s="282"/>
      <c r="AJ450" s="282"/>
      <c r="AK450" s="282"/>
      <c r="AL450" s="282"/>
      <c r="AM450" s="282"/>
      <c r="AN450" s="111">
        <v>60000</v>
      </c>
      <c r="AO450" s="111">
        <v>0</v>
      </c>
      <c r="AP450" s="111">
        <v>60000</v>
      </c>
      <c r="AQ450" s="111">
        <v>60000</v>
      </c>
      <c r="AR450" s="111">
        <v>0</v>
      </c>
      <c r="AS450" s="111">
        <v>60000</v>
      </c>
      <c r="AT450" s="111"/>
      <c r="AU450" s="111"/>
      <c r="AV450" s="111"/>
      <c r="AW450" s="111">
        <f t="shared" ref="AW450:AW451" si="356">AQ450</f>
        <v>60000</v>
      </c>
      <c r="AX450" s="111">
        <f t="shared" ref="AX450:AX451" si="357">AR450</f>
        <v>0</v>
      </c>
      <c r="AY450" s="111">
        <f t="shared" ref="AY450:AY451" si="358">AS450</f>
        <v>60000</v>
      </c>
      <c r="AZ450" s="188"/>
      <c r="BB450" s="6">
        <v>1</v>
      </c>
    </row>
    <row r="451" spans="1:54" ht="93.75" customHeight="1">
      <c r="A451" s="565"/>
      <c r="B451" s="51" t="s">
        <v>850</v>
      </c>
      <c r="C451" s="247" t="s">
        <v>129</v>
      </c>
      <c r="D451" s="246" t="s">
        <v>580</v>
      </c>
      <c r="E451" s="626"/>
      <c r="F451" s="626"/>
      <c r="G451" s="626"/>
      <c r="H451" s="626"/>
      <c r="I451" s="626"/>
      <c r="J451" s="78" t="s">
        <v>452</v>
      </c>
      <c r="K451" s="459"/>
      <c r="L451" s="275">
        <f>M451+N451</f>
        <v>40156.9</v>
      </c>
      <c r="M451" s="275">
        <v>0</v>
      </c>
      <c r="N451" s="275">
        <v>40156.9</v>
      </c>
      <c r="O451" s="109">
        <v>171108</v>
      </c>
      <c r="P451" s="109">
        <v>0</v>
      </c>
      <c r="Q451" s="109">
        <v>171108</v>
      </c>
      <c r="R451" s="109">
        <v>171108</v>
      </c>
      <c r="S451" s="109">
        <v>0</v>
      </c>
      <c r="T451" s="109">
        <v>171108</v>
      </c>
      <c r="U451" s="282"/>
      <c r="V451" s="282"/>
      <c r="W451" s="282"/>
      <c r="X451" s="282">
        <f t="shared" si="350"/>
        <v>171108</v>
      </c>
      <c r="Y451" s="282">
        <f t="shared" si="351"/>
        <v>0</v>
      </c>
      <c r="Z451" s="282">
        <f t="shared" si="352"/>
        <v>171108</v>
      </c>
      <c r="AA451" s="247"/>
      <c r="AB451" s="109"/>
      <c r="AC451" s="109"/>
      <c r="AD451" s="109"/>
      <c r="AE451" s="109"/>
      <c r="AF451" s="109"/>
      <c r="AG451" s="109"/>
      <c r="AH451" s="282"/>
      <c r="AI451" s="282"/>
      <c r="AJ451" s="282"/>
      <c r="AK451" s="282"/>
      <c r="AL451" s="282"/>
      <c r="AM451" s="282"/>
      <c r="AN451" s="111">
        <v>50000</v>
      </c>
      <c r="AO451" s="111">
        <v>0</v>
      </c>
      <c r="AP451" s="111">
        <v>50000</v>
      </c>
      <c r="AQ451" s="111">
        <v>50000</v>
      </c>
      <c r="AR451" s="111">
        <v>0</v>
      </c>
      <c r="AS451" s="111">
        <v>50000</v>
      </c>
      <c r="AT451" s="111"/>
      <c r="AU451" s="111"/>
      <c r="AV451" s="111"/>
      <c r="AW451" s="111">
        <f t="shared" si="356"/>
        <v>50000</v>
      </c>
      <c r="AX451" s="111">
        <f t="shared" si="357"/>
        <v>0</v>
      </c>
      <c r="AY451" s="111">
        <f t="shared" si="358"/>
        <v>50000</v>
      </c>
      <c r="AZ451" s="247"/>
    </row>
    <row r="452" spans="1:54" ht="78.75">
      <c r="A452" s="565"/>
      <c r="B452" s="51" t="s">
        <v>851</v>
      </c>
      <c r="C452" s="403" t="s">
        <v>650</v>
      </c>
      <c r="D452" s="246" t="s">
        <v>580</v>
      </c>
      <c r="E452" s="626"/>
      <c r="F452" s="626"/>
      <c r="G452" s="626"/>
      <c r="H452" s="626"/>
      <c r="I452" s="626"/>
      <c r="J452" s="78" t="s">
        <v>448</v>
      </c>
      <c r="K452" s="459"/>
      <c r="L452" s="275">
        <f>M452+N452</f>
        <v>4949.1401299999998</v>
      </c>
      <c r="M452" s="275">
        <v>0</v>
      </c>
      <c r="N452" s="275">
        <v>4949.1401299999998</v>
      </c>
      <c r="O452" s="109">
        <v>30221</v>
      </c>
      <c r="P452" s="109">
        <v>0</v>
      </c>
      <c r="Q452" s="109">
        <v>30221</v>
      </c>
      <c r="R452" s="109">
        <v>30221</v>
      </c>
      <c r="S452" s="109">
        <v>0</v>
      </c>
      <c r="T452" s="109">
        <v>30221</v>
      </c>
      <c r="U452" s="282">
        <f>V452+W452</f>
        <v>-20008.599999999999</v>
      </c>
      <c r="V452" s="282">
        <v>0</v>
      </c>
      <c r="W452" s="282">
        <v>-20008.599999999999</v>
      </c>
      <c r="X452" s="282">
        <f t="shared" si="350"/>
        <v>10212.400000000001</v>
      </c>
      <c r="Y452" s="282">
        <f t="shared" si="351"/>
        <v>0</v>
      </c>
      <c r="Z452" s="282">
        <f t="shared" si="352"/>
        <v>10212.400000000001</v>
      </c>
      <c r="AA452" s="247"/>
      <c r="AB452" s="109">
        <v>106222.6</v>
      </c>
      <c r="AC452" s="109">
        <v>0</v>
      </c>
      <c r="AD452" s="109">
        <v>106222.6</v>
      </c>
      <c r="AE452" s="109">
        <v>106222.6</v>
      </c>
      <c r="AF452" s="109">
        <v>0</v>
      </c>
      <c r="AG452" s="109">
        <v>106222.6</v>
      </c>
      <c r="AH452" s="282">
        <f>AI452+AJ452</f>
        <v>-77819.600000000006</v>
      </c>
      <c r="AI452" s="282">
        <v>0</v>
      </c>
      <c r="AJ452" s="282">
        <v>-77819.600000000006</v>
      </c>
      <c r="AK452" s="282">
        <f t="shared" ref="AK452:AK457" si="359">AH452+AE452</f>
        <v>28403</v>
      </c>
      <c r="AL452" s="282">
        <f t="shared" ref="AL452:AL457" si="360">AI452+AF452</f>
        <v>0</v>
      </c>
      <c r="AM452" s="282">
        <f t="shared" ref="AM452:AM457" si="361">AJ452+AG452</f>
        <v>28403</v>
      </c>
      <c r="AN452" s="111"/>
      <c r="AO452" s="111"/>
      <c r="AP452" s="111"/>
      <c r="AQ452" s="111"/>
      <c r="AR452" s="111"/>
      <c r="AS452" s="111"/>
      <c r="AT452" s="111"/>
      <c r="AU452" s="111"/>
      <c r="AV452" s="111"/>
      <c r="AW452" s="111"/>
      <c r="AX452" s="111"/>
      <c r="AY452" s="111"/>
      <c r="AZ452" s="247"/>
      <c r="BB452" s="6">
        <v>1</v>
      </c>
    </row>
    <row r="453" spans="1:54" ht="78.75" customHeight="1">
      <c r="A453" s="565"/>
      <c r="B453" s="51" t="s">
        <v>852</v>
      </c>
      <c r="C453" s="188" t="s">
        <v>651</v>
      </c>
      <c r="D453" s="246"/>
      <c r="E453" s="626"/>
      <c r="F453" s="626"/>
      <c r="G453" s="626"/>
      <c r="H453" s="626"/>
      <c r="I453" s="626"/>
      <c r="J453" s="78"/>
      <c r="K453" s="459"/>
      <c r="L453" s="275"/>
      <c r="M453" s="275"/>
      <c r="N453" s="275"/>
      <c r="O453" s="282"/>
      <c r="P453" s="282"/>
      <c r="Q453" s="282"/>
      <c r="R453" s="282"/>
      <c r="S453" s="282"/>
      <c r="T453" s="282"/>
      <c r="U453" s="282"/>
      <c r="V453" s="282"/>
      <c r="W453" s="282"/>
      <c r="X453" s="282"/>
      <c r="Y453" s="282"/>
      <c r="Z453" s="282"/>
      <c r="AA453" s="247"/>
      <c r="AB453" s="282"/>
      <c r="AC453" s="282"/>
      <c r="AD453" s="282"/>
      <c r="AE453" s="282"/>
      <c r="AF453" s="282"/>
      <c r="AG453" s="282"/>
      <c r="AH453" s="412">
        <f>AI453+AJ453</f>
        <v>77819.600000000006</v>
      </c>
      <c r="AI453" s="412">
        <v>0</v>
      </c>
      <c r="AJ453" s="412">
        <v>77819.600000000006</v>
      </c>
      <c r="AK453" s="282">
        <f t="shared" ref="AK453" si="362">AH453+AE453</f>
        <v>77819.600000000006</v>
      </c>
      <c r="AL453" s="282">
        <f t="shared" ref="AL453" si="363">AI453+AF453</f>
        <v>0</v>
      </c>
      <c r="AM453" s="282">
        <f t="shared" ref="AM453" si="364">AJ453+AG453</f>
        <v>77819.600000000006</v>
      </c>
      <c r="AN453" s="275"/>
      <c r="AO453" s="275"/>
      <c r="AP453" s="275"/>
      <c r="AQ453" s="275"/>
      <c r="AR453" s="275"/>
      <c r="AS453" s="275"/>
      <c r="AT453" s="275"/>
      <c r="AU453" s="275"/>
      <c r="AV453" s="275"/>
      <c r="AW453" s="275"/>
      <c r="AX453" s="275"/>
      <c r="AY453" s="275"/>
      <c r="AZ453" s="247"/>
      <c r="BB453" s="2">
        <v>1</v>
      </c>
    </row>
    <row r="454" spans="1:54" ht="113.25" customHeight="1">
      <c r="A454" s="565"/>
      <c r="B454" s="51" t="s">
        <v>853</v>
      </c>
      <c r="C454" s="188" t="s">
        <v>117</v>
      </c>
      <c r="D454" s="73" t="s">
        <v>526</v>
      </c>
      <c r="E454" s="206"/>
      <c r="F454" s="206"/>
      <c r="G454" s="206"/>
      <c r="H454" s="206"/>
      <c r="I454" s="206"/>
      <c r="J454" s="78" t="s">
        <v>449</v>
      </c>
      <c r="K454" s="459"/>
      <c r="L454" s="275"/>
      <c r="M454" s="275"/>
      <c r="N454" s="275"/>
      <c r="O454" s="109">
        <v>5428</v>
      </c>
      <c r="P454" s="109">
        <v>0</v>
      </c>
      <c r="Q454" s="109">
        <v>5428</v>
      </c>
      <c r="R454" s="109">
        <v>5428</v>
      </c>
      <c r="S454" s="109">
        <v>0</v>
      </c>
      <c r="T454" s="109">
        <v>5428</v>
      </c>
      <c r="U454" s="282">
        <f t="shared" ref="U454:U459" si="365">V454+W454</f>
        <v>-5428</v>
      </c>
      <c r="V454" s="282">
        <v>0</v>
      </c>
      <c r="W454" s="109">
        <v>-5428</v>
      </c>
      <c r="X454" s="282">
        <f t="shared" si="350"/>
        <v>0</v>
      </c>
      <c r="Y454" s="282">
        <f t="shared" si="351"/>
        <v>0</v>
      </c>
      <c r="Z454" s="282">
        <f t="shared" si="352"/>
        <v>0</v>
      </c>
      <c r="AA454" s="188"/>
      <c r="AB454" s="109"/>
      <c r="AC454" s="109"/>
      <c r="AD454" s="109"/>
      <c r="AE454" s="109"/>
      <c r="AF454" s="109"/>
      <c r="AG454" s="109"/>
      <c r="AH454" s="282"/>
      <c r="AI454" s="282"/>
      <c r="AJ454" s="282"/>
      <c r="AK454" s="282"/>
      <c r="AL454" s="282"/>
      <c r="AM454" s="282"/>
      <c r="AN454" s="111">
        <v>24000</v>
      </c>
      <c r="AO454" s="111">
        <v>0</v>
      </c>
      <c r="AP454" s="111">
        <v>24000</v>
      </c>
      <c r="AQ454" s="111">
        <v>24000</v>
      </c>
      <c r="AR454" s="111">
        <v>0</v>
      </c>
      <c r="AS454" s="111">
        <v>24000</v>
      </c>
      <c r="AT454" s="111"/>
      <c r="AU454" s="111"/>
      <c r="AV454" s="111"/>
      <c r="AW454" s="111">
        <f>AQ454</f>
        <v>24000</v>
      </c>
      <c r="AX454" s="111">
        <f t="shared" ref="AX454:AY454" si="366">AR454</f>
        <v>0</v>
      </c>
      <c r="AY454" s="111">
        <f t="shared" si="366"/>
        <v>24000</v>
      </c>
      <c r="AZ454" s="188"/>
      <c r="BB454" s="6">
        <v>1</v>
      </c>
    </row>
    <row r="455" spans="1:54" ht="78.75">
      <c r="A455" s="565"/>
      <c r="B455" s="51" t="s">
        <v>854</v>
      </c>
      <c r="C455" s="247" t="s">
        <v>118</v>
      </c>
      <c r="D455" s="246" t="s">
        <v>580</v>
      </c>
      <c r="E455" s="626"/>
      <c r="F455" s="626"/>
      <c r="G455" s="626"/>
      <c r="H455" s="626"/>
      <c r="I455" s="626"/>
      <c r="J455" s="78" t="s">
        <v>452</v>
      </c>
      <c r="K455" s="459"/>
      <c r="L455" s="275">
        <f>M455+N455</f>
        <v>13492</v>
      </c>
      <c r="M455" s="275">
        <v>0</v>
      </c>
      <c r="N455" s="275">
        <v>13492</v>
      </c>
      <c r="O455" s="109">
        <v>29810</v>
      </c>
      <c r="P455" s="109">
        <v>0</v>
      </c>
      <c r="Q455" s="109">
        <v>29810</v>
      </c>
      <c r="R455" s="109">
        <v>29810</v>
      </c>
      <c r="S455" s="109">
        <v>0</v>
      </c>
      <c r="T455" s="109">
        <v>29810</v>
      </c>
      <c r="U455" s="282">
        <f t="shared" si="365"/>
        <v>-4500</v>
      </c>
      <c r="V455" s="282">
        <v>0</v>
      </c>
      <c r="W455" s="282">
        <v>-4500</v>
      </c>
      <c r="X455" s="282">
        <f t="shared" si="350"/>
        <v>25310</v>
      </c>
      <c r="Y455" s="282">
        <f t="shared" si="351"/>
        <v>0</v>
      </c>
      <c r="Z455" s="282">
        <f t="shared" si="352"/>
        <v>25310</v>
      </c>
      <c r="AA455" s="247"/>
      <c r="AB455" s="109"/>
      <c r="AC455" s="109"/>
      <c r="AD455" s="109"/>
      <c r="AE455" s="109"/>
      <c r="AF455" s="109"/>
      <c r="AG455" s="109"/>
      <c r="AH455" s="282"/>
      <c r="AI455" s="282"/>
      <c r="AJ455" s="282"/>
      <c r="AK455" s="282"/>
      <c r="AL455" s="282"/>
      <c r="AM455" s="282"/>
      <c r="AN455" s="111"/>
      <c r="AO455" s="111"/>
      <c r="AP455" s="111"/>
      <c r="AQ455" s="111"/>
      <c r="AR455" s="111"/>
      <c r="AS455" s="111"/>
      <c r="AT455" s="111"/>
      <c r="AU455" s="111"/>
      <c r="AV455" s="111"/>
      <c r="AW455" s="111"/>
      <c r="AX455" s="111"/>
      <c r="AY455" s="111"/>
      <c r="AZ455" s="247"/>
      <c r="BB455" s="6">
        <v>1</v>
      </c>
    </row>
    <row r="456" spans="1:54" ht="94.5">
      <c r="A456" s="565"/>
      <c r="B456" s="51" t="s">
        <v>855</v>
      </c>
      <c r="C456" s="188" t="s">
        <v>119</v>
      </c>
      <c r="D456" s="246" t="s">
        <v>580</v>
      </c>
      <c r="E456" s="206"/>
      <c r="F456" s="206"/>
      <c r="G456" s="206"/>
      <c r="H456" s="206"/>
      <c r="I456" s="206"/>
      <c r="J456" s="78" t="s">
        <v>448</v>
      </c>
      <c r="K456" s="459"/>
      <c r="L456" s="275">
        <f>M456+N456</f>
        <v>4471.7728500000003</v>
      </c>
      <c r="M456" s="275">
        <v>0</v>
      </c>
      <c r="N456" s="275">
        <v>4471.7728500000003</v>
      </c>
      <c r="O456" s="109">
        <v>29000</v>
      </c>
      <c r="P456" s="109">
        <v>0</v>
      </c>
      <c r="Q456" s="109">
        <v>29000</v>
      </c>
      <c r="R456" s="109">
        <v>29000</v>
      </c>
      <c r="S456" s="109">
        <v>0</v>
      </c>
      <c r="T456" s="109">
        <v>29000</v>
      </c>
      <c r="U456" s="282">
        <f t="shared" si="365"/>
        <v>-20000</v>
      </c>
      <c r="V456" s="282">
        <v>0</v>
      </c>
      <c r="W456" s="282">
        <v>-20000</v>
      </c>
      <c r="X456" s="282">
        <f t="shared" si="350"/>
        <v>9000</v>
      </c>
      <c r="Y456" s="282">
        <f t="shared" si="351"/>
        <v>0</v>
      </c>
      <c r="Z456" s="282">
        <f t="shared" si="352"/>
        <v>9000</v>
      </c>
      <c r="AA456" s="188"/>
      <c r="AB456" s="109">
        <v>90200</v>
      </c>
      <c r="AC456" s="109">
        <v>0</v>
      </c>
      <c r="AD456" s="109">
        <v>90200</v>
      </c>
      <c r="AE456" s="109">
        <v>90200</v>
      </c>
      <c r="AF456" s="109">
        <v>0</v>
      </c>
      <c r="AG456" s="109">
        <v>90200</v>
      </c>
      <c r="AH456" s="282"/>
      <c r="AI456" s="282"/>
      <c r="AJ456" s="282"/>
      <c r="AK456" s="282">
        <f t="shared" si="359"/>
        <v>90200</v>
      </c>
      <c r="AL456" s="282">
        <f t="shared" si="360"/>
        <v>0</v>
      </c>
      <c r="AM456" s="282">
        <f t="shared" si="361"/>
        <v>90200</v>
      </c>
      <c r="AN456" s="111"/>
      <c r="AO456" s="111"/>
      <c r="AP456" s="111"/>
      <c r="AQ456" s="111"/>
      <c r="AR456" s="111"/>
      <c r="AS456" s="111"/>
      <c r="AT456" s="111"/>
      <c r="AU456" s="111"/>
      <c r="AV456" s="111"/>
      <c r="AW456" s="111"/>
      <c r="AX456" s="111"/>
      <c r="AY456" s="111"/>
      <c r="AZ456" s="188"/>
      <c r="BB456" s="6">
        <v>1</v>
      </c>
    </row>
    <row r="457" spans="1:54" ht="78.75">
      <c r="A457" s="565"/>
      <c r="B457" s="51" t="s">
        <v>856</v>
      </c>
      <c r="C457" s="188" t="s">
        <v>120</v>
      </c>
      <c r="D457" s="246" t="s">
        <v>580</v>
      </c>
      <c r="E457" s="206"/>
      <c r="F457" s="206"/>
      <c r="G457" s="206"/>
      <c r="H457" s="206"/>
      <c r="I457" s="206"/>
      <c r="J457" s="78" t="s">
        <v>448</v>
      </c>
      <c r="K457" s="459"/>
      <c r="L457" s="275">
        <f>M457+N457</f>
        <v>9500</v>
      </c>
      <c r="M457" s="275">
        <v>0</v>
      </c>
      <c r="N457" s="275">
        <v>9500</v>
      </c>
      <c r="O457" s="109">
        <v>41700</v>
      </c>
      <c r="P457" s="109">
        <v>0</v>
      </c>
      <c r="Q457" s="109">
        <v>41700</v>
      </c>
      <c r="R457" s="109">
        <v>41700</v>
      </c>
      <c r="S457" s="109">
        <v>0</v>
      </c>
      <c r="T457" s="109">
        <v>41700</v>
      </c>
      <c r="U457" s="282">
        <f t="shared" si="365"/>
        <v>-26740</v>
      </c>
      <c r="V457" s="282">
        <v>0</v>
      </c>
      <c r="W457" s="282">
        <v>-26740</v>
      </c>
      <c r="X457" s="282">
        <f t="shared" si="350"/>
        <v>14960</v>
      </c>
      <c r="Y457" s="282">
        <f t="shared" si="351"/>
        <v>0</v>
      </c>
      <c r="Z457" s="282">
        <f t="shared" si="352"/>
        <v>14960</v>
      </c>
      <c r="AA457" s="188"/>
      <c r="AB457" s="109">
        <v>64740</v>
      </c>
      <c r="AC457" s="109">
        <v>0</v>
      </c>
      <c r="AD457" s="109">
        <v>64740</v>
      </c>
      <c r="AE457" s="109">
        <v>64740</v>
      </c>
      <c r="AF457" s="109">
        <v>0</v>
      </c>
      <c r="AG457" s="109">
        <v>64740</v>
      </c>
      <c r="AH457" s="282"/>
      <c r="AI457" s="282"/>
      <c r="AJ457" s="282"/>
      <c r="AK457" s="282">
        <f t="shared" si="359"/>
        <v>64740</v>
      </c>
      <c r="AL457" s="282">
        <f t="shared" si="360"/>
        <v>0</v>
      </c>
      <c r="AM457" s="282">
        <f t="shared" si="361"/>
        <v>64740</v>
      </c>
      <c r="AN457" s="109"/>
      <c r="AO457" s="109"/>
      <c r="AP457" s="109"/>
      <c r="AQ457" s="109"/>
      <c r="AR457" s="109"/>
      <c r="AS457" s="109"/>
      <c r="AT457" s="109"/>
      <c r="AU457" s="109"/>
      <c r="AV457" s="109"/>
      <c r="AW457" s="109"/>
      <c r="AX457" s="109"/>
      <c r="AY457" s="109"/>
      <c r="AZ457" s="188"/>
      <c r="BB457" s="6">
        <v>1</v>
      </c>
    </row>
    <row r="458" spans="1:54" ht="47.25">
      <c r="A458" s="565"/>
      <c r="B458" s="51" t="s">
        <v>857</v>
      </c>
      <c r="C458" s="188" t="s">
        <v>647</v>
      </c>
      <c r="D458" s="246"/>
      <c r="E458" s="206"/>
      <c r="F458" s="206"/>
      <c r="G458" s="206"/>
      <c r="H458" s="206"/>
      <c r="I458" s="206"/>
      <c r="J458" s="78"/>
      <c r="K458" s="459"/>
      <c r="L458" s="275">
        <f>M458+N458</f>
        <v>2720.4609999999998</v>
      </c>
      <c r="M458" s="275">
        <v>0</v>
      </c>
      <c r="N458" s="275">
        <v>2720.4609999999998</v>
      </c>
      <c r="O458" s="282"/>
      <c r="P458" s="282"/>
      <c r="Q458" s="282"/>
      <c r="R458" s="282"/>
      <c r="S458" s="282"/>
      <c r="T458" s="282"/>
      <c r="U458" s="412">
        <f t="shared" si="365"/>
        <v>106800</v>
      </c>
      <c r="V458" s="412">
        <v>0</v>
      </c>
      <c r="W458" s="412">
        <v>106800</v>
      </c>
      <c r="X458" s="282">
        <f t="shared" ref="X458" si="367">R458+U458</f>
        <v>106800</v>
      </c>
      <c r="Y458" s="282">
        <f t="shared" ref="Y458" si="368">S458+V458</f>
        <v>0</v>
      </c>
      <c r="Z458" s="282">
        <f t="shared" ref="Z458" si="369">T458+W458</f>
        <v>106800</v>
      </c>
      <c r="AA458" s="188"/>
      <c r="AB458" s="282"/>
      <c r="AC458" s="282"/>
      <c r="AD458" s="282"/>
      <c r="AE458" s="282"/>
      <c r="AF458" s="282"/>
      <c r="AG458" s="282"/>
      <c r="AH458" s="282"/>
      <c r="AI458" s="282"/>
      <c r="AJ458" s="282"/>
      <c r="AK458" s="282"/>
      <c r="AL458" s="282"/>
      <c r="AM458" s="282"/>
      <c r="AN458" s="282"/>
      <c r="AO458" s="282"/>
      <c r="AP458" s="282"/>
      <c r="AQ458" s="282"/>
      <c r="AR458" s="282"/>
      <c r="AS458" s="282"/>
      <c r="AT458" s="282"/>
      <c r="AU458" s="282"/>
      <c r="AV458" s="282"/>
      <c r="AW458" s="282"/>
      <c r="AX458" s="282"/>
      <c r="AY458" s="282"/>
      <c r="AZ458" s="188"/>
      <c r="BB458" s="6">
        <v>1</v>
      </c>
    </row>
    <row r="459" spans="1:54" ht="204.75">
      <c r="A459" s="565"/>
      <c r="B459" s="51" t="s">
        <v>858</v>
      </c>
      <c r="C459" s="188" t="s">
        <v>121</v>
      </c>
      <c r="D459" s="246" t="s">
        <v>580</v>
      </c>
      <c r="E459" s="206"/>
      <c r="F459" s="206"/>
      <c r="G459" s="206"/>
      <c r="H459" s="206"/>
      <c r="I459" s="206"/>
      <c r="J459" s="25" t="s">
        <v>451</v>
      </c>
      <c r="K459" s="451"/>
      <c r="L459" s="275"/>
      <c r="M459" s="275"/>
      <c r="N459" s="275"/>
      <c r="O459" s="111">
        <v>15000</v>
      </c>
      <c r="P459" s="111">
        <v>0</v>
      </c>
      <c r="Q459" s="111">
        <v>15000</v>
      </c>
      <c r="R459" s="111">
        <v>15000</v>
      </c>
      <c r="S459" s="111">
        <v>0</v>
      </c>
      <c r="T459" s="111">
        <v>15000</v>
      </c>
      <c r="U459" s="282">
        <f t="shared" si="365"/>
        <v>-15000</v>
      </c>
      <c r="V459" s="282">
        <v>0</v>
      </c>
      <c r="W459" s="282">
        <v>-15000</v>
      </c>
      <c r="X459" s="275">
        <f t="shared" si="350"/>
        <v>0</v>
      </c>
      <c r="Y459" s="275">
        <f t="shared" si="351"/>
        <v>0</v>
      </c>
      <c r="Z459" s="275">
        <f t="shared" si="352"/>
        <v>0</v>
      </c>
      <c r="AA459" s="188"/>
      <c r="AB459" s="109"/>
      <c r="AC459" s="111"/>
      <c r="AD459" s="111"/>
      <c r="AE459" s="109"/>
      <c r="AF459" s="111"/>
      <c r="AG459" s="111"/>
      <c r="AH459" s="275"/>
      <c r="AI459" s="275"/>
      <c r="AJ459" s="275"/>
      <c r="AK459" s="282"/>
      <c r="AL459" s="282"/>
      <c r="AM459" s="282"/>
      <c r="AN459" s="111">
        <v>48162.6</v>
      </c>
      <c r="AO459" s="111">
        <v>0</v>
      </c>
      <c r="AP459" s="111">
        <v>48162.6</v>
      </c>
      <c r="AQ459" s="111">
        <v>48162.6</v>
      </c>
      <c r="AR459" s="111">
        <v>0</v>
      </c>
      <c r="AS459" s="111">
        <v>48162.6</v>
      </c>
      <c r="AT459" s="111"/>
      <c r="AU459" s="111"/>
      <c r="AV459" s="111"/>
      <c r="AW459" s="111">
        <f>AQ459</f>
        <v>48162.6</v>
      </c>
      <c r="AX459" s="111">
        <f t="shared" ref="AX459" si="370">AR459</f>
        <v>0</v>
      </c>
      <c r="AY459" s="111">
        <f t="shared" ref="AY459" si="371">AS459</f>
        <v>48162.6</v>
      </c>
      <c r="AZ459" s="188"/>
      <c r="BB459" s="6">
        <v>1</v>
      </c>
    </row>
    <row r="460" spans="1:54" s="5" customFormat="1" ht="20.25">
      <c r="A460" s="565"/>
      <c r="B460" s="47"/>
      <c r="C460" s="47" t="s">
        <v>9</v>
      </c>
      <c r="D460" s="47"/>
      <c r="E460" s="227"/>
      <c r="F460" s="227"/>
      <c r="G460" s="227"/>
      <c r="H460" s="227"/>
      <c r="I460" s="227"/>
      <c r="J460" s="176"/>
      <c r="K460" s="489"/>
      <c r="L460" s="176"/>
      <c r="M460" s="176"/>
      <c r="N460" s="176"/>
      <c r="O460" s="137">
        <f t="shared" ref="O460:T460" si="372">O464+O496+O506+O507+O508+O509+O533+O535+O542+O543+O544+O545+O575+O485+O576+O578+O498+O499+O500+O502+O504+O511+O512+O546+O547+O548+O549+O550+O551+O553+O554+O556+O558+O560+O569+O570+O513+O515+O517+O519+O521+O523+O525+O527+O529+O538+O562+O567+O565</f>
        <v>1875177.996972424</v>
      </c>
      <c r="P460" s="137">
        <f t="shared" si="372"/>
        <v>1018609</v>
      </c>
      <c r="Q460" s="137">
        <f t="shared" si="372"/>
        <v>856568.99697242433</v>
      </c>
      <c r="R460" s="137">
        <f t="shared" si="372"/>
        <v>2082677.0618424241</v>
      </c>
      <c r="S460" s="137">
        <f t="shared" si="372"/>
        <v>1032127.9999999999</v>
      </c>
      <c r="T460" s="137">
        <f t="shared" si="372"/>
        <v>1050549.0618424241</v>
      </c>
      <c r="U460" s="137">
        <f t="shared" ref="U460:Z460" si="373">U464+U496+U506+U507+U508+U509+U533+U535+U542+U543+U544+U545+U575+U485+U576+U578+U498+U499+U500+U502+U504+U511+U512+U546+U547+U548+U549+U550+U551+U553+U554+U556+U558+U560+U569+U570+U513+U515+U517+U519+U521+U523+U525+U527+U529+U538+U562+U567+U565+U552</f>
        <v>897923.89</v>
      </c>
      <c r="V460" s="137">
        <f t="shared" si="373"/>
        <v>176400</v>
      </c>
      <c r="W460" s="137">
        <f t="shared" si="373"/>
        <v>721523.89000000013</v>
      </c>
      <c r="X460" s="137">
        <f t="shared" si="373"/>
        <v>2980600.9518424249</v>
      </c>
      <c r="Y460" s="137">
        <f t="shared" si="373"/>
        <v>1208528</v>
      </c>
      <c r="Z460" s="137">
        <f t="shared" si="373"/>
        <v>1772072.951842424</v>
      </c>
      <c r="AA460" s="47"/>
      <c r="AB460" s="137">
        <f t="shared" ref="AB460:AY460" si="374">AB464+AB496+AB506+AB507+AB508+AB509+AB533+AB535+AB542+AB543+AB544+AB545+AB575+AB485+AB576+AB578+AB498+AB499+AB500+AB502+AB504+AB511+AB512+AB546+AB547+AB548+AB549+AB550+AB551+AB553+AB554+AB556+AB558+AB560+AB569+AB570+AB513+AB515+AB517+AB519+AB521+AB523+AB525+AB527+AB529+AB538+AB562+AB567+AB565+AB552</f>
        <v>732911.37878999999</v>
      </c>
      <c r="AC460" s="137">
        <f t="shared" si="374"/>
        <v>725222.6</v>
      </c>
      <c r="AD460" s="137">
        <f t="shared" si="374"/>
        <v>7688.7787900000003</v>
      </c>
      <c r="AE460" s="137">
        <f t="shared" si="374"/>
        <v>768875.96189000004</v>
      </c>
      <c r="AF460" s="137">
        <f t="shared" si="374"/>
        <v>761187.2</v>
      </c>
      <c r="AG460" s="137">
        <f t="shared" si="374"/>
        <v>7688.7618899999998</v>
      </c>
      <c r="AH460" s="137">
        <f t="shared" si="374"/>
        <v>960791.5</v>
      </c>
      <c r="AI460" s="137">
        <f t="shared" si="374"/>
        <v>588000</v>
      </c>
      <c r="AJ460" s="137">
        <f t="shared" si="374"/>
        <v>372791.5</v>
      </c>
      <c r="AK460" s="137">
        <f t="shared" si="374"/>
        <v>1729667.4618900002</v>
      </c>
      <c r="AL460" s="137">
        <f t="shared" si="374"/>
        <v>1349187.2</v>
      </c>
      <c r="AM460" s="137">
        <f t="shared" si="374"/>
        <v>380480.26189000002</v>
      </c>
      <c r="AN460" s="137">
        <f t="shared" si="374"/>
        <v>0</v>
      </c>
      <c r="AO460" s="137">
        <f t="shared" si="374"/>
        <v>0</v>
      </c>
      <c r="AP460" s="137">
        <f t="shared" si="374"/>
        <v>0</v>
      </c>
      <c r="AQ460" s="137">
        <f t="shared" si="374"/>
        <v>0</v>
      </c>
      <c r="AR460" s="137">
        <f t="shared" si="374"/>
        <v>0</v>
      </c>
      <c r="AS460" s="137">
        <f t="shared" si="374"/>
        <v>0</v>
      </c>
      <c r="AT460" s="137">
        <f t="shared" si="374"/>
        <v>0</v>
      </c>
      <c r="AU460" s="137">
        <f t="shared" si="374"/>
        <v>0</v>
      </c>
      <c r="AV460" s="137">
        <f t="shared" si="374"/>
        <v>0</v>
      </c>
      <c r="AW460" s="137">
        <f t="shared" si="374"/>
        <v>0</v>
      </c>
      <c r="AX460" s="137">
        <f t="shared" si="374"/>
        <v>0</v>
      </c>
      <c r="AY460" s="137">
        <f t="shared" si="374"/>
        <v>0</v>
      </c>
      <c r="AZ460" s="47"/>
      <c r="BB460" s="6" t="s">
        <v>974</v>
      </c>
    </row>
    <row r="461" spans="1:54" s="5" customFormat="1" ht="47.25" customHeight="1">
      <c r="A461" s="565"/>
      <c r="B461" s="88"/>
      <c r="C461" s="96" t="s">
        <v>561</v>
      </c>
      <c r="D461" s="96"/>
      <c r="E461" s="202"/>
      <c r="F461" s="202"/>
      <c r="G461" s="202"/>
      <c r="H461" s="202"/>
      <c r="I461" s="202"/>
      <c r="J461" s="183"/>
      <c r="K461" s="490"/>
      <c r="L461" s="183"/>
      <c r="M461" s="183"/>
      <c r="N461" s="183"/>
      <c r="O461" s="138"/>
      <c r="P461" s="138"/>
      <c r="Q461" s="138"/>
      <c r="R461" s="333"/>
      <c r="S461" s="333"/>
      <c r="T461" s="333"/>
      <c r="U461" s="333"/>
      <c r="V461" s="333"/>
      <c r="W461" s="333"/>
      <c r="X461" s="333"/>
      <c r="Y461" s="333"/>
      <c r="Z461" s="333"/>
      <c r="AA461" s="96"/>
      <c r="AB461" s="138"/>
      <c r="AC461" s="138"/>
      <c r="AD461" s="138"/>
      <c r="AE461" s="333"/>
      <c r="AF461" s="333"/>
      <c r="AG461" s="333"/>
      <c r="AH461" s="333"/>
      <c r="AI461" s="333"/>
      <c r="AJ461" s="333"/>
      <c r="AK461" s="333"/>
      <c r="AL461" s="333"/>
      <c r="AM461" s="333"/>
      <c r="AN461" s="138"/>
      <c r="AO461" s="138"/>
      <c r="AP461" s="138"/>
      <c r="AQ461" s="138"/>
      <c r="AR461" s="138"/>
      <c r="AS461" s="138"/>
      <c r="AT461" s="138"/>
      <c r="AU461" s="138"/>
      <c r="AV461" s="138"/>
      <c r="AW461" s="138"/>
      <c r="AX461" s="138"/>
      <c r="AY461" s="138"/>
      <c r="AZ461" s="96"/>
    </row>
    <row r="462" spans="1:54" s="5" customFormat="1" ht="31.5" customHeight="1">
      <c r="A462" s="565"/>
      <c r="B462" s="87"/>
      <c r="C462" s="97" t="s">
        <v>394</v>
      </c>
      <c r="D462" s="97"/>
      <c r="E462" s="203"/>
      <c r="F462" s="203"/>
      <c r="G462" s="203"/>
      <c r="H462" s="203"/>
      <c r="I462" s="203"/>
      <c r="J462" s="184"/>
      <c r="K462" s="491"/>
      <c r="L462" s="184"/>
      <c r="M462" s="184"/>
      <c r="N462" s="184"/>
      <c r="O462" s="139"/>
      <c r="P462" s="139"/>
      <c r="Q462" s="139"/>
      <c r="R462" s="334"/>
      <c r="S462" s="334"/>
      <c r="T462" s="334"/>
      <c r="U462" s="334"/>
      <c r="V462" s="334"/>
      <c r="W462" s="334"/>
      <c r="X462" s="334"/>
      <c r="Y462" s="334"/>
      <c r="Z462" s="334"/>
      <c r="AA462" s="97"/>
      <c r="AB462" s="139"/>
      <c r="AC462" s="139"/>
      <c r="AD462" s="139"/>
      <c r="AE462" s="334"/>
      <c r="AF462" s="334"/>
      <c r="AG462" s="334"/>
      <c r="AH462" s="334"/>
      <c r="AI462" s="334"/>
      <c r="AJ462" s="334"/>
      <c r="AK462" s="334"/>
      <c r="AL462" s="334"/>
      <c r="AM462" s="334"/>
      <c r="AN462" s="139"/>
      <c r="AO462" s="139"/>
      <c r="AP462" s="139"/>
      <c r="AQ462" s="139"/>
      <c r="AR462" s="139"/>
      <c r="AS462" s="139"/>
      <c r="AT462" s="139"/>
      <c r="AU462" s="139"/>
      <c r="AV462" s="139"/>
      <c r="AW462" s="139"/>
      <c r="AX462" s="139"/>
      <c r="AY462" s="139"/>
      <c r="AZ462" s="97"/>
    </row>
    <row r="463" spans="1:54" s="3" customFormat="1" ht="31.5" customHeight="1">
      <c r="A463" s="565"/>
      <c r="B463" s="63"/>
      <c r="C463" s="66" t="s">
        <v>12</v>
      </c>
      <c r="D463" s="66"/>
      <c r="E463" s="204"/>
      <c r="F463" s="204"/>
      <c r="G463" s="204"/>
      <c r="H463" s="204"/>
      <c r="I463" s="204"/>
      <c r="J463" s="66"/>
      <c r="K463" s="450"/>
      <c r="L463" s="66"/>
      <c r="M463" s="66"/>
      <c r="N463" s="66"/>
      <c r="O463" s="108"/>
      <c r="P463" s="108"/>
      <c r="Q463" s="108"/>
      <c r="R463" s="318"/>
      <c r="S463" s="318"/>
      <c r="T463" s="318"/>
      <c r="U463" s="318"/>
      <c r="V463" s="318"/>
      <c r="W463" s="318"/>
      <c r="X463" s="318"/>
      <c r="Y463" s="318"/>
      <c r="Z463" s="318"/>
      <c r="AA463" s="66"/>
      <c r="AB463" s="108"/>
      <c r="AC463" s="108"/>
      <c r="AD463" s="108"/>
      <c r="AE463" s="318"/>
      <c r="AF463" s="318"/>
      <c r="AG463" s="318"/>
      <c r="AH463" s="318"/>
      <c r="AI463" s="318"/>
      <c r="AJ463" s="318"/>
      <c r="AK463" s="318"/>
      <c r="AL463" s="318"/>
      <c r="AM463" s="318"/>
      <c r="AN463" s="108"/>
      <c r="AO463" s="108"/>
      <c r="AP463" s="108"/>
      <c r="AQ463" s="108"/>
      <c r="AR463" s="108"/>
      <c r="AS463" s="108"/>
      <c r="AT463" s="108"/>
      <c r="AU463" s="108"/>
      <c r="AV463" s="108"/>
      <c r="AW463" s="108"/>
      <c r="AX463" s="108"/>
      <c r="AY463" s="108"/>
      <c r="AZ463" s="66"/>
      <c r="BB463" s="3" t="s">
        <v>974</v>
      </c>
    </row>
    <row r="464" spans="1:54" s="301" customFormat="1" ht="78.75">
      <c r="A464" s="565" t="s">
        <v>1008</v>
      </c>
      <c r="B464" s="296" t="s">
        <v>859</v>
      </c>
      <c r="C464" s="297" t="s">
        <v>206</v>
      </c>
      <c r="D464" s="297"/>
      <c r="E464" s="298" t="s">
        <v>463</v>
      </c>
      <c r="F464" s="298" t="s">
        <v>469</v>
      </c>
      <c r="G464" s="298" t="s">
        <v>469</v>
      </c>
      <c r="H464" s="298" t="s">
        <v>470</v>
      </c>
      <c r="I464" s="298" t="s">
        <v>471</v>
      </c>
      <c r="J464" s="299"/>
      <c r="K464" s="492"/>
      <c r="L464" s="299"/>
      <c r="M464" s="299"/>
      <c r="N464" s="299"/>
      <c r="O464" s="300">
        <f>O466+O469+O477+O479+O482</f>
        <v>116709.69697242424</v>
      </c>
      <c r="P464" s="300">
        <f t="shared" ref="P464:AY464" si="375">P466+P469+P477+P479+P482</f>
        <v>115542.59999999998</v>
      </c>
      <c r="Q464" s="300">
        <f t="shared" si="375"/>
        <v>1167.0969724242425</v>
      </c>
      <c r="R464" s="300">
        <f t="shared" si="375"/>
        <v>109801.01010242423</v>
      </c>
      <c r="S464" s="300">
        <f t="shared" si="375"/>
        <v>108702.99999999999</v>
      </c>
      <c r="T464" s="300">
        <f t="shared" si="375"/>
        <v>1098.0101024242426</v>
      </c>
      <c r="U464" s="300">
        <f t="shared" si="375"/>
        <v>0</v>
      </c>
      <c r="V464" s="300">
        <f t="shared" si="375"/>
        <v>0</v>
      </c>
      <c r="W464" s="300">
        <f t="shared" si="375"/>
        <v>0</v>
      </c>
      <c r="X464" s="300">
        <f t="shared" si="375"/>
        <v>109801.01010242423</v>
      </c>
      <c r="Y464" s="300">
        <f t="shared" si="375"/>
        <v>108702.99999999999</v>
      </c>
      <c r="Z464" s="300">
        <f t="shared" si="375"/>
        <v>1098.0101024242426</v>
      </c>
      <c r="AA464" s="297"/>
      <c r="AB464" s="300">
        <f t="shared" si="375"/>
        <v>363.27879000000001</v>
      </c>
      <c r="AC464" s="300">
        <f t="shared" si="375"/>
        <v>0</v>
      </c>
      <c r="AD464" s="300">
        <f t="shared" si="375"/>
        <v>363.27879000000001</v>
      </c>
      <c r="AE464" s="300">
        <f t="shared" si="375"/>
        <v>36327.86189</v>
      </c>
      <c r="AF464" s="300">
        <f t="shared" si="375"/>
        <v>35964.6</v>
      </c>
      <c r="AG464" s="300">
        <f t="shared" si="375"/>
        <v>363.26188999999999</v>
      </c>
      <c r="AH464" s="300">
        <f t="shared" si="375"/>
        <v>0</v>
      </c>
      <c r="AI464" s="300">
        <f t="shared" si="375"/>
        <v>0</v>
      </c>
      <c r="AJ464" s="300">
        <f t="shared" si="375"/>
        <v>0</v>
      </c>
      <c r="AK464" s="300">
        <f t="shared" si="375"/>
        <v>36327.86189</v>
      </c>
      <c r="AL464" s="300">
        <f t="shared" si="375"/>
        <v>35964.6</v>
      </c>
      <c r="AM464" s="300">
        <f t="shared" si="375"/>
        <v>363.26188999999999</v>
      </c>
      <c r="AN464" s="300">
        <f t="shared" si="375"/>
        <v>0</v>
      </c>
      <c r="AO464" s="300">
        <f t="shared" si="375"/>
        <v>0</v>
      </c>
      <c r="AP464" s="300">
        <f t="shared" si="375"/>
        <v>0</v>
      </c>
      <c r="AQ464" s="300">
        <f t="shared" si="375"/>
        <v>0</v>
      </c>
      <c r="AR464" s="300">
        <f t="shared" si="375"/>
        <v>0</v>
      </c>
      <c r="AS464" s="300">
        <f t="shared" si="375"/>
        <v>0</v>
      </c>
      <c r="AT464" s="300">
        <f t="shared" si="375"/>
        <v>0</v>
      </c>
      <c r="AU464" s="300">
        <f t="shared" si="375"/>
        <v>0</v>
      </c>
      <c r="AV464" s="300">
        <f t="shared" si="375"/>
        <v>0</v>
      </c>
      <c r="AW464" s="300">
        <f t="shared" si="375"/>
        <v>0</v>
      </c>
      <c r="AX464" s="300">
        <f t="shared" si="375"/>
        <v>0</v>
      </c>
      <c r="AY464" s="300">
        <f t="shared" si="375"/>
        <v>0</v>
      </c>
      <c r="AZ464" s="297"/>
      <c r="BB464" s="6" t="s">
        <v>979</v>
      </c>
    </row>
    <row r="465" spans="1:54" s="1" customFormat="1" ht="20.25" customHeight="1">
      <c r="A465" s="565"/>
      <c r="B465" s="235"/>
      <c r="C465" s="306" t="s">
        <v>1</v>
      </c>
      <c r="D465" s="48"/>
      <c r="E465" s="211"/>
      <c r="F465" s="211"/>
      <c r="G465" s="211"/>
      <c r="H465" s="211"/>
      <c r="I465" s="211"/>
      <c r="J465" s="283"/>
      <c r="K465" s="493"/>
      <c r="L465" s="283"/>
      <c r="M465" s="283"/>
      <c r="N465" s="283"/>
      <c r="O465" s="288"/>
      <c r="P465" s="288"/>
      <c r="Q465" s="288"/>
      <c r="R465" s="288"/>
      <c r="S465" s="288"/>
      <c r="T465" s="288"/>
      <c r="U465" s="288"/>
      <c r="V465" s="288"/>
      <c r="W465" s="288"/>
      <c r="X465" s="288"/>
      <c r="Y465" s="288"/>
      <c r="Z465" s="288"/>
      <c r="AA465" s="306"/>
      <c r="AB465" s="288"/>
      <c r="AC465" s="288"/>
      <c r="AD465" s="288"/>
      <c r="AE465" s="288"/>
      <c r="AF465" s="288"/>
      <c r="AG465" s="288"/>
      <c r="AH465" s="288"/>
      <c r="AI465" s="288"/>
      <c r="AJ465" s="288"/>
      <c r="AK465" s="288"/>
      <c r="AL465" s="288"/>
      <c r="AM465" s="288"/>
      <c r="AN465" s="284"/>
      <c r="AO465" s="284"/>
      <c r="AP465" s="284"/>
      <c r="AQ465" s="284"/>
      <c r="AR465" s="284"/>
      <c r="AS465" s="284"/>
      <c r="AT465" s="284"/>
      <c r="AU465" s="284"/>
      <c r="AV465" s="284"/>
      <c r="AW465" s="284"/>
      <c r="AX465" s="284"/>
      <c r="AY465" s="284"/>
      <c r="AZ465" s="306"/>
      <c r="BB465" s="6" t="s">
        <v>979</v>
      </c>
    </row>
    <row r="466" spans="1:54" s="295" customFormat="1" ht="42.75">
      <c r="A466" s="565"/>
      <c r="B466" s="289"/>
      <c r="C466" s="285" t="s">
        <v>536</v>
      </c>
      <c r="D466" s="290"/>
      <c r="E466" s="291"/>
      <c r="F466" s="291"/>
      <c r="G466" s="291"/>
      <c r="H466" s="291"/>
      <c r="I466" s="291"/>
      <c r="J466" s="292" t="s">
        <v>452</v>
      </c>
      <c r="K466" s="494"/>
      <c r="L466" s="292"/>
      <c r="M466" s="292"/>
      <c r="N466" s="292"/>
      <c r="O466" s="294">
        <f>O467+O468</f>
        <v>36579.898990000002</v>
      </c>
      <c r="P466" s="294">
        <f t="shared" ref="P466:AY466" si="376">P467+P468</f>
        <v>36214.1</v>
      </c>
      <c r="Q466" s="294">
        <f t="shared" si="376"/>
        <v>365.79899</v>
      </c>
      <c r="R466" s="294">
        <f t="shared" si="376"/>
        <v>29671.21212</v>
      </c>
      <c r="S466" s="294">
        <f t="shared" si="376"/>
        <v>29374.5</v>
      </c>
      <c r="T466" s="294">
        <f t="shared" si="376"/>
        <v>296.71211999999997</v>
      </c>
      <c r="U466" s="294">
        <f t="shared" si="376"/>
        <v>0</v>
      </c>
      <c r="V466" s="294">
        <f t="shared" si="376"/>
        <v>0</v>
      </c>
      <c r="W466" s="294">
        <f t="shared" si="376"/>
        <v>0</v>
      </c>
      <c r="X466" s="294">
        <v>29671.21212</v>
      </c>
      <c r="Y466" s="294">
        <v>29374.5</v>
      </c>
      <c r="Z466" s="294">
        <v>296.71211999999997</v>
      </c>
      <c r="AA466" s="285"/>
      <c r="AB466" s="294">
        <f t="shared" si="376"/>
        <v>0</v>
      </c>
      <c r="AC466" s="294">
        <f t="shared" si="376"/>
        <v>0</v>
      </c>
      <c r="AD466" s="294">
        <f t="shared" si="376"/>
        <v>0</v>
      </c>
      <c r="AE466" s="294">
        <f t="shared" si="376"/>
        <v>0</v>
      </c>
      <c r="AF466" s="294">
        <f t="shared" si="376"/>
        <v>0</v>
      </c>
      <c r="AG466" s="294">
        <f t="shared" si="376"/>
        <v>0</v>
      </c>
      <c r="AH466" s="294">
        <f t="shared" si="376"/>
        <v>0</v>
      </c>
      <c r="AI466" s="294">
        <f t="shared" si="376"/>
        <v>0</v>
      </c>
      <c r="AJ466" s="294">
        <f t="shared" si="376"/>
        <v>0</v>
      </c>
      <c r="AK466" s="294">
        <f t="shared" si="376"/>
        <v>0</v>
      </c>
      <c r="AL466" s="294">
        <f t="shared" si="376"/>
        <v>0</v>
      </c>
      <c r="AM466" s="294">
        <f t="shared" si="376"/>
        <v>0</v>
      </c>
      <c r="AN466" s="294">
        <f t="shared" si="376"/>
        <v>0</v>
      </c>
      <c r="AO466" s="294">
        <f t="shared" si="376"/>
        <v>0</v>
      </c>
      <c r="AP466" s="294">
        <f t="shared" si="376"/>
        <v>0</v>
      </c>
      <c r="AQ466" s="294">
        <f t="shared" si="376"/>
        <v>0</v>
      </c>
      <c r="AR466" s="294">
        <f t="shared" si="376"/>
        <v>0</v>
      </c>
      <c r="AS466" s="294">
        <f t="shared" si="376"/>
        <v>0</v>
      </c>
      <c r="AT466" s="294">
        <f t="shared" si="376"/>
        <v>0</v>
      </c>
      <c r="AU466" s="294">
        <f t="shared" si="376"/>
        <v>0</v>
      </c>
      <c r="AV466" s="294">
        <f t="shared" si="376"/>
        <v>0</v>
      </c>
      <c r="AW466" s="294">
        <f t="shared" si="376"/>
        <v>0</v>
      </c>
      <c r="AX466" s="294">
        <f t="shared" si="376"/>
        <v>0</v>
      </c>
      <c r="AY466" s="294">
        <f t="shared" si="376"/>
        <v>0</v>
      </c>
      <c r="AZ466" s="285"/>
      <c r="BB466" s="6" t="s">
        <v>979</v>
      </c>
    </row>
    <row r="467" spans="1:54" s="1" customFormat="1" ht="20.25" customHeight="1">
      <c r="A467" s="565"/>
      <c r="B467" s="235"/>
      <c r="C467" s="286" t="s">
        <v>537</v>
      </c>
      <c r="D467" s="48"/>
      <c r="E467" s="211"/>
      <c r="F467" s="211"/>
      <c r="G467" s="211"/>
      <c r="H467" s="211"/>
      <c r="I467" s="211"/>
      <c r="J467" s="283" t="s">
        <v>553</v>
      </c>
      <c r="K467" s="493"/>
      <c r="L467" s="283"/>
      <c r="M467" s="283"/>
      <c r="N467" s="283"/>
      <c r="O467" s="288">
        <v>29671.21212</v>
      </c>
      <c r="P467" s="288">
        <v>29374.5</v>
      </c>
      <c r="Q467" s="288">
        <v>296.71211999999997</v>
      </c>
      <c r="R467" s="288">
        <f>O467</f>
        <v>29671.21212</v>
      </c>
      <c r="S467" s="288">
        <f t="shared" ref="S467:T467" si="377">P467</f>
        <v>29374.5</v>
      </c>
      <c r="T467" s="288">
        <f t="shared" si="377"/>
        <v>296.71211999999997</v>
      </c>
      <c r="U467" s="288"/>
      <c r="V467" s="288"/>
      <c r="W467" s="288"/>
      <c r="X467" s="288">
        <v>29671.21212</v>
      </c>
      <c r="Y467" s="288">
        <v>29374.5</v>
      </c>
      <c r="Z467" s="288">
        <v>296.71211999999997</v>
      </c>
      <c r="AA467" s="286"/>
      <c r="AB467" s="288"/>
      <c r="AC467" s="288"/>
      <c r="AD467" s="288"/>
      <c r="AE467" s="288"/>
      <c r="AF467" s="288"/>
      <c r="AG467" s="288"/>
      <c r="AH467" s="288"/>
      <c r="AI467" s="288"/>
      <c r="AJ467" s="288"/>
      <c r="AK467" s="288"/>
      <c r="AL467" s="288"/>
      <c r="AM467" s="288"/>
      <c r="AN467" s="284"/>
      <c r="AO467" s="284"/>
      <c r="AP467" s="284"/>
      <c r="AQ467" s="284"/>
      <c r="AR467" s="284"/>
      <c r="AS467" s="284"/>
      <c r="AT467" s="284"/>
      <c r="AU467" s="284"/>
      <c r="AV467" s="284"/>
      <c r="AW467" s="284"/>
      <c r="AX467" s="284"/>
      <c r="AY467" s="284"/>
      <c r="AZ467" s="286"/>
      <c r="BB467" s="6" t="s">
        <v>979</v>
      </c>
    </row>
    <row r="468" spans="1:54" s="1" customFormat="1" ht="20.25" customHeight="1">
      <c r="A468" s="565"/>
      <c r="B468" s="235"/>
      <c r="C468" s="286" t="s">
        <v>538</v>
      </c>
      <c r="D468" s="48"/>
      <c r="E468" s="211"/>
      <c r="F468" s="211"/>
      <c r="G468" s="211"/>
      <c r="H468" s="211"/>
      <c r="I468" s="211"/>
      <c r="J468" s="283" t="s">
        <v>452</v>
      </c>
      <c r="K468" s="493"/>
      <c r="L468" s="283"/>
      <c r="M468" s="283"/>
      <c r="N468" s="283"/>
      <c r="O468" s="288">
        <v>6908.6868700000005</v>
      </c>
      <c r="P468" s="288">
        <v>6839.6</v>
      </c>
      <c r="Q468" s="288">
        <v>69.086870000000005</v>
      </c>
      <c r="R468" s="288"/>
      <c r="S468" s="288"/>
      <c r="T468" s="288"/>
      <c r="U468" s="288"/>
      <c r="V468" s="288"/>
      <c r="W468" s="288"/>
      <c r="X468" s="288"/>
      <c r="Y468" s="288"/>
      <c r="Z468" s="288"/>
      <c r="AA468" s="286"/>
      <c r="AB468" s="288"/>
      <c r="AC468" s="288"/>
      <c r="AD468" s="288"/>
      <c r="AE468" s="288"/>
      <c r="AF468" s="288"/>
      <c r="AG468" s="288"/>
      <c r="AH468" s="288"/>
      <c r="AI468" s="288"/>
      <c r="AJ468" s="288"/>
      <c r="AK468" s="288"/>
      <c r="AL468" s="288"/>
      <c r="AM468" s="288"/>
      <c r="AN468" s="284"/>
      <c r="AO468" s="284"/>
      <c r="AP468" s="284"/>
      <c r="AQ468" s="284"/>
      <c r="AR468" s="284"/>
      <c r="AS468" s="284"/>
      <c r="AT468" s="284"/>
      <c r="AU468" s="284"/>
      <c r="AV468" s="284"/>
      <c r="AW468" s="284"/>
      <c r="AX468" s="284"/>
      <c r="AY468" s="284"/>
      <c r="AZ468" s="286"/>
      <c r="BB468" s="6" t="s">
        <v>979</v>
      </c>
    </row>
    <row r="469" spans="1:54" s="295" customFormat="1" ht="28.5">
      <c r="A469" s="565"/>
      <c r="B469" s="289"/>
      <c r="C469" s="285" t="s">
        <v>539</v>
      </c>
      <c r="D469" s="290"/>
      <c r="E469" s="291"/>
      <c r="F469" s="291"/>
      <c r="G469" s="291"/>
      <c r="H469" s="291"/>
      <c r="I469" s="291"/>
      <c r="J469" s="292" t="s">
        <v>448</v>
      </c>
      <c r="K469" s="494"/>
      <c r="L469" s="292"/>
      <c r="M469" s="292"/>
      <c r="N469" s="292"/>
      <c r="O469" s="294">
        <f>O470+O471</f>
        <v>67457.171721515144</v>
      </c>
      <c r="P469" s="294">
        <f t="shared" ref="P469:AY469" si="378">P470+P471</f>
        <v>66782.599999999991</v>
      </c>
      <c r="Q469" s="294">
        <f t="shared" si="378"/>
        <v>674.57172151515158</v>
      </c>
      <c r="R469" s="294">
        <f t="shared" si="378"/>
        <v>67457.171721515144</v>
      </c>
      <c r="S469" s="294">
        <f t="shared" si="378"/>
        <v>66782.599999999991</v>
      </c>
      <c r="T469" s="294">
        <f t="shared" si="378"/>
        <v>674.57172151515158</v>
      </c>
      <c r="U469" s="294">
        <f t="shared" si="378"/>
        <v>0</v>
      </c>
      <c r="V469" s="294">
        <f t="shared" si="378"/>
        <v>0</v>
      </c>
      <c r="W469" s="294">
        <f t="shared" si="378"/>
        <v>0</v>
      </c>
      <c r="X469" s="294">
        <v>67457.171721515144</v>
      </c>
      <c r="Y469" s="294">
        <v>66782.599999999991</v>
      </c>
      <c r="Z469" s="294">
        <v>674.57172151515158</v>
      </c>
      <c r="AA469" s="285"/>
      <c r="AB469" s="294">
        <f t="shared" si="378"/>
        <v>363.27879000000001</v>
      </c>
      <c r="AC469" s="294">
        <f t="shared" si="378"/>
        <v>0</v>
      </c>
      <c r="AD469" s="294">
        <f t="shared" si="378"/>
        <v>363.27879000000001</v>
      </c>
      <c r="AE469" s="294">
        <f t="shared" si="378"/>
        <v>36327.86189</v>
      </c>
      <c r="AF469" s="294">
        <f t="shared" si="378"/>
        <v>35964.6</v>
      </c>
      <c r="AG469" s="294">
        <f t="shared" si="378"/>
        <v>363.26188999999999</v>
      </c>
      <c r="AH469" s="294">
        <f t="shared" si="378"/>
        <v>0</v>
      </c>
      <c r="AI469" s="294">
        <f t="shared" si="378"/>
        <v>0</v>
      </c>
      <c r="AJ469" s="294">
        <f t="shared" si="378"/>
        <v>0</v>
      </c>
      <c r="AK469" s="294">
        <v>36327.86189</v>
      </c>
      <c r="AL469" s="294">
        <v>35964.6</v>
      </c>
      <c r="AM469" s="294">
        <v>363.26188999999999</v>
      </c>
      <c r="AN469" s="294">
        <f t="shared" si="378"/>
        <v>0</v>
      </c>
      <c r="AO469" s="294">
        <f t="shared" si="378"/>
        <v>0</v>
      </c>
      <c r="AP469" s="294">
        <f t="shared" si="378"/>
        <v>0</v>
      </c>
      <c r="AQ469" s="294">
        <f t="shared" si="378"/>
        <v>0</v>
      </c>
      <c r="AR469" s="294">
        <f t="shared" si="378"/>
        <v>0</v>
      </c>
      <c r="AS469" s="294">
        <f t="shared" si="378"/>
        <v>0</v>
      </c>
      <c r="AT469" s="294">
        <f t="shared" si="378"/>
        <v>0</v>
      </c>
      <c r="AU469" s="294">
        <f t="shared" si="378"/>
        <v>0</v>
      </c>
      <c r="AV469" s="294">
        <f t="shared" si="378"/>
        <v>0</v>
      </c>
      <c r="AW469" s="294">
        <f t="shared" si="378"/>
        <v>0</v>
      </c>
      <c r="AX469" s="294">
        <f t="shared" si="378"/>
        <v>0</v>
      </c>
      <c r="AY469" s="294">
        <f t="shared" si="378"/>
        <v>0</v>
      </c>
      <c r="AZ469" s="285"/>
      <c r="BB469" s="6" t="s">
        <v>979</v>
      </c>
    </row>
    <row r="470" spans="1:54" s="1" customFormat="1" ht="117.75" customHeight="1">
      <c r="A470" s="565"/>
      <c r="B470" s="235"/>
      <c r="C470" s="286" t="s">
        <v>540</v>
      </c>
      <c r="D470" s="48"/>
      <c r="E470" s="211"/>
      <c r="F470" s="211"/>
      <c r="G470" s="211"/>
      <c r="H470" s="211"/>
      <c r="I470" s="211"/>
      <c r="J470" s="283" t="s">
        <v>553</v>
      </c>
      <c r="K470" s="493"/>
      <c r="L470" s="283"/>
      <c r="M470" s="283"/>
      <c r="N470" s="283"/>
      <c r="O470" s="288">
        <v>27059.508151515151</v>
      </c>
      <c r="P470" s="288">
        <v>26788.913069999999</v>
      </c>
      <c r="Q470" s="288">
        <v>270.59508151515155</v>
      </c>
      <c r="R470" s="288">
        <f>O470</f>
        <v>27059.508151515151</v>
      </c>
      <c r="S470" s="288">
        <f t="shared" ref="S470:T470" si="379">P470</f>
        <v>26788.913069999999</v>
      </c>
      <c r="T470" s="288">
        <f t="shared" si="379"/>
        <v>270.59508151515155</v>
      </c>
      <c r="U470" s="288"/>
      <c r="V470" s="288"/>
      <c r="W470" s="288"/>
      <c r="X470" s="288">
        <v>27059.508151515151</v>
      </c>
      <c r="Y470" s="288">
        <v>26788.913069999999</v>
      </c>
      <c r="Z470" s="288">
        <v>270.59508151515155</v>
      </c>
      <c r="AA470" s="286"/>
      <c r="AB470" s="288"/>
      <c r="AC470" s="288"/>
      <c r="AD470" s="288"/>
      <c r="AE470" s="288"/>
      <c r="AF470" s="288"/>
      <c r="AG470" s="288"/>
      <c r="AH470" s="288"/>
      <c r="AI470" s="288"/>
      <c r="AJ470" s="288"/>
      <c r="AK470" s="288"/>
      <c r="AL470" s="288"/>
      <c r="AM470" s="288"/>
      <c r="AN470" s="284"/>
      <c r="AO470" s="284"/>
      <c r="AP470" s="284"/>
      <c r="AQ470" s="284"/>
      <c r="AR470" s="284"/>
      <c r="AS470" s="284"/>
      <c r="AT470" s="284"/>
      <c r="AU470" s="284"/>
      <c r="AV470" s="284"/>
      <c r="AW470" s="284"/>
      <c r="AX470" s="284"/>
      <c r="AY470" s="284"/>
      <c r="AZ470" s="286"/>
      <c r="BB470" s="6" t="s">
        <v>979</v>
      </c>
    </row>
    <row r="471" spans="1:54" s="1" customFormat="1" ht="120" customHeight="1">
      <c r="A471" s="565"/>
      <c r="B471" s="235"/>
      <c r="C471" s="286" t="s">
        <v>541</v>
      </c>
      <c r="D471" s="48"/>
      <c r="E471" s="211"/>
      <c r="F471" s="211"/>
      <c r="G471" s="211"/>
      <c r="H471" s="211"/>
      <c r="I471" s="211"/>
      <c r="J471" s="283" t="s">
        <v>447</v>
      </c>
      <c r="K471" s="493"/>
      <c r="L471" s="283"/>
      <c r="M471" s="283"/>
      <c r="N471" s="283"/>
      <c r="O471" s="288">
        <v>40397.663569999997</v>
      </c>
      <c r="P471" s="288">
        <v>39993.686929999996</v>
      </c>
      <c r="Q471" s="288">
        <v>403.97664000000003</v>
      </c>
      <c r="R471" s="288">
        <f t="shared" ref="R471:R474" si="380">O471</f>
        <v>40397.663569999997</v>
      </c>
      <c r="S471" s="288">
        <f t="shared" ref="S471:S474" si="381">P471</f>
        <v>39993.686929999996</v>
      </c>
      <c r="T471" s="288">
        <f t="shared" ref="T471:T474" si="382">Q471</f>
        <v>403.97664000000003</v>
      </c>
      <c r="U471" s="288"/>
      <c r="V471" s="288"/>
      <c r="W471" s="288"/>
      <c r="X471" s="288">
        <v>40397.663569999997</v>
      </c>
      <c r="Y471" s="288">
        <v>39993.686929999996</v>
      </c>
      <c r="Z471" s="288">
        <v>403.97664000000003</v>
      </c>
      <c r="AA471" s="286"/>
      <c r="AB471" s="288">
        <v>363.27879000000001</v>
      </c>
      <c r="AC471" s="288">
        <v>0</v>
      </c>
      <c r="AD471" s="288">
        <v>363.27879000000001</v>
      </c>
      <c r="AE471" s="288">
        <v>36327.86189</v>
      </c>
      <c r="AF471" s="288">
        <v>35964.6</v>
      </c>
      <c r="AG471" s="288">
        <v>363.26188999999999</v>
      </c>
      <c r="AH471" s="288"/>
      <c r="AI471" s="288"/>
      <c r="AJ471" s="288"/>
      <c r="AK471" s="288">
        <v>36327.86189</v>
      </c>
      <c r="AL471" s="288">
        <v>35964.6</v>
      </c>
      <c r="AM471" s="288">
        <v>363.26188999999999</v>
      </c>
      <c r="AN471" s="284"/>
      <c r="AO471" s="284"/>
      <c r="AP471" s="284"/>
      <c r="AQ471" s="284"/>
      <c r="AR471" s="284"/>
      <c r="AS471" s="284"/>
      <c r="AT471" s="284"/>
      <c r="AU471" s="284"/>
      <c r="AV471" s="284"/>
      <c r="AW471" s="284"/>
      <c r="AX471" s="284"/>
      <c r="AY471" s="284"/>
      <c r="AZ471" s="286"/>
      <c r="BB471" s="6" t="s">
        <v>979</v>
      </c>
    </row>
    <row r="472" spans="1:54" s="1" customFormat="1" ht="20.25" customHeight="1">
      <c r="A472" s="565"/>
      <c r="B472" s="235"/>
      <c r="C472" s="286" t="s">
        <v>1</v>
      </c>
      <c r="D472" s="48"/>
      <c r="E472" s="211"/>
      <c r="F472" s="211"/>
      <c r="G472" s="211"/>
      <c r="H472" s="211"/>
      <c r="I472" s="211"/>
      <c r="J472" s="283"/>
      <c r="K472" s="493"/>
      <c r="L472" s="283"/>
      <c r="M472" s="283"/>
      <c r="N472" s="283"/>
      <c r="O472" s="288"/>
      <c r="P472" s="288"/>
      <c r="Q472" s="288"/>
      <c r="R472" s="288"/>
      <c r="S472" s="288"/>
      <c r="T472" s="288"/>
      <c r="U472" s="288"/>
      <c r="V472" s="288"/>
      <c r="W472" s="288"/>
      <c r="X472" s="288"/>
      <c r="Y472" s="288"/>
      <c r="Z472" s="288"/>
      <c r="AA472" s="286"/>
      <c r="AB472" s="288"/>
      <c r="AC472" s="288"/>
      <c r="AD472" s="288"/>
      <c r="AE472" s="288"/>
      <c r="AF472" s="288"/>
      <c r="AG472" s="288"/>
      <c r="AH472" s="288"/>
      <c r="AI472" s="288"/>
      <c r="AJ472" s="288"/>
      <c r="AK472" s="288"/>
      <c r="AL472" s="288"/>
      <c r="AM472" s="288"/>
      <c r="AN472" s="284"/>
      <c r="AO472" s="284"/>
      <c r="AP472" s="284"/>
      <c r="AQ472" s="284"/>
      <c r="AR472" s="284"/>
      <c r="AS472" s="284"/>
      <c r="AT472" s="284"/>
      <c r="AU472" s="284"/>
      <c r="AV472" s="284"/>
      <c r="AW472" s="284"/>
      <c r="AX472" s="284"/>
      <c r="AY472" s="284"/>
      <c r="AZ472" s="286"/>
      <c r="BB472" s="6" t="s">
        <v>979</v>
      </c>
    </row>
    <row r="473" spans="1:54" s="1" customFormat="1" ht="20.25" customHeight="1">
      <c r="A473" s="565"/>
      <c r="B473" s="235"/>
      <c r="C473" s="286" t="s">
        <v>542</v>
      </c>
      <c r="D473" s="48"/>
      <c r="E473" s="211"/>
      <c r="F473" s="211"/>
      <c r="G473" s="211"/>
      <c r="H473" s="211"/>
      <c r="I473" s="211"/>
      <c r="J473" s="283" t="s">
        <v>553</v>
      </c>
      <c r="K473" s="493"/>
      <c r="L473" s="283"/>
      <c r="M473" s="283"/>
      <c r="N473" s="283"/>
      <c r="O473" s="288">
        <v>6814.3435099999997</v>
      </c>
      <c r="P473" s="288">
        <v>6746.2000699999999</v>
      </c>
      <c r="Q473" s="288">
        <v>68.143439999999998</v>
      </c>
      <c r="R473" s="288">
        <f t="shared" si="380"/>
        <v>6814.3435099999997</v>
      </c>
      <c r="S473" s="288">
        <f t="shared" si="381"/>
        <v>6746.2000699999999</v>
      </c>
      <c r="T473" s="288">
        <f t="shared" si="382"/>
        <v>68.143439999999998</v>
      </c>
      <c r="U473" s="288"/>
      <c r="V473" s="288"/>
      <c r="W473" s="288"/>
      <c r="X473" s="288">
        <v>6814.3435099999997</v>
      </c>
      <c r="Y473" s="288">
        <v>6746.2000699999999</v>
      </c>
      <c r="Z473" s="288">
        <v>68.143439999999998</v>
      </c>
      <c r="AA473" s="286"/>
      <c r="AB473" s="288"/>
      <c r="AC473" s="288"/>
      <c r="AD473" s="288"/>
      <c r="AE473" s="288"/>
      <c r="AF473" s="288"/>
      <c r="AG473" s="288"/>
      <c r="AH473" s="288"/>
      <c r="AI473" s="288"/>
      <c r="AJ473" s="288"/>
      <c r="AK473" s="288"/>
      <c r="AL473" s="288"/>
      <c r="AM473" s="288"/>
      <c r="AN473" s="284"/>
      <c r="AO473" s="284"/>
      <c r="AP473" s="284"/>
      <c r="AQ473" s="284"/>
      <c r="AR473" s="284"/>
      <c r="AS473" s="284"/>
      <c r="AT473" s="284"/>
      <c r="AU473" s="284"/>
      <c r="AV473" s="284"/>
      <c r="AW473" s="284"/>
      <c r="AX473" s="284"/>
      <c r="AY473" s="284"/>
      <c r="AZ473" s="286"/>
      <c r="BB473" s="6" t="s">
        <v>979</v>
      </c>
    </row>
    <row r="474" spans="1:54" s="1" customFormat="1" ht="20.25" customHeight="1">
      <c r="A474" s="565"/>
      <c r="B474" s="235"/>
      <c r="C474" s="286" t="s">
        <v>543</v>
      </c>
      <c r="D474" s="48"/>
      <c r="E474" s="211"/>
      <c r="F474" s="211"/>
      <c r="G474" s="211"/>
      <c r="H474" s="211"/>
      <c r="I474" s="211"/>
      <c r="J474" s="283" t="s">
        <v>447</v>
      </c>
      <c r="K474" s="493"/>
      <c r="L474" s="283"/>
      <c r="M474" s="283"/>
      <c r="N474" s="283"/>
      <c r="O474" s="288">
        <v>33583.320059999998</v>
      </c>
      <c r="P474" s="288">
        <v>33247.486859999997</v>
      </c>
      <c r="Q474" s="288">
        <v>335.83320000000003</v>
      </c>
      <c r="R474" s="288">
        <f t="shared" si="380"/>
        <v>33583.320059999998</v>
      </c>
      <c r="S474" s="288">
        <f t="shared" si="381"/>
        <v>33247.486859999997</v>
      </c>
      <c r="T474" s="288">
        <f t="shared" si="382"/>
        <v>335.83320000000003</v>
      </c>
      <c r="U474" s="288"/>
      <c r="V474" s="288"/>
      <c r="W474" s="288"/>
      <c r="X474" s="288">
        <v>33583.320059999998</v>
      </c>
      <c r="Y474" s="288">
        <v>33247.486859999997</v>
      </c>
      <c r="Z474" s="288">
        <v>335.83320000000003</v>
      </c>
      <c r="AA474" s="286"/>
      <c r="AB474" s="288">
        <v>202.51689999999999</v>
      </c>
      <c r="AC474" s="288">
        <v>0</v>
      </c>
      <c r="AD474" s="288">
        <v>202.51689999999999</v>
      </c>
      <c r="AE474" s="288">
        <v>20251.7</v>
      </c>
      <c r="AF474" s="288">
        <v>20049.2</v>
      </c>
      <c r="AG474" s="288">
        <v>202.5</v>
      </c>
      <c r="AH474" s="288"/>
      <c r="AI474" s="288"/>
      <c r="AJ474" s="288"/>
      <c r="AK474" s="288">
        <v>20251.7</v>
      </c>
      <c r="AL474" s="288">
        <v>20049.2</v>
      </c>
      <c r="AM474" s="288">
        <v>202.5</v>
      </c>
      <c r="AN474" s="284"/>
      <c r="AO474" s="284"/>
      <c r="AP474" s="284"/>
      <c r="AQ474" s="284"/>
      <c r="AR474" s="284"/>
      <c r="AS474" s="284"/>
      <c r="AT474" s="284"/>
      <c r="AU474" s="284"/>
      <c r="AV474" s="284"/>
      <c r="AW474" s="284"/>
      <c r="AX474" s="284"/>
      <c r="AY474" s="284"/>
      <c r="AZ474" s="286"/>
      <c r="BB474" s="6" t="s">
        <v>979</v>
      </c>
    </row>
    <row r="475" spans="1:54" s="1" customFormat="1" ht="20.25" customHeight="1">
      <c r="A475" s="565"/>
      <c r="B475" s="235"/>
      <c r="C475" s="286" t="s">
        <v>544</v>
      </c>
      <c r="D475" s="48"/>
      <c r="E475" s="211"/>
      <c r="F475" s="211"/>
      <c r="G475" s="211"/>
      <c r="H475" s="211"/>
      <c r="I475" s="211"/>
      <c r="J475" s="283" t="s">
        <v>554</v>
      </c>
      <c r="K475" s="493"/>
      <c r="L475" s="283"/>
      <c r="M475" s="283"/>
      <c r="N475" s="283"/>
      <c r="O475" s="288"/>
      <c r="P475" s="288"/>
      <c r="Q475" s="288"/>
      <c r="R475" s="288"/>
      <c r="S475" s="288"/>
      <c r="T475" s="288"/>
      <c r="U475" s="288"/>
      <c r="V475" s="288"/>
      <c r="W475" s="288"/>
      <c r="X475" s="288"/>
      <c r="Y475" s="288"/>
      <c r="Z475" s="288"/>
      <c r="AA475" s="286"/>
      <c r="AB475" s="288">
        <v>160.76189000000002</v>
      </c>
      <c r="AC475" s="288">
        <v>0</v>
      </c>
      <c r="AD475" s="288">
        <v>160.76189000000002</v>
      </c>
      <c r="AE475" s="288">
        <v>16076.161889999999</v>
      </c>
      <c r="AF475" s="288">
        <v>15915.4</v>
      </c>
      <c r="AG475" s="288">
        <v>160.76189000000002</v>
      </c>
      <c r="AH475" s="288"/>
      <c r="AI475" s="288"/>
      <c r="AJ475" s="288"/>
      <c r="AK475" s="288">
        <v>16076.161889999999</v>
      </c>
      <c r="AL475" s="288">
        <v>15915.4</v>
      </c>
      <c r="AM475" s="288">
        <v>160.76189000000002</v>
      </c>
      <c r="AN475" s="284"/>
      <c r="AO475" s="284"/>
      <c r="AP475" s="284"/>
      <c r="AQ475" s="284"/>
      <c r="AR475" s="284"/>
      <c r="AS475" s="284"/>
      <c r="AT475" s="284"/>
      <c r="AU475" s="284"/>
      <c r="AV475" s="284"/>
      <c r="AW475" s="284"/>
      <c r="AX475" s="284"/>
      <c r="AY475" s="284"/>
      <c r="AZ475" s="286"/>
      <c r="BB475" s="6" t="s">
        <v>979</v>
      </c>
    </row>
    <row r="476" spans="1:54" s="1" customFormat="1" ht="20.25" customHeight="1">
      <c r="A476" s="565"/>
      <c r="B476" s="235"/>
      <c r="C476" s="286" t="s">
        <v>538</v>
      </c>
      <c r="D476" s="48"/>
      <c r="E476" s="211"/>
      <c r="F476" s="211"/>
      <c r="G476" s="211"/>
      <c r="H476" s="211"/>
      <c r="I476" s="211"/>
      <c r="J476" s="283" t="s">
        <v>552</v>
      </c>
      <c r="K476" s="493"/>
      <c r="L476" s="283"/>
      <c r="M476" s="283"/>
      <c r="N476" s="283"/>
      <c r="O476" s="288"/>
      <c r="P476" s="288"/>
      <c r="Q476" s="288"/>
      <c r="R476" s="288"/>
      <c r="S476" s="288"/>
      <c r="T476" s="288"/>
      <c r="U476" s="288"/>
      <c r="V476" s="288"/>
      <c r="W476" s="288"/>
      <c r="X476" s="288"/>
      <c r="Y476" s="288"/>
      <c r="Z476" s="288"/>
      <c r="AA476" s="286"/>
      <c r="AB476" s="288"/>
      <c r="AC476" s="288"/>
      <c r="AD476" s="288"/>
      <c r="AE476" s="288"/>
      <c r="AF476" s="288"/>
      <c r="AG476" s="288"/>
      <c r="AH476" s="288"/>
      <c r="AI476" s="288"/>
      <c r="AJ476" s="288"/>
      <c r="AK476" s="288"/>
      <c r="AL476" s="288"/>
      <c r="AM476" s="288"/>
      <c r="AN476" s="284"/>
      <c r="AO476" s="284"/>
      <c r="AP476" s="284"/>
      <c r="AQ476" s="284"/>
      <c r="AR476" s="284"/>
      <c r="AS476" s="284"/>
      <c r="AT476" s="284"/>
      <c r="AU476" s="284"/>
      <c r="AV476" s="284"/>
      <c r="AW476" s="284"/>
      <c r="AX476" s="284"/>
      <c r="AY476" s="284"/>
      <c r="AZ476" s="286"/>
      <c r="BB476" s="6" t="s">
        <v>979</v>
      </c>
    </row>
    <row r="477" spans="1:54" s="295" customFormat="1" ht="42.75">
      <c r="A477" s="565"/>
      <c r="B477" s="289"/>
      <c r="C477" s="285" t="s">
        <v>545</v>
      </c>
      <c r="D477" s="290"/>
      <c r="E477" s="291"/>
      <c r="F477" s="291"/>
      <c r="G477" s="291"/>
      <c r="H477" s="291"/>
      <c r="I477" s="291"/>
      <c r="J477" s="292" t="s">
        <v>553</v>
      </c>
      <c r="K477" s="494"/>
      <c r="L477" s="292"/>
      <c r="M477" s="292"/>
      <c r="N477" s="292"/>
      <c r="O477" s="294">
        <f>O478</f>
        <v>1920.909090909091</v>
      </c>
      <c r="P477" s="294">
        <f t="shared" ref="P477:AY477" si="383">P478</f>
        <v>1901.7</v>
      </c>
      <c r="Q477" s="294">
        <f t="shared" si="383"/>
        <v>19.209090909090907</v>
      </c>
      <c r="R477" s="294">
        <f t="shared" si="383"/>
        <v>1920.909090909091</v>
      </c>
      <c r="S477" s="294">
        <f t="shared" si="383"/>
        <v>1901.7</v>
      </c>
      <c r="T477" s="294">
        <f t="shared" si="383"/>
        <v>19.209090909090907</v>
      </c>
      <c r="U477" s="294">
        <f t="shared" si="383"/>
        <v>0</v>
      </c>
      <c r="V477" s="294">
        <f t="shared" si="383"/>
        <v>0</v>
      </c>
      <c r="W477" s="294">
        <f t="shared" si="383"/>
        <v>0</v>
      </c>
      <c r="X477" s="294">
        <v>1920.909090909091</v>
      </c>
      <c r="Y477" s="294">
        <v>1901.7</v>
      </c>
      <c r="Z477" s="294">
        <v>19.209090909090907</v>
      </c>
      <c r="AA477" s="285"/>
      <c r="AB477" s="294">
        <f t="shared" si="383"/>
        <v>0</v>
      </c>
      <c r="AC477" s="294">
        <f t="shared" si="383"/>
        <v>0</v>
      </c>
      <c r="AD477" s="294">
        <f t="shared" si="383"/>
        <v>0</v>
      </c>
      <c r="AE477" s="294">
        <f t="shared" si="383"/>
        <v>0</v>
      </c>
      <c r="AF477" s="294">
        <f t="shared" si="383"/>
        <v>0</v>
      </c>
      <c r="AG477" s="294">
        <f t="shared" si="383"/>
        <v>0</v>
      </c>
      <c r="AH477" s="294">
        <f t="shared" si="383"/>
        <v>0</v>
      </c>
      <c r="AI477" s="294">
        <f t="shared" si="383"/>
        <v>0</v>
      </c>
      <c r="AJ477" s="294">
        <f t="shared" si="383"/>
        <v>0</v>
      </c>
      <c r="AK477" s="294">
        <f t="shared" si="383"/>
        <v>0</v>
      </c>
      <c r="AL477" s="294">
        <f t="shared" si="383"/>
        <v>0</v>
      </c>
      <c r="AM477" s="294">
        <f t="shared" si="383"/>
        <v>0</v>
      </c>
      <c r="AN477" s="294">
        <f t="shared" si="383"/>
        <v>0</v>
      </c>
      <c r="AO477" s="294">
        <f t="shared" si="383"/>
        <v>0</v>
      </c>
      <c r="AP477" s="294">
        <f t="shared" si="383"/>
        <v>0</v>
      </c>
      <c r="AQ477" s="294">
        <f t="shared" si="383"/>
        <v>0</v>
      </c>
      <c r="AR477" s="294">
        <f t="shared" si="383"/>
        <v>0</v>
      </c>
      <c r="AS477" s="294">
        <f t="shared" si="383"/>
        <v>0</v>
      </c>
      <c r="AT477" s="294">
        <f t="shared" si="383"/>
        <v>0</v>
      </c>
      <c r="AU477" s="294">
        <f t="shared" si="383"/>
        <v>0</v>
      </c>
      <c r="AV477" s="294">
        <f t="shared" si="383"/>
        <v>0</v>
      </c>
      <c r="AW477" s="294">
        <f t="shared" si="383"/>
        <v>0</v>
      </c>
      <c r="AX477" s="294">
        <f t="shared" si="383"/>
        <v>0</v>
      </c>
      <c r="AY477" s="294">
        <f t="shared" si="383"/>
        <v>0</v>
      </c>
      <c r="AZ477" s="285"/>
      <c r="BB477" s="6" t="s">
        <v>979</v>
      </c>
    </row>
    <row r="478" spans="1:54" s="1" customFormat="1" ht="20.25" customHeight="1">
      <c r="A478" s="565"/>
      <c r="B478" s="235"/>
      <c r="C478" s="286" t="s">
        <v>537</v>
      </c>
      <c r="D478" s="48"/>
      <c r="E478" s="211"/>
      <c r="F478" s="211"/>
      <c r="G478" s="211"/>
      <c r="H478" s="211"/>
      <c r="I478" s="211"/>
      <c r="J478" s="283" t="s">
        <v>553</v>
      </c>
      <c r="K478" s="493"/>
      <c r="L478" s="283"/>
      <c r="M478" s="283"/>
      <c r="N478" s="283"/>
      <c r="O478" s="288">
        <v>1920.909090909091</v>
      </c>
      <c r="P478" s="288">
        <v>1901.7</v>
      </c>
      <c r="Q478" s="288">
        <v>19.209090909090907</v>
      </c>
      <c r="R478" s="288">
        <f>O478</f>
        <v>1920.909090909091</v>
      </c>
      <c r="S478" s="288">
        <f t="shared" ref="S478:T478" si="384">P478</f>
        <v>1901.7</v>
      </c>
      <c r="T478" s="288">
        <f t="shared" si="384"/>
        <v>19.209090909090907</v>
      </c>
      <c r="U478" s="288"/>
      <c r="V478" s="288"/>
      <c r="W478" s="288"/>
      <c r="X478" s="288">
        <v>1920.909090909091</v>
      </c>
      <c r="Y478" s="288">
        <v>1901.7</v>
      </c>
      <c r="Z478" s="288">
        <v>19.209090909090907</v>
      </c>
      <c r="AA478" s="286"/>
      <c r="AB478" s="288">
        <v>0</v>
      </c>
      <c r="AC478" s="288">
        <v>0</v>
      </c>
      <c r="AD478" s="288">
        <v>0</v>
      </c>
      <c r="AE478" s="288"/>
      <c r="AF478" s="288"/>
      <c r="AG478" s="288"/>
      <c r="AH478" s="288"/>
      <c r="AI478" s="288"/>
      <c r="AJ478" s="288"/>
      <c r="AK478" s="288"/>
      <c r="AL478" s="288"/>
      <c r="AM478" s="288"/>
      <c r="AN478" s="284"/>
      <c r="AO478" s="284"/>
      <c r="AP478" s="284"/>
      <c r="AQ478" s="284"/>
      <c r="AR478" s="284"/>
      <c r="AS478" s="284"/>
      <c r="AT478" s="284"/>
      <c r="AU478" s="284"/>
      <c r="AV478" s="284"/>
      <c r="AW478" s="284"/>
      <c r="AX478" s="284"/>
      <c r="AY478" s="284"/>
      <c r="AZ478" s="286"/>
      <c r="BB478" s="6" t="s">
        <v>979</v>
      </c>
    </row>
    <row r="479" spans="1:54" s="295" customFormat="1" ht="42.75">
      <c r="A479" s="565"/>
      <c r="B479" s="289"/>
      <c r="C479" s="285" t="s">
        <v>546</v>
      </c>
      <c r="D479" s="290"/>
      <c r="E479" s="291"/>
      <c r="F479" s="291"/>
      <c r="G479" s="291"/>
      <c r="H479" s="291"/>
      <c r="I479" s="291"/>
      <c r="J479" s="292" t="s">
        <v>553</v>
      </c>
      <c r="K479" s="494"/>
      <c r="L479" s="292"/>
      <c r="M479" s="292"/>
      <c r="N479" s="292"/>
      <c r="O479" s="294">
        <f>O480+O481</f>
        <v>6512.1212099999993</v>
      </c>
      <c r="P479" s="294">
        <f t="shared" ref="P479:AY479" si="385">P480+P481</f>
        <v>6447</v>
      </c>
      <c r="Q479" s="294">
        <f t="shared" si="385"/>
        <v>65.121209999999991</v>
      </c>
      <c r="R479" s="294">
        <f t="shared" si="385"/>
        <v>6512.1212099999993</v>
      </c>
      <c r="S479" s="294">
        <f t="shared" si="385"/>
        <v>6447</v>
      </c>
      <c r="T479" s="294">
        <f t="shared" si="385"/>
        <v>65.121209999999991</v>
      </c>
      <c r="U479" s="294">
        <f t="shared" si="385"/>
        <v>0</v>
      </c>
      <c r="V479" s="294">
        <f t="shared" si="385"/>
        <v>0</v>
      </c>
      <c r="W479" s="294">
        <f t="shared" si="385"/>
        <v>0</v>
      </c>
      <c r="X479" s="294">
        <v>6512.1212099999993</v>
      </c>
      <c r="Y479" s="294">
        <v>6447</v>
      </c>
      <c r="Z479" s="294">
        <v>65.121209999999991</v>
      </c>
      <c r="AA479" s="285"/>
      <c r="AB479" s="294">
        <f t="shared" si="385"/>
        <v>0</v>
      </c>
      <c r="AC479" s="294">
        <f t="shared" si="385"/>
        <v>0</v>
      </c>
      <c r="AD479" s="294">
        <f t="shared" si="385"/>
        <v>0</v>
      </c>
      <c r="AE479" s="294">
        <f t="shared" si="385"/>
        <v>0</v>
      </c>
      <c r="AF479" s="294">
        <f t="shared" si="385"/>
        <v>0</v>
      </c>
      <c r="AG479" s="294">
        <f t="shared" si="385"/>
        <v>0</v>
      </c>
      <c r="AH479" s="294">
        <f t="shared" si="385"/>
        <v>0</v>
      </c>
      <c r="AI479" s="294">
        <f t="shared" si="385"/>
        <v>0</v>
      </c>
      <c r="AJ479" s="294">
        <f t="shared" si="385"/>
        <v>0</v>
      </c>
      <c r="AK479" s="294">
        <f t="shared" si="385"/>
        <v>0</v>
      </c>
      <c r="AL479" s="294">
        <f t="shared" si="385"/>
        <v>0</v>
      </c>
      <c r="AM479" s="294">
        <f t="shared" si="385"/>
        <v>0</v>
      </c>
      <c r="AN479" s="294">
        <f t="shared" si="385"/>
        <v>0</v>
      </c>
      <c r="AO479" s="294">
        <f t="shared" si="385"/>
        <v>0</v>
      </c>
      <c r="AP479" s="294">
        <f t="shared" si="385"/>
        <v>0</v>
      </c>
      <c r="AQ479" s="294">
        <f t="shared" si="385"/>
        <v>0</v>
      </c>
      <c r="AR479" s="294">
        <f t="shared" si="385"/>
        <v>0</v>
      </c>
      <c r="AS479" s="294">
        <f t="shared" si="385"/>
        <v>0</v>
      </c>
      <c r="AT479" s="294">
        <f t="shared" si="385"/>
        <v>0</v>
      </c>
      <c r="AU479" s="294">
        <f t="shared" si="385"/>
        <v>0</v>
      </c>
      <c r="AV479" s="294">
        <f t="shared" si="385"/>
        <v>0</v>
      </c>
      <c r="AW479" s="294">
        <f t="shared" si="385"/>
        <v>0</v>
      </c>
      <c r="AX479" s="294">
        <f t="shared" si="385"/>
        <v>0</v>
      </c>
      <c r="AY479" s="294">
        <f t="shared" si="385"/>
        <v>0</v>
      </c>
      <c r="AZ479" s="285"/>
      <c r="BB479" s="6" t="s">
        <v>979</v>
      </c>
    </row>
    <row r="480" spans="1:54" s="1" customFormat="1" ht="20.25" customHeight="1">
      <c r="A480" s="565"/>
      <c r="B480" s="235"/>
      <c r="C480" s="287" t="s">
        <v>547</v>
      </c>
      <c r="D480" s="48"/>
      <c r="E480" s="211"/>
      <c r="F480" s="211"/>
      <c r="G480" s="211"/>
      <c r="H480" s="211"/>
      <c r="I480" s="211"/>
      <c r="J480" s="283" t="s">
        <v>553</v>
      </c>
      <c r="K480" s="493"/>
      <c r="L480" s="283"/>
      <c r="M480" s="283"/>
      <c r="N480" s="283"/>
      <c r="O480" s="288">
        <v>3012.42103</v>
      </c>
      <c r="P480" s="288">
        <v>2982.29682</v>
      </c>
      <c r="Q480" s="288">
        <v>30.124209999999998</v>
      </c>
      <c r="R480" s="288">
        <f>O480</f>
        <v>3012.42103</v>
      </c>
      <c r="S480" s="288">
        <f t="shared" ref="S480:T480" si="386">P480</f>
        <v>2982.29682</v>
      </c>
      <c r="T480" s="288">
        <f t="shared" si="386"/>
        <v>30.124209999999998</v>
      </c>
      <c r="U480" s="288"/>
      <c r="V480" s="288"/>
      <c r="W480" s="288"/>
      <c r="X480" s="288">
        <v>3012.42103</v>
      </c>
      <c r="Y480" s="288">
        <v>2982.29682</v>
      </c>
      <c r="Z480" s="288">
        <v>30.124209999999998</v>
      </c>
      <c r="AA480" s="287"/>
      <c r="AB480" s="288"/>
      <c r="AC480" s="288"/>
      <c r="AD480" s="288"/>
      <c r="AE480" s="288"/>
      <c r="AF480" s="288"/>
      <c r="AG480" s="288"/>
      <c r="AH480" s="288"/>
      <c r="AI480" s="288"/>
      <c r="AJ480" s="288"/>
      <c r="AK480" s="288"/>
      <c r="AL480" s="288"/>
      <c r="AM480" s="288"/>
      <c r="AN480" s="284"/>
      <c r="AO480" s="284"/>
      <c r="AP480" s="284"/>
      <c r="AQ480" s="284"/>
      <c r="AR480" s="284"/>
      <c r="AS480" s="284"/>
      <c r="AT480" s="284"/>
      <c r="AU480" s="284"/>
      <c r="AV480" s="284"/>
      <c r="AW480" s="284"/>
      <c r="AX480" s="284"/>
      <c r="AY480" s="284"/>
      <c r="AZ480" s="287"/>
      <c r="BB480" s="6" t="s">
        <v>979</v>
      </c>
    </row>
    <row r="481" spans="1:54" s="1" customFormat="1" ht="20.25" customHeight="1">
      <c r="A481" s="565"/>
      <c r="B481" s="235"/>
      <c r="C481" s="287" t="s">
        <v>548</v>
      </c>
      <c r="D481" s="48"/>
      <c r="E481" s="211"/>
      <c r="F481" s="211"/>
      <c r="G481" s="211"/>
      <c r="H481" s="211"/>
      <c r="I481" s="211"/>
      <c r="J481" s="283"/>
      <c r="K481" s="493"/>
      <c r="L481" s="283"/>
      <c r="M481" s="283"/>
      <c r="N481" s="283"/>
      <c r="O481" s="288">
        <v>3499.7001799999998</v>
      </c>
      <c r="P481" s="288">
        <v>3464.70318</v>
      </c>
      <c r="Q481" s="288">
        <v>34.997</v>
      </c>
      <c r="R481" s="288">
        <f>O481</f>
        <v>3499.7001799999998</v>
      </c>
      <c r="S481" s="288">
        <f t="shared" ref="S481" si="387">P481</f>
        <v>3464.70318</v>
      </c>
      <c r="T481" s="288">
        <f t="shared" ref="T481" si="388">Q481</f>
        <v>34.997</v>
      </c>
      <c r="U481" s="288"/>
      <c r="V481" s="288"/>
      <c r="W481" s="288"/>
      <c r="X481" s="288">
        <v>3499.7001799999998</v>
      </c>
      <c r="Y481" s="288">
        <v>3464.70318</v>
      </c>
      <c r="Z481" s="288">
        <v>34.997</v>
      </c>
      <c r="AA481" s="287"/>
      <c r="AB481" s="288"/>
      <c r="AC481" s="288"/>
      <c r="AD481" s="288"/>
      <c r="AE481" s="288"/>
      <c r="AF481" s="288"/>
      <c r="AG481" s="288"/>
      <c r="AH481" s="288"/>
      <c r="AI481" s="288"/>
      <c r="AJ481" s="288"/>
      <c r="AK481" s="288"/>
      <c r="AL481" s="288"/>
      <c r="AM481" s="288"/>
      <c r="AN481" s="284"/>
      <c r="AO481" s="284"/>
      <c r="AP481" s="284"/>
      <c r="AQ481" s="284"/>
      <c r="AR481" s="284"/>
      <c r="AS481" s="284"/>
      <c r="AT481" s="284"/>
      <c r="AU481" s="284"/>
      <c r="AV481" s="284"/>
      <c r="AW481" s="284"/>
      <c r="AX481" s="284"/>
      <c r="AY481" s="284"/>
      <c r="AZ481" s="287"/>
      <c r="BB481" s="6" t="s">
        <v>979</v>
      </c>
    </row>
    <row r="482" spans="1:54" s="295" customFormat="1" ht="28.5">
      <c r="A482" s="565"/>
      <c r="B482" s="289"/>
      <c r="C482" s="285" t="s">
        <v>549</v>
      </c>
      <c r="D482" s="290"/>
      <c r="E482" s="291"/>
      <c r="F482" s="291"/>
      <c r="G482" s="291"/>
      <c r="H482" s="291"/>
      <c r="I482" s="291"/>
      <c r="J482" s="292" t="s">
        <v>553</v>
      </c>
      <c r="K482" s="494"/>
      <c r="L482" s="292"/>
      <c r="M482" s="292"/>
      <c r="N482" s="292"/>
      <c r="O482" s="294">
        <f>O483+O484</f>
        <v>4239.5959600000006</v>
      </c>
      <c r="P482" s="294">
        <f t="shared" ref="P482:AY482" si="389">P483+P484</f>
        <v>4197.2</v>
      </c>
      <c r="Q482" s="294">
        <f t="shared" si="389"/>
        <v>42.395960000000002</v>
      </c>
      <c r="R482" s="294">
        <f t="shared" si="389"/>
        <v>4239.5959600000006</v>
      </c>
      <c r="S482" s="294">
        <f t="shared" si="389"/>
        <v>4197.2</v>
      </c>
      <c r="T482" s="294">
        <f t="shared" si="389"/>
        <v>42.395960000000002</v>
      </c>
      <c r="U482" s="294">
        <f t="shared" si="389"/>
        <v>0</v>
      </c>
      <c r="V482" s="294">
        <f t="shared" si="389"/>
        <v>0</v>
      </c>
      <c r="W482" s="294">
        <f t="shared" si="389"/>
        <v>0</v>
      </c>
      <c r="X482" s="294">
        <v>4239.5959600000006</v>
      </c>
      <c r="Y482" s="294">
        <v>4197.2</v>
      </c>
      <c r="Z482" s="294">
        <v>42.395960000000002</v>
      </c>
      <c r="AA482" s="285"/>
      <c r="AB482" s="294">
        <f t="shared" si="389"/>
        <v>0</v>
      </c>
      <c r="AC482" s="294">
        <f t="shared" si="389"/>
        <v>0</v>
      </c>
      <c r="AD482" s="294">
        <f t="shared" si="389"/>
        <v>0</v>
      </c>
      <c r="AE482" s="294">
        <f t="shared" si="389"/>
        <v>0</v>
      </c>
      <c r="AF482" s="294">
        <f t="shared" si="389"/>
        <v>0</v>
      </c>
      <c r="AG482" s="294">
        <f t="shared" si="389"/>
        <v>0</v>
      </c>
      <c r="AH482" s="294">
        <f t="shared" si="389"/>
        <v>0</v>
      </c>
      <c r="AI482" s="294">
        <f t="shared" si="389"/>
        <v>0</v>
      </c>
      <c r="AJ482" s="294">
        <f t="shared" si="389"/>
        <v>0</v>
      </c>
      <c r="AK482" s="294">
        <f t="shared" si="389"/>
        <v>0</v>
      </c>
      <c r="AL482" s="294">
        <f t="shared" si="389"/>
        <v>0</v>
      </c>
      <c r="AM482" s="294">
        <f t="shared" si="389"/>
        <v>0</v>
      </c>
      <c r="AN482" s="294">
        <f t="shared" si="389"/>
        <v>0</v>
      </c>
      <c r="AO482" s="294">
        <f t="shared" si="389"/>
        <v>0</v>
      </c>
      <c r="AP482" s="294">
        <f t="shared" si="389"/>
        <v>0</v>
      </c>
      <c r="AQ482" s="294">
        <f t="shared" si="389"/>
        <v>0</v>
      </c>
      <c r="AR482" s="294">
        <f t="shared" si="389"/>
        <v>0</v>
      </c>
      <c r="AS482" s="294">
        <f t="shared" si="389"/>
        <v>0</v>
      </c>
      <c r="AT482" s="294">
        <f t="shared" si="389"/>
        <v>0</v>
      </c>
      <c r="AU482" s="294">
        <f t="shared" si="389"/>
        <v>0</v>
      </c>
      <c r="AV482" s="294">
        <f t="shared" si="389"/>
        <v>0</v>
      </c>
      <c r="AW482" s="294">
        <f t="shared" si="389"/>
        <v>0</v>
      </c>
      <c r="AX482" s="294">
        <f t="shared" si="389"/>
        <v>0</v>
      </c>
      <c r="AY482" s="294">
        <f t="shared" si="389"/>
        <v>0</v>
      </c>
      <c r="AZ482" s="285"/>
      <c r="BB482" s="6" t="s">
        <v>979</v>
      </c>
    </row>
    <row r="483" spans="1:54" s="1" customFormat="1" ht="30" customHeight="1">
      <c r="A483" s="565"/>
      <c r="B483" s="235"/>
      <c r="C483" s="286" t="s">
        <v>550</v>
      </c>
      <c r="D483" s="48"/>
      <c r="E483" s="211"/>
      <c r="F483" s="211"/>
      <c r="G483" s="211"/>
      <c r="H483" s="211"/>
      <c r="I483" s="211"/>
      <c r="J483" s="283" t="s">
        <v>553</v>
      </c>
      <c r="K483" s="493"/>
      <c r="L483" s="283"/>
      <c r="M483" s="283"/>
      <c r="N483" s="283"/>
      <c r="O483" s="288">
        <v>895.38426000000004</v>
      </c>
      <c r="P483" s="288">
        <v>886.43042000000003</v>
      </c>
      <c r="Q483" s="288">
        <v>8.9538399999999996</v>
      </c>
      <c r="R483" s="288">
        <f>O483</f>
        <v>895.38426000000004</v>
      </c>
      <c r="S483" s="288">
        <f t="shared" ref="S483:T483" si="390">P483</f>
        <v>886.43042000000003</v>
      </c>
      <c r="T483" s="288">
        <f t="shared" si="390"/>
        <v>8.9538399999999996</v>
      </c>
      <c r="U483" s="288"/>
      <c r="V483" s="288"/>
      <c r="W483" s="288"/>
      <c r="X483" s="288">
        <v>895.38426000000004</v>
      </c>
      <c r="Y483" s="288">
        <v>886.43042000000003</v>
      </c>
      <c r="Z483" s="288">
        <v>8.9538399999999996</v>
      </c>
      <c r="AA483" s="286"/>
      <c r="AB483" s="288"/>
      <c r="AC483" s="288"/>
      <c r="AD483" s="288"/>
      <c r="AE483" s="288"/>
      <c r="AF483" s="288"/>
      <c r="AG483" s="288"/>
      <c r="AH483" s="288"/>
      <c r="AI483" s="288"/>
      <c r="AJ483" s="288"/>
      <c r="AK483" s="288"/>
      <c r="AL483" s="288"/>
      <c r="AM483" s="288"/>
      <c r="AN483" s="284"/>
      <c r="AO483" s="284"/>
      <c r="AP483" s="284"/>
      <c r="AQ483" s="284"/>
      <c r="AR483" s="284"/>
      <c r="AS483" s="284"/>
      <c r="AT483" s="284"/>
      <c r="AU483" s="284"/>
      <c r="AV483" s="284"/>
      <c r="AW483" s="284"/>
      <c r="AX483" s="284"/>
      <c r="AY483" s="284"/>
      <c r="AZ483" s="286"/>
      <c r="BB483" s="6" t="s">
        <v>979</v>
      </c>
    </row>
    <row r="484" spans="1:54" s="1" customFormat="1" ht="30" customHeight="1">
      <c r="A484" s="565"/>
      <c r="B484" s="235"/>
      <c r="C484" s="286" t="s">
        <v>551</v>
      </c>
      <c r="D484" s="48"/>
      <c r="E484" s="211"/>
      <c r="F484" s="211"/>
      <c r="G484" s="211"/>
      <c r="H484" s="211"/>
      <c r="I484" s="211"/>
      <c r="J484" s="283" t="s">
        <v>553</v>
      </c>
      <c r="K484" s="493"/>
      <c r="L484" s="283"/>
      <c r="M484" s="283"/>
      <c r="N484" s="283"/>
      <c r="O484" s="288">
        <v>3344.2117000000003</v>
      </c>
      <c r="P484" s="288">
        <v>3310.7695800000001</v>
      </c>
      <c r="Q484" s="288">
        <v>33.442120000000003</v>
      </c>
      <c r="R484" s="288">
        <f>O484</f>
        <v>3344.2117000000003</v>
      </c>
      <c r="S484" s="288">
        <f t="shared" ref="S484" si="391">P484</f>
        <v>3310.7695800000001</v>
      </c>
      <c r="T484" s="288">
        <f t="shared" ref="T484" si="392">Q484</f>
        <v>33.442120000000003</v>
      </c>
      <c r="U484" s="288"/>
      <c r="V484" s="288"/>
      <c r="W484" s="288"/>
      <c r="X484" s="288">
        <v>3344.2117000000003</v>
      </c>
      <c r="Y484" s="288">
        <v>3310.7695800000001</v>
      </c>
      <c r="Z484" s="288">
        <v>33.442120000000003</v>
      </c>
      <c r="AA484" s="286"/>
      <c r="AB484" s="288"/>
      <c r="AC484" s="288"/>
      <c r="AD484" s="288"/>
      <c r="AE484" s="288"/>
      <c r="AF484" s="288"/>
      <c r="AG484" s="288"/>
      <c r="AH484" s="288"/>
      <c r="AI484" s="288"/>
      <c r="AJ484" s="288"/>
      <c r="AK484" s="288"/>
      <c r="AL484" s="288"/>
      <c r="AM484" s="288"/>
      <c r="AN484" s="284"/>
      <c r="AO484" s="284"/>
      <c r="AP484" s="284"/>
      <c r="AQ484" s="284"/>
      <c r="AR484" s="284"/>
      <c r="AS484" s="284"/>
      <c r="AT484" s="284"/>
      <c r="AU484" s="284"/>
      <c r="AV484" s="284"/>
      <c r="AW484" s="284"/>
      <c r="AX484" s="284"/>
      <c r="AY484" s="284"/>
      <c r="AZ484" s="286"/>
      <c r="BB484" s="6" t="s">
        <v>979</v>
      </c>
    </row>
    <row r="485" spans="1:54" s="301" customFormat="1" ht="79.5" customHeight="1">
      <c r="A485" s="565"/>
      <c r="B485" s="296"/>
      <c r="C485" s="297" t="s">
        <v>600</v>
      </c>
      <c r="D485" s="297"/>
      <c r="E485" s="298"/>
      <c r="F485" s="298"/>
      <c r="G485" s="298"/>
      <c r="H485" s="298"/>
      <c r="I485" s="298"/>
      <c r="J485" s="299"/>
      <c r="K485" s="492"/>
      <c r="L485" s="299"/>
      <c r="M485" s="299"/>
      <c r="N485" s="299"/>
      <c r="O485" s="300">
        <f>SUM(O487:O491)</f>
        <v>0</v>
      </c>
      <c r="P485" s="300">
        <f t="shared" ref="P485:AY485" si="393">SUM(P487:P491)</f>
        <v>0</v>
      </c>
      <c r="Q485" s="300">
        <f t="shared" si="393"/>
        <v>0</v>
      </c>
      <c r="R485" s="300">
        <f t="shared" si="393"/>
        <v>20564.199999999997</v>
      </c>
      <c r="S485" s="300">
        <f t="shared" si="393"/>
        <v>20358.599999999999</v>
      </c>
      <c r="T485" s="300">
        <f t="shared" si="393"/>
        <v>205.6</v>
      </c>
      <c r="U485" s="300">
        <f t="shared" si="393"/>
        <v>0</v>
      </c>
      <c r="V485" s="300">
        <f t="shared" si="393"/>
        <v>0</v>
      </c>
      <c r="W485" s="300">
        <f t="shared" si="393"/>
        <v>0</v>
      </c>
      <c r="X485" s="300">
        <f t="shared" si="393"/>
        <v>20564.199999999997</v>
      </c>
      <c r="Y485" s="300">
        <f t="shared" si="393"/>
        <v>20358.599999999999</v>
      </c>
      <c r="Z485" s="300">
        <f t="shared" si="393"/>
        <v>205.6</v>
      </c>
      <c r="AA485" s="297"/>
      <c r="AB485" s="300">
        <f t="shared" si="393"/>
        <v>0</v>
      </c>
      <c r="AC485" s="300">
        <f t="shared" si="393"/>
        <v>0</v>
      </c>
      <c r="AD485" s="300">
        <f t="shared" si="393"/>
        <v>0</v>
      </c>
      <c r="AE485" s="300">
        <f t="shared" si="393"/>
        <v>0</v>
      </c>
      <c r="AF485" s="300">
        <f t="shared" si="393"/>
        <v>0</v>
      </c>
      <c r="AG485" s="300">
        <f t="shared" si="393"/>
        <v>0</v>
      </c>
      <c r="AH485" s="300">
        <f t="shared" si="393"/>
        <v>0</v>
      </c>
      <c r="AI485" s="300">
        <f t="shared" si="393"/>
        <v>0</v>
      </c>
      <c r="AJ485" s="300">
        <f t="shared" si="393"/>
        <v>0</v>
      </c>
      <c r="AK485" s="300">
        <f t="shared" si="393"/>
        <v>0</v>
      </c>
      <c r="AL485" s="300">
        <f t="shared" si="393"/>
        <v>0</v>
      </c>
      <c r="AM485" s="300">
        <f t="shared" si="393"/>
        <v>0</v>
      </c>
      <c r="AN485" s="300">
        <f t="shared" si="393"/>
        <v>0</v>
      </c>
      <c r="AO485" s="300">
        <f t="shared" si="393"/>
        <v>0</v>
      </c>
      <c r="AP485" s="300">
        <f t="shared" si="393"/>
        <v>0</v>
      </c>
      <c r="AQ485" s="300">
        <f t="shared" si="393"/>
        <v>0</v>
      </c>
      <c r="AR485" s="300">
        <f t="shared" si="393"/>
        <v>0</v>
      </c>
      <c r="AS485" s="300">
        <f t="shared" si="393"/>
        <v>0</v>
      </c>
      <c r="AT485" s="300">
        <f t="shared" si="393"/>
        <v>0</v>
      </c>
      <c r="AU485" s="300">
        <f t="shared" si="393"/>
        <v>0</v>
      </c>
      <c r="AV485" s="300">
        <f t="shared" si="393"/>
        <v>0</v>
      </c>
      <c r="AW485" s="300">
        <f t="shared" si="393"/>
        <v>0</v>
      </c>
      <c r="AX485" s="300">
        <f t="shared" si="393"/>
        <v>0</v>
      </c>
      <c r="AY485" s="300">
        <f t="shared" si="393"/>
        <v>0</v>
      </c>
      <c r="AZ485" s="297"/>
      <c r="BB485" s="6" t="s">
        <v>979</v>
      </c>
    </row>
    <row r="486" spans="1:54" s="1" customFormat="1" ht="20.25" customHeight="1">
      <c r="A486" s="565"/>
      <c r="B486" s="235"/>
      <c r="C486" s="32" t="s">
        <v>939</v>
      </c>
      <c r="D486" s="48"/>
      <c r="E486" s="211"/>
      <c r="F486" s="211"/>
      <c r="G486" s="211"/>
      <c r="H486" s="211"/>
      <c r="I486" s="211"/>
      <c r="J486" s="283"/>
      <c r="K486" s="493"/>
      <c r="L486" s="283"/>
      <c r="M486" s="283"/>
      <c r="N486" s="283"/>
      <c r="O486" s="288"/>
      <c r="P486" s="288"/>
      <c r="Q486" s="288"/>
      <c r="R486" s="288"/>
      <c r="S486" s="288"/>
      <c r="T486" s="288"/>
      <c r="U486" s="288"/>
      <c r="V486" s="288"/>
      <c r="W486" s="288"/>
      <c r="X486" s="288"/>
      <c r="Y486" s="288"/>
      <c r="Z486" s="288"/>
      <c r="AA486" s="351"/>
      <c r="AB486" s="288"/>
      <c r="AC486" s="288"/>
      <c r="AD486" s="288"/>
      <c r="AE486" s="288"/>
      <c r="AF486" s="288"/>
      <c r="AG486" s="288"/>
      <c r="AH486" s="288"/>
      <c r="AI486" s="288"/>
      <c r="AJ486" s="288"/>
      <c r="AK486" s="288"/>
      <c r="AL486" s="288"/>
      <c r="AM486" s="288"/>
      <c r="AN486" s="284"/>
      <c r="AO486" s="284"/>
      <c r="AP486" s="284"/>
      <c r="AQ486" s="284"/>
      <c r="AR486" s="284"/>
      <c r="AS486" s="284"/>
      <c r="AT486" s="284"/>
      <c r="AU486" s="284"/>
      <c r="AV486" s="284"/>
      <c r="AW486" s="284"/>
      <c r="AX486" s="284"/>
      <c r="AY486" s="284"/>
      <c r="AZ486" s="351"/>
      <c r="BB486" s="6" t="s">
        <v>979</v>
      </c>
    </row>
    <row r="487" spans="1:54" s="1" customFormat="1" ht="47.25" customHeight="1">
      <c r="A487" s="565" t="s">
        <v>1005</v>
      </c>
      <c r="B487" s="235" t="s">
        <v>860</v>
      </c>
      <c r="C487" s="48" t="s">
        <v>601</v>
      </c>
      <c r="D487" s="48"/>
      <c r="E487" s="211" t="s">
        <v>463</v>
      </c>
      <c r="F487" s="211" t="s">
        <v>469</v>
      </c>
      <c r="G487" s="211" t="s">
        <v>465</v>
      </c>
      <c r="H487" s="211" t="s">
        <v>472</v>
      </c>
      <c r="I487" s="211" t="s">
        <v>471</v>
      </c>
      <c r="J487" s="283"/>
      <c r="K487" s="493"/>
      <c r="L487" s="283"/>
      <c r="M487" s="283"/>
      <c r="N487" s="283"/>
      <c r="O487" s="288"/>
      <c r="P487" s="288"/>
      <c r="Q487" s="288"/>
      <c r="R487" s="288">
        <v>750.3</v>
      </c>
      <c r="S487" s="288">
        <v>742.8</v>
      </c>
      <c r="T487" s="288">
        <v>7.5</v>
      </c>
      <c r="U487" s="288"/>
      <c r="V487" s="288"/>
      <c r="W487" s="288"/>
      <c r="X487" s="288">
        <f>R487+U487</f>
        <v>750.3</v>
      </c>
      <c r="Y487" s="288">
        <f t="shared" ref="Y487:Z487" si="394">S487+V487</f>
        <v>742.8</v>
      </c>
      <c r="Z487" s="288">
        <f t="shared" si="394"/>
        <v>7.5</v>
      </c>
      <c r="AA487" s="351"/>
      <c r="AB487" s="288"/>
      <c r="AC487" s="288"/>
      <c r="AD487" s="288"/>
      <c r="AE487" s="288"/>
      <c r="AF487" s="288"/>
      <c r="AG487" s="288"/>
      <c r="AH487" s="288"/>
      <c r="AI487" s="288"/>
      <c r="AJ487" s="288"/>
      <c r="AK487" s="288"/>
      <c r="AL487" s="288"/>
      <c r="AM487" s="288"/>
      <c r="AN487" s="284"/>
      <c r="AO487" s="284"/>
      <c r="AP487" s="284"/>
      <c r="AQ487" s="284"/>
      <c r="AR487" s="284"/>
      <c r="AS487" s="284"/>
      <c r="AT487" s="284"/>
      <c r="AU487" s="284"/>
      <c r="AV487" s="284"/>
      <c r="AW487" s="284"/>
      <c r="AX487" s="284"/>
      <c r="AY487" s="284"/>
      <c r="AZ487" s="351"/>
      <c r="BB487" s="6" t="s">
        <v>979</v>
      </c>
    </row>
    <row r="488" spans="1:54" s="1" customFormat="1" ht="20.25" customHeight="1">
      <c r="A488" s="565"/>
      <c r="B488" s="235"/>
      <c r="C488" s="32" t="s">
        <v>940</v>
      </c>
      <c r="D488" s="48"/>
      <c r="E488" s="211"/>
      <c r="F488" s="211"/>
      <c r="G488" s="211"/>
      <c r="H488" s="211"/>
      <c r="I488" s="211"/>
      <c r="J488" s="283"/>
      <c r="K488" s="493"/>
      <c r="L488" s="283"/>
      <c r="M488" s="283"/>
      <c r="N488" s="283"/>
      <c r="O488" s="288"/>
      <c r="P488" s="288"/>
      <c r="Q488" s="288"/>
      <c r="R488" s="288"/>
      <c r="S488" s="288"/>
      <c r="T488" s="288"/>
      <c r="U488" s="288"/>
      <c r="V488" s="288"/>
      <c r="W488" s="288"/>
      <c r="X488" s="288"/>
      <c r="Y488" s="288"/>
      <c r="Z488" s="288"/>
      <c r="AA488" s="351"/>
      <c r="AB488" s="288"/>
      <c r="AC488" s="288"/>
      <c r="AD488" s="288"/>
      <c r="AE488" s="288"/>
      <c r="AF488" s="288"/>
      <c r="AG488" s="288"/>
      <c r="AH488" s="288"/>
      <c r="AI488" s="288"/>
      <c r="AJ488" s="288"/>
      <c r="AK488" s="288"/>
      <c r="AL488" s="288"/>
      <c r="AM488" s="288"/>
      <c r="AN488" s="284"/>
      <c r="AO488" s="284"/>
      <c r="AP488" s="284"/>
      <c r="AQ488" s="284"/>
      <c r="AR488" s="284"/>
      <c r="AS488" s="284"/>
      <c r="AT488" s="284"/>
      <c r="AU488" s="284"/>
      <c r="AV488" s="284"/>
      <c r="AW488" s="284"/>
      <c r="AX488" s="284"/>
      <c r="AY488" s="284"/>
      <c r="AZ488" s="351"/>
      <c r="BB488" s="6" t="s">
        <v>979</v>
      </c>
    </row>
    <row r="489" spans="1:54" s="1" customFormat="1" ht="47.25" customHeight="1">
      <c r="A489" s="565" t="s">
        <v>1005</v>
      </c>
      <c r="B489" s="235" t="s">
        <v>861</v>
      </c>
      <c r="C489" s="48" t="s">
        <v>602</v>
      </c>
      <c r="D489" s="48"/>
      <c r="E489" s="211" t="s">
        <v>463</v>
      </c>
      <c r="F489" s="211" t="s">
        <v>469</v>
      </c>
      <c r="G489" s="211" t="s">
        <v>465</v>
      </c>
      <c r="H489" s="211" t="s">
        <v>472</v>
      </c>
      <c r="I489" s="211" t="s">
        <v>471</v>
      </c>
      <c r="J489" s="283"/>
      <c r="K489" s="493"/>
      <c r="L489" s="283"/>
      <c r="M489" s="283"/>
      <c r="N489" s="283"/>
      <c r="O489" s="288"/>
      <c r="P489" s="288"/>
      <c r="Q489" s="288"/>
      <c r="R489" s="288">
        <v>9829.4</v>
      </c>
      <c r="S489" s="288">
        <v>9731.1</v>
      </c>
      <c r="T489" s="288">
        <v>98.3</v>
      </c>
      <c r="U489" s="288"/>
      <c r="V489" s="288"/>
      <c r="W489" s="288"/>
      <c r="X489" s="288">
        <f>R489+U489</f>
        <v>9829.4</v>
      </c>
      <c r="Y489" s="288">
        <f t="shared" ref="Y489" si="395">S489+V489</f>
        <v>9731.1</v>
      </c>
      <c r="Z489" s="288">
        <f t="shared" ref="Z489" si="396">T489+W489</f>
        <v>98.3</v>
      </c>
      <c r="AA489" s="351"/>
      <c r="AB489" s="288"/>
      <c r="AC489" s="288"/>
      <c r="AD489" s="288"/>
      <c r="AE489" s="288"/>
      <c r="AF489" s="288"/>
      <c r="AG489" s="288"/>
      <c r="AH489" s="288"/>
      <c r="AI489" s="288"/>
      <c r="AJ489" s="288"/>
      <c r="AK489" s="288"/>
      <c r="AL489" s="288"/>
      <c r="AM489" s="288"/>
      <c r="AN489" s="284"/>
      <c r="AO489" s="284"/>
      <c r="AP489" s="284"/>
      <c r="AQ489" s="284"/>
      <c r="AR489" s="284"/>
      <c r="AS489" s="284"/>
      <c r="AT489" s="284"/>
      <c r="AU489" s="284"/>
      <c r="AV489" s="284"/>
      <c r="AW489" s="284"/>
      <c r="AX489" s="284"/>
      <c r="AY489" s="284"/>
      <c r="AZ489" s="351"/>
      <c r="BB489" s="6" t="s">
        <v>979</v>
      </c>
    </row>
    <row r="490" spans="1:54" s="1" customFormat="1" ht="20.25" customHeight="1">
      <c r="A490" s="565"/>
      <c r="B490" s="235"/>
      <c r="C490" s="32" t="s">
        <v>941</v>
      </c>
      <c r="D490" s="48"/>
      <c r="E490" s="211"/>
      <c r="F490" s="211"/>
      <c r="G490" s="211"/>
      <c r="H490" s="211"/>
      <c r="I490" s="211"/>
      <c r="J490" s="283"/>
      <c r="K490" s="493"/>
      <c r="L490" s="283"/>
      <c r="M490" s="283"/>
      <c r="N490" s="283"/>
      <c r="O490" s="288"/>
      <c r="P490" s="288"/>
      <c r="Q490" s="288"/>
      <c r="R490" s="288"/>
      <c r="S490" s="288"/>
      <c r="T490" s="288"/>
      <c r="U490" s="288"/>
      <c r="V490" s="288"/>
      <c r="W490" s="288"/>
      <c r="X490" s="288"/>
      <c r="Y490" s="288"/>
      <c r="Z490" s="288"/>
      <c r="AA490" s="351"/>
      <c r="AB490" s="288"/>
      <c r="AC490" s="288"/>
      <c r="AD490" s="288"/>
      <c r="AE490" s="288"/>
      <c r="AF490" s="288"/>
      <c r="AG490" s="288"/>
      <c r="AH490" s="288"/>
      <c r="AI490" s="288"/>
      <c r="AJ490" s="288"/>
      <c r="AK490" s="288"/>
      <c r="AL490" s="288"/>
      <c r="AM490" s="288"/>
      <c r="AN490" s="284"/>
      <c r="AO490" s="284"/>
      <c r="AP490" s="284"/>
      <c r="AQ490" s="284"/>
      <c r="AR490" s="284"/>
      <c r="AS490" s="284"/>
      <c r="AT490" s="284"/>
      <c r="AU490" s="284"/>
      <c r="AV490" s="284"/>
      <c r="AW490" s="284"/>
      <c r="AX490" s="284"/>
      <c r="AY490" s="284"/>
      <c r="AZ490" s="351"/>
      <c r="BB490" s="6" t="s">
        <v>979</v>
      </c>
    </row>
    <row r="491" spans="1:54" s="1" customFormat="1" ht="63" customHeight="1">
      <c r="A491" s="565" t="s">
        <v>1005</v>
      </c>
      <c r="B491" s="235" t="s">
        <v>862</v>
      </c>
      <c r="C491" s="48" t="s">
        <v>603</v>
      </c>
      <c r="D491" s="48"/>
      <c r="E491" s="211" t="s">
        <v>463</v>
      </c>
      <c r="F491" s="211" t="s">
        <v>469</v>
      </c>
      <c r="G491" s="211" t="s">
        <v>465</v>
      </c>
      <c r="H491" s="211" t="s">
        <v>472</v>
      </c>
      <c r="I491" s="211" t="s">
        <v>471</v>
      </c>
      <c r="J491" s="283"/>
      <c r="K491" s="493"/>
      <c r="L491" s="283"/>
      <c r="M491" s="283"/>
      <c r="N491" s="283"/>
      <c r="O491" s="288"/>
      <c r="P491" s="288"/>
      <c r="Q491" s="288"/>
      <c r="R491" s="288">
        <v>9984.5</v>
      </c>
      <c r="S491" s="288">
        <v>9884.7000000000007</v>
      </c>
      <c r="T491" s="288">
        <v>99.8</v>
      </c>
      <c r="U491" s="288"/>
      <c r="V491" s="288"/>
      <c r="W491" s="288"/>
      <c r="X491" s="288">
        <f>R491+U491</f>
        <v>9984.5</v>
      </c>
      <c r="Y491" s="288">
        <f t="shared" ref="Y491" si="397">S491+V491</f>
        <v>9884.7000000000007</v>
      </c>
      <c r="Z491" s="288">
        <f t="shared" ref="Z491" si="398">T491+W491</f>
        <v>99.8</v>
      </c>
      <c r="AA491" s="351"/>
      <c r="AB491" s="288"/>
      <c r="AC491" s="288"/>
      <c r="AD491" s="288"/>
      <c r="AE491" s="288"/>
      <c r="AF491" s="288"/>
      <c r="AG491" s="288"/>
      <c r="AH491" s="288"/>
      <c r="AI491" s="288"/>
      <c r="AJ491" s="288"/>
      <c r="AK491" s="288"/>
      <c r="AL491" s="288"/>
      <c r="AM491" s="288"/>
      <c r="AN491" s="284"/>
      <c r="AO491" s="284"/>
      <c r="AP491" s="284"/>
      <c r="AQ491" s="284"/>
      <c r="AR491" s="284"/>
      <c r="AS491" s="284"/>
      <c r="AT491" s="284"/>
      <c r="AU491" s="284"/>
      <c r="AV491" s="284"/>
      <c r="AW491" s="284"/>
      <c r="AX491" s="284"/>
      <c r="AY491" s="284"/>
      <c r="AZ491" s="351"/>
      <c r="BB491" s="6" t="s">
        <v>979</v>
      </c>
    </row>
    <row r="492" spans="1:54" s="7" customFormat="1" ht="47.25" customHeight="1">
      <c r="A492" s="565"/>
      <c r="B492" s="81"/>
      <c r="C492" s="96" t="s">
        <v>383</v>
      </c>
      <c r="D492" s="96"/>
      <c r="E492" s="202"/>
      <c r="F492" s="202"/>
      <c r="G492" s="202"/>
      <c r="H492" s="202"/>
      <c r="I492" s="202"/>
      <c r="J492" s="86"/>
      <c r="K492" s="456"/>
      <c r="L492" s="86"/>
      <c r="M492" s="86"/>
      <c r="N492" s="86"/>
      <c r="O492" s="106"/>
      <c r="P492" s="106"/>
      <c r="Q492" s="106"/>
      <c r="R492" s="316"/>
      <c r="S492" s="316"/>
      <c r="T492" s="316"/>
      <c r="U492" s="316"/>
      <c r="V492" s="316"/>
      <c r="W492" s="316"/>
      <c r="X492" s="316"/>
      <c r="Y492" s="316"/>
      <c r="Z492" s="316"/>
      <c r="AA492" s="96"/>
      <c r="AB492" s="106"/>
      <c r="AC492" s="106"/>
      <c r="AD492" s="106"/>
      <c r="AE492" s="316"/>
      <c r="AF492" s="316"/>
      <c r="AG492" s="316"/>
      <c r="AH492" s="316"/>
      <c r="AI492" s="316"/>
      <c r="AJ492" s="316"/>
      <c r="AK492" s="316"/>
      <c r="AL492" s="316"/>
      <c r="AM492" s="31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96"/>
    </row>
    <row r="493" spans="1:54" s="1" customFormat="1" ht="63" customHeight="1">
      <c r="A493" s="565"/>
      <c r="B493" s="91"/>
      <c r="C493" s="97" t="s">
        <v>396</v>
      </c>
      <c r="D493" s="97"/>
      <c r="E493" s="203"/>
      <c r="F493" s="203"/>
      <c r="G493" s="203"/>
      <c r="H493" s="203"/>
      <c r="I493" s="203"/>
      <c r="J493" s="92"/>
      <c r="K493" s="495"/>
      <c r="L493" s="92"/>
      <c r="M493" s="92"/>
      <c r="N493" s="92"/>
      <c r="O493" s="140"/>
      <c r="P493" s="140"/>
      <c r="Q493" s="140"/>
      <c r="R493" s="335"/>
      <c r="S493" s="335"/>
      <c r="T493" s="335"/>
      <c r="U493" s="335"/>
      <c r="V493" s="335"/>
      <c r="W493" s="335"/>
      <c r="X493" s="335"/>
      <c r="Y493" s="335"/>
      <c r="Z493" s="335"/>
      <c r="AA493" s="97"/>
      <c r="AB493" s="140"/>
      <c r="AC493" s="140"/>
      <c r="AD493" s="140"/>
      <c r="AE493" s="335"/>
      <c r="AF493" s="335"/>
      <c r="AG493" s="335"/>
      <c r="AH493" s="335"/>
      <c r="AI493" s="335"/>
      <c r="AJ493" s="335"/>
      <c r="AK493" s="335"/>
      <c r="AL493" s="335"/>
      <c r="AM493" s="335"/>
      <c r="AN493" s="140"/>
      <c r="AO493" s="140"/>
      <c r="AP493" s="140"/>
      <c r="AQ493" s="140"/>
      <c r="AR493" s="140"/>
      <c r="AS493" s="140"/>
      <c r="AT493" s="140"/>
      <c r="AU493" s="140"/>
      <c r="AV493" s="140"/>
      <c r="AW493" s="140"/>
      <c r="AX493" s="140"/>
      <c r="AY493" s="140"/>
      <c r="AZ493" s="97"/>
    </row>
    <row r="494" spans="1:54" s="3" customFormat="1" ht="31.5" customHeight="1">
      <c r="A494" s="565"/>
      <c r="B494" s="63"/>
      <c r="C494" s="66" t="s">
        <v>12</v>
      </c>
      <c r="D494" s="66"/>
      <c r="E494" s="204"/>
      <c r="F494" s="204"/>
      <c r="G494" s="204"/>
      <c r="H494" s="204"/>
      <c r="I494" s="204"/>
      <c r="J494" s="66"/>
      <c r="K494" s="450"/>
      <c r="L494" s="66"/>
      <c r="M494" s="66"/>
      <c r="N494" s="66"/>
      <c r="O494" s="108"/>
      <c r="P494" s="108"/>
      <c r="Q494" s="108"/>
      <c r="R494" s="318"/>
      <c r="S494" s="318"/>
      <c r="T494" s="318"/>
      <c r="U494" s="318"/>
      <c r="V494" s="318"/>
      <c r="W494" s="318"/>
      <c r="X494" s="318"/>
      <c r="Y494" s="318"/>
      <c r="Z494" s="318"/>
      <c r="AA494" s="66"/>
      <c r="AB494" s="108"/>
      <c r="AC494" s="108"/>
      <c r="AD494" s="108"/>
      <c r="AE494" s="318"/>
      <c r="AF494" s="318"/>
      <c r="AG494" s="318"/>
      <c r="AH494" s="318"/>
      <c r="AI494" s="318"/>
      <c r="AJ494" s="318"/>
      <c r="AK494" s="318"/>
      <c r="AL494" s="318"/>
      <c r="AM494" s="318"/>
      <c r="AN494" s="108"/>
      <c r="AO494" s="108"/>
      <c r="AP494" s="108"/>
      <c r="AQ494" s="108"/>
      <c r="AR494" s="108"/>
      <c r="AS494" s="108"/>
      <c r="AT494" s="108"/>
      <c r="AU494" s="108"/>
      <c r="AV494" s="108"/>
      <c r="AW494" s="108"/>
      <c r="AX494" s="108"/>
      <c r="AY494" s="108"/>
      <c r="AZ494" s="66"/>
      <c r="BB494" s="3" t="s">
        <v>974</v>
      </c>
    </row>
    <row r="495" spans="1:54" s="1" customFormat="1" ht="20.25" customHeight="1">
      <c r="A495" s="565"/>
      <c r="B495" s="235"/>
      <c r="C495" s="32" t="s">
        <v>942</v>
      </c>
      <c r="D495" s="48"/>
      <c r="E495" s="211"/>
      <c r="F495" s="211"/>
      <c r="G495" s="211"/>
      <c r="H495" s="211"/>
      <c r="I495" s="211"/>
      <c r="J495" s="283"/>
      <c r="K495" s="493"/>
      <c r="L495" s="283"/>
      <c r="M495" s="283"/>
      <c r="N495" s="283"/>
      <c r="O495" s="288"/>
      <c r="P495" s="288"/>
      <c r="Q495" s="288"/>
      <c r="R495" s="288"/>
      <c r="S495" s="288"/>
      <c r="T495" s="288"/>
      <c r="U495" s="288"/>
      <c r="V495" s="288"/>
      <c r="W495" s="288"/>
      <c r="X495" s="288"/>
      <c r="Y495" s="288"/>
      <c r="Z495" s="288"/>
      <c r="AA495" s="351"/>
      <c r="AB495" s="288"/>
      <c r="AC495" s="288"/>
      <c r="AD495" s="288"/>
      <c r="AE495" s="288"/>
      <c r="AF495" s="288"/>
      <c r="AG495" s="288"/>
      <c r="AH495" s="288"/>
      <c r="AI495" s="288"/>
      <c r="AJ495" s="288"/>
      <c r="AK495" s="288"/>
      <c r="AL495" s="288"/>
      <c r="AM495" s="288"/>
      <c r="AN495" s="284"/>
      <c r="AO495" s="284"/>
      <c r="AP495" s="284"/>
      <c r="AQ495" s="284"/>
      <c r="AR495" s="284"/>
      <c r="AS495" s="284"/>
      <c r="AT495" s="284"/>
      <c r="AU495" s="284"/>
      <c r="AV495" s="284"/>
      <c r="AW495" s="284"/>
      <c r="AX495" s="284"/>
      <c r="AY495" s="284"/>
      <c r="AZ495" s="351"/>
    </row>
    <row r="496" spans="1:54" s="15" customFormat="1" ht="33" customHeight="1">
      <c r="A496" s="565" t="s">
        <v>1005</v>
      </c>
      <c r="B496" s="179" t="s">
        <v>863</v>
      </c>
      <c r="C496" s="262" t="s">
        <v>530</v>
      </c>
      <c r="D496" s="261"/>
      <c r="E496" s="179" t="s">
        <v>463</v>
      </c>
      <c r="F496" s="179" t="s">
        <v>469</v>
      </c>
      <c r="G496" s="179" t="s">
        <v>465</v>
      </c>
      <c r="H496" s="211" t="s">
        <v>516</v>
      </c>
      <c r="I496" s="211" t="s">
        <v>471</v>
      </c>
      <c r="J496" s="194">
        <v>2023</v>
      </c>
      <c r="K496" s="496"/>
      <c r="L496" s="194"/>
      <c r="M496" s="194"/>
      <c r="N496" s="194"/>
      <c r="O496" s="112">
        <v>44232</v>
      </c>
      <c r="P496" s="112">
        <v>0</v>
      </c>
      <c r="Q496" s="112">
        <v>44232</v>
      </c>
      <c r="R496" s="303">
        <f>O496</f>
        <v>44232</v>
      </c>
      <c r="S496" s="303">
        <f t="shared" ref="S496:T496" si="399">P496</f>
        <v>0</v>
      </c>
      <c r="T496" s="303">
        <f t="shared" si="399"/>
        <v>44232</v>
      </c>
      <c r="U496" s="303"/>
      <c r="V496" s="303"/>
      <c r="W496" s="303"/>
      <c r="X496" s="303">
        <f t="shared" ref="X496:X502" si="400">R496+U496</f>
        <v>44232</v>
      </c>
      <c r="Y496" s="303">
        <f t="shared" ref="Y496:Y502" si="401">S496+V496</f>
        <v>0</v>
      </c>
      <c r="Z496" s="303">
        <f t="shared" ref="Z496:Z502" si="402">T496+W496</f>
        <v>44232</v>
      </c>
      <c r="AA496" s="262"/>
      <c r="AB496" s="112"/>
      <c r="AC496" s="112"/>
      <c r="AD496" s="112"/>
      <c r="AE496" s="303"/>
      <c r="AF496" s="303"/>
      <c r="AG496" s="303"/>
      <c r="AH496" s="303"/>
      <c r="AI496" s="303"/>
      <c r="AJ496" s="303"/>
      <c r="AK496" s="303"/>
      <c r="AL496" s="303"/>
      <c r="AM496" s="303"/>
      <c r="AN496" s="112"/>
      <c r="AO496" s="112"/>
      <c r="AP496" s="112"/>
      <c r="AQ496" s="112"/>
      <c r="AR496" s="112"/>
      <c r="AS496" s="112"/>
      <c r="AT496" s="112"/>
      <c r="AU496" s="112"/>
      <c r="AV496" s="112"/>
      <c r="AW496" s="112"/>
      <c r="AX496" s="112"/>
      <c r="AY496" s="112"/>
      <c r="AZ496" s="262"/>
      <c r="BB496" s="15" t="s">
        <v>976</v>
      </c>
    </row>
    <row r="497" spans="1:54" s="1" customFormat="1" ht="20.25" customHeight="1">
      <c r="A497" s="565"/>
      <c r="B497" s="235"/>
      <c r="C497" s="32" t="s">
        <v>943</v>
      </c>
      <c r="D497" s="48"/>
      <c r="E497" s="211"/>
      <c r="F497" s="211"/>
      <c r="G497" s="211"/>
      <c r="H497" s="211"/>
      <c r="I497" s="211"/>
      <c r="J497" s="283"/>
      <c r="K497" s="493"/>
      <c r="L497" s="283"/>
      <c r="M497" s="283"/>
      <c r="N497" s="283"/>
      <c r="O497" s="288"/>
      <c r="P497" s="288"/>
      <c r="Q497" s="288"/>
      <c r="R497" s="288"/>
      <c r="S497" s="288"/>
      <c r="T497" s="288"/>
      <c r="U497" s="288"/>
      <c r="V497" s="288"/>
      <c r="W497" s="288"/>
      <c r="X497" s="288"/>
      <c r="Y497" s="288"/>
      <c r="Z497" s="288"/>
      <c r="AA497" s="351"/>
      <c r="AB497" s="288"/>
      <c r="AC497" s="288"/>
      <c r="AD497" s="288"/>
      <c r="AE497" s="288"/>
      <c r="AF497" s="288"/>
      <c r="AG497" s="288"/>
      <c r="AH497" s="288"/>
      <c r="AI497" s="288"/>
      <c r="AJ497" s="288"/>
      <c r="AK497" s="288"/>
      <c r="AL497" s="288"/>
      <c r="AM497" s="288"/>
      <c r="AN497" s="284"/>
      <c r="AO497" s="284"/>
      <c r="AP497" s="284"/>
      <c r="AQ497" s="284"/>
      <c r="AR497" s="284"/>
      <c r="AS497" s="284"/>
      <c r="AT497" s="284"/>
      <c r="AU497" s="284"/>
      <c r="AV497" s="284"/>
      <c r="AW497" s="284"/>
      <c r="AX497" s="284"/>
      <c r="AY497" s="284"/>
      <c r="AZ497" s="351"/>
    </row>
    <row r="498" spans="1:54" s="149" customFormat="1" ht="55.5" customHeight="1">
      <c r="A498" s="565" t="s">
        <v>1005</v>
      </c>
      <c r="B498" s="211" t="s">
        <v>864</v>
      </c>
      <c r="C498" s="403" t="s">
        <v>687</v>
      </c>
      <c r="D498" s="277"/>
      <c r="E498" s="211" t="s">
        <v>463</v>
      </c>
      <c r="F498" s="211" t="s">
        <v>469</v>
      </c>
      <c r="G498" s="211" t="s">
        <v>465</v>
      </c>
      <c r="H498" s="211" t="s">
        <v>1042</v>
      </c>
      <c r="I498" s="211" t="s">
        <v>471</v>
      </c>
      <c r="J498" s="278"/>
      <c r="K498" s="467"/>
      <c r="L498" s="278"/>
      <c r="M498" s="278"/>
      <c r="N498" s="278"/>
      <c r="O498" s="284"/>
      <c r="P498" s="284"/>
      <c r="Q498" s="284"/>
      <c r="R498" s="284"/>
      <c r="S498" s="284"/>
      <c r="T498" s="284"/>
      <c r="U498" s="413">
        <f>V498+W498</f>
        <v>129515.8</v>
      </c>
      <c r="V498" s="413">
        <v>0</v>
      </c>
      <c r="W498" s="413">
        <f>129515.8</f>
        <v>129515.8</v>
      </c>
      <c r="X498" s="284">
        <f t="shared" si="400"/>
        <v>129515.8</v>
      </c>
      <c r="Y498" s="284">
        <f t="shared" si="401"/>
        <v>0</v>
      </c>
      <c r="Z498" s="284">
        <f t="shared" si="402"/>
        <v>129515.8</v>
      </c>
      <c r="AA498" s="277" t="s">
        <v>690</v>
      </c>
      <c r="AB498" s="284"/>
      <c r="AC498" s="284"/>
      <c r="AD498" s="284"/>
      <c r="AE498" s="284"/>
      <c r="AF498" s="284"/>
      <c r="AG498" s="284"/>
      <c r="AH498" s="413">
        <f>AI498+AJ498</f>
        <v>129515.8</v>
      </c>
      <c r="AI498" s="413">
        <v>0</v>
      </c>
      <c r="AJ498" s="413">
        <f>129515.8</f>
        <v>129515.8</v>
      </c>
      <c r="AK498" s="284">
        <f>AE498+AH498</f>
        <v>129515.8</v>
      </c>
      <c r="AL498" s="284">
        <f>AI498+AF498</f>
        <v>0</v>
      </c>
      <c r="AM498" s="284">
        <f>AG498+AJ498</f>
        <v>129515.8</v>
      </c>
      <c r="AN498" s="284"/>
      <c r="AO498" s="284"/>
      <c r="AP498" s="284"/>
      <c r="AQ498" s="284"/>
      <c r="AR498" s="284"/>
      <c r="AS498" s="284"/>
      <c r="AT498" s="284"/>
      <c r="AU498" s="284"/>
      <c r="AV498" s="284"/>
      <c r="AW498" s="284"/>
      <c r="AX498" s="284"/>
      <c r="AY498" s="284"/>
      <c r="AZ498" s="277" t="s">
        <v>690</v>
      </c>
      <c r="BA498" s="393" t="s">
        <v>670</v>
      </c>
      <c r="BB498" s="6" t="s">
        <v>980</v>
      </c>
    </row>
    <row r="499" spans="1:54" s="149" customFormat="1" ht="40.5" customHeight="1">
      <c r="A499" s="565" t="s">
        <v>1005</v>
      </c>
      <c r="B499" s="211" t="s">
        <v>865</v>
      </c>
      <c r="C499" s="403" t="s">
        <v>688</v>
      </c>
      <c r="D499" s="277"/>
      <c r="E499" s="211" t="s">
        <v>463</v>
      </c>
      <c r="F499" s="211" t="s">
        <v>469</v>
      </c>
      <c r="G499" s="211" t="s">
        <v>465</v>
      </c>
      <c r="H499" s="211" t="s">
        <v>1042</v>
      </c>
      <c r="I499" s="211" t="s">
        <v>471</v>
      </c>
      <c r="J499" s="278"/>
      <c r="K499" s="467"/>
      <c r="L499" s="278"/>
      <c r="M499" s="278"/>
      <c r="N499" s="278"/>
      <c r="O499" s="284"/>
      <c r="P499" s="284"/>
      <c r="Q499" s="284"/>
      <c r="R499" s="284"/>
      <c r="S499" s="284"/>
      <c r="T499" s="284"/>
      <c r="U499" s="413">
        <f t="shared" ref="U499:U500" si="403">V499+W499</f>
        <v>4949.6000000000004</v>
      </c>
      <c r="V499" s="413">
        <v>0</v>
      </c>
      <c r="W499" s="413">
        <f>4949.6</f>
        <v>4949.6000000000004</v>
      </c>
      <c r="X499" s="284">
        <f t="shared" si="400"/>
        <v>4949.6000000000004</v>
      </c>
      <c r="Y499" s="284">
        <f t="shared" si="401"/>
        <v>0</v>
      </c>
      <c r="Z499" s="284">
        <f t="shared" si="402"/>
        <v>4949.6000000000004</v>
      </c>
      <c r="AA499" s="277" t="s">
        <v>691</v>
      </c>
      <c r="AB499" s="284"/>
      <c r="AC499" s="284"/>
      <c r="AD499" s="284"/>
      <c r="AE499" s="284"/>
      <c r="AF499" s="284"/>
      <c r="AG499" s="284"/>
      <c r="AH499" s="413"/>
      <c r="AI499" s="413"/>
      <c r="AJ499" s="413"/>
      <c r="AK499" s="284">
        <f t="shared" ref="AK499:AK500" si="404">AE499+AH499</f>
        <v>0</v>
      </c>
      <c r="AL499" s="284">
        <f t="shared" ref="AL499:AL500" si="405">AI499+AF499</f>
        <v>0</v>
      </c>
      <c r="AM499" s="284">
        <f t="shared" ref="AM499:AM500" si="406">AG499+AJ499</f>
        <v>0</v>
      </c>
      <c r="AN499" s="284"/>
      <c r="AO499" s="284"/>
      <c r="AP499" s="284"/>
      <c r="AQ499" s="284"/>
      <c r="AR499" s="284"/>
      <c r="AS499" s="284"/>
      <c r="AT499" s="284"/>
      <c r="AU499" s="284"/>
      <c r="AV499" s="284"/>
      <c r="AW499" s="284"/>
      <c r="AX499" s="284"/>
      <c r="AY499" s="284"/>
      <c r="AZ499" s="277" t="s">
        <v>691</v>
      </c>
      <c r="BA499" s="393" t="s">
        <v>670</v>
      </c>
      <c r="BB499" s="6" t="s">
        <v>980</v>
      </c>
    </row>
    <row r="500" spans="1:54" s="149" customFormat="1" ht="45" customHeight="1">
      <c r="A500" s="565" t="s">
        <v>1005</v>
      </c>
      <c r="B500" s="211" t="s">
        <v>866</v>
      </c>
      <c r="C500" s="403" t="s">
        <v>689</v>
      </c>
      <c r="D500" s="277"/>
      <c r="E500" s="211" t="s">
        <v>463</v>
      </c>
      <c r="F500" s="211" t="s">
        <v>469</v>
      </c>
      <c r="G500" s="211" t="s">
        <v>465</v>
      </c>
      <c r="H500" s="211" t="s">
        <v>1042</v>
      </c>
      <c r="I500" s="211" t="s">
        <v>471</v>
      </c>
      <c r="J500" s="278"/>
      <c r="K500" s="467"/>
      <c r="L500" s="278"/>
      <c r="M500" s="278"/>
      <c r="N500" s="278"/>
      <c r="O500" s="284"/>
      <c r="P500" s="284"/>
      <c r="Q500" s="284"/>
      <c r="R500" s="284"/>
      <c r="S500" s="284"/>
      <c r="T500" s="284"/>
      <c r="U500" s="413">
        <f t="shared" si="403"/>
        <v>6253.2</v>
      </c>
      <c r="V500" s="413">
        <v>0</v>
      </c>
      <c r="W500" s="413">
        <f>6253.2</f>
        <v>6253.2</v>
      </c>
      <c r="X500" s="284">
        <f t="shared" si="400"/>
        <v>6253.2</v>
      </c>
      <c r="Y500" s="284">
        <f t="shared" si="401"/>
        <v>0</v>
      </c>
      <c r="Z500" s="284">
        <f t="shared" si="402"/>
        <v>6253.2</v>
      </c>
      <c r="AA500" s="277" t="s">
        <v>692</v>
      </c>
      <c r="AB500" s="284"/>
      <c r="AC500" s="284"/>
      <c r="AD500" s="284"/>
      <c r="AE500" s="284"/>
      <c r="AF500" s="284"/>
      <c r="AG500" s="284"/>
      <c r="AH500" s="413"/>
      <c r="AI500" s="413"/>
      <c r="AJ500" s="413"/>
      <c r="AK500" s="284">
        <f t="shared" si="404"/>
        <v>0</v>
      </c>
      <c r="AL500" s="284">
        <f t="shared" si="405"/>
        <v>0</v>
      </c>
      <c r="AM500" s="284">
        <f t="shared" si="406"/>
        <v>0</v>
      </c>
      <c r="AN500" s="284"/>
      <c r="AO500" s="284"/>
      <c r="AP500" s="284"/>
      <c r="AQ500" s="284"/>
      <c r="AR500" s="284"/>
      <c r="AS500" s="284"/>
      <c r="AT500" s="284"/>
      <c r="AU500" s="284"/>
      <c r="AV500" s="284"/>
      <c r="AW500" s="284"/>
      <c r="AX500" s="284"/>
      <c r="AY500" s="284"/>
      <c r="AZ500" s="277" t="s">
        <v>692</v>
      </c>
      <c r="BA500" s="393" t="s">
        <v>670</v>
      </c>
      <c r="BB500" s="6" t="s">
        <v>980</v>
      </c>
    </row>
    <row r="501" spans="1:54" s="1" customFormat="1" ht="20.25" customHeight="1">
      <c r="A501" s="565"/>
      <c r="B501" s="235"/>
      <c r="C501" s="32" t="s">
        <v>944</v>
      </c>
      <c r="D501" s="48"/>
      <c r="E501" s="211"/>
      <c r="F501" s="211"/>
      <c r="G501" s="211"/>
      <c r="H501" s="211"/>
      <c r="I501" s="211"/>
      <c r="J501" s="283"/>
      <c r="K501" s="493"/>
      <c r="L501" s="283"/>
      <c r="M501" s="283"/>
      <c r="N501" s="283"/>
      <c r="O501" s="288"/>
      <c r="P501" s="288"/>
      <c r="Q501" s="288"/>
      <c r="R501" s="288"/>
      <c r="S501" s="288"/>
      <c r="T501" s="288"/>
      <c r="U501" s="288"/>
      <c r="V501" s="288"/>
      <c r="W501" s="288"/>
      <c r="X501" s="288"/>
      <c r="Y501" s="288"/>
      <c r="Z501" s="288"/>
      <c r="AA501" s="351"/>
      <c r="AB501" s="288"/>
      <c r="AC501" s="288"/>
      <c r="AD501" s="288"/>
      <c r="AE501" s="288"/>
      <c r="AF501" s="288"/>
      <c r="AG501" s="288"/>
      <c r="AH501" s="288"/>
      <c r="AI501" s="288"/>
      <c r="AJ501" s="288"/>
      <c r="AK501" s="288"/>
      <c r="AL501" s="288"/>
      <c r="AM501" s="288"/>
      <c r="AN501" s="284"/>
      <c r="AO501" s="284"/>
      <c r="AP501" s="284"/>
      <c r="AQ501" s="284"/>
      <c r="AR501" s="284"/>
      <c r="AS501" s="284"/>
      <c r="AT501" s="284"/>
      <c r="AU501" s="284"/>
      <c r="AV501" s="284"/>
      <c r="AW501" s="284"/>
      <c r="AX501" s="284"/>
      <c r="AY501" s="284"/>
      <c r="AZ501" s="351"/>
    </row>
    <row r="502" spans="1:54" s="149" customFormat="1" ht="53.25" customHeight="1">
      <c r="A502" s="565" t="s">
        <v>1005</v>
      </c>
      <c r="B502" s="211" t="s">
        <v>867</v>
      </c>
      <c r="C502" s="403" t="s">
        <v>715</v>
      </c>
      <c r="D502" s="277"/>
      <c r="E502" s="211"/>
      <c r="F502" s="211"/>
      <c r="G502" s="211"/>
      <c r="H502" s="211"/>
      <c r="I502" s="211"/>
      <c r="J502" s="278"/>
      <c r="K502" s="467"/>
      <c r="L502" s="278"/>
      <c r="M502" s="278"/>
      <c r="N502" s="278"/>
      <c r="O502" s="284"/>
      <c r="P502" s="284"/>
      <c r="Q502" s="284"/>
      <c r="R502" s="284"/>
      <c r="S502" s="284"/>
      <c r="T502" s="284"/>
      <c r="U502" s="413">
        <f t="shared" ref="U502" si="407">V502+W502</f>
        <v>0</v>
      </c>
      <c r="V502" s="413">
        <v>0</v>
      </c>
      <c r="W502" s="413">
        <f>37925.57-37925.57</f>
        <v>0</v>
      </c>
      <c r="X502" s="284">
        <f t="shared" si="400"/>
        <v>0</v>
      </c>
      <c r="Y502" s="284">
        <f t="shared" si="401"/>
        <v>0</v>
      </c>
      <c r="Z502" s="284">
        <f t="shared" si="402"/>
        <v>0</v>
      </c>
      <c r="AA502" s="277" t="s">
        <v>716</v>
      </c>
      <c r="AB502" s="284"/>
      <c r="AC502" s="284"/>
      <c r="AD502" s="284"/>
      <c r="AE502" s="284"/>
      <c r="AF502" s="284"/>
      <c r="AG502" s="284"/>
      <c r="AH502" s="284"/>
      <c r="AI502" s="284"/>
      <c r="AJ502" s="284"/>
      <c r="AK502" s="284"/>
      <c r="AL502" s="284"/>
      <c r="AM502" s="284"/>
      <c r="AN502" s="284"/>
      <c r="AO502" s="284"/>
      <c r="AP502" s="284"/>
      <c r="AQ502" s="284"/>
      <c r="AR502" s="284"/>
      <c r="AS502" s="284"/>
      <c r="AT502" s="284"/>
      <c r="AU502" s="284"/>
      <c r="AV502" s="284"/>
      <c r="AW502" s="284"/>
      <c r="AX502" s="284"/>
      <c r="AY502" s="284"/>
      <c r="AZ502" s="277" t="s">
        <v>716</v>
      </c>
      <c r="BA502" s="393" t="s">
        <v>670</v>
      </c>
      <c r="BB502" s="6" t="s">
        <v>980</v>
      </c>
    </row>
    <row r="503" spans="1:54" s="1" customFormat="1" ht="20.25" customHeight="1">
      <c r="A503" s="565"/>
      <c r="B503" s="235"/>
      <c r="C503" s="32" t="s">
        <v>945</v>
      </c>
      <c r="D503" s="48"/>
      <c r="E503" s="211"/>
      <c r="F503" s="211"/>
      <c r="G503" s="211"/>
      <c r="H503" s="211"/>
      <c r="I503" s="211"/>
      <c r="J503" s="283"/>
      <c r="K503" s="493"/>
      <c r="L503" s="283"/>
      <c r="M503" s="283"/>
      <c r="N503" s="283"/>
      <c r="O503" s="288"/>
      <c r="P503" s="288"/>
      <c r="Q503" s="288"/>
      <c r="R503" s="288"/>
      <c r="S503" s="288"/>
      <c r="T503" s="288"/>
      <c r="U503" s="288"/>
      <c r="V503" s="288"/>
      <c r="W503" s="288"/>
      <c r="X503" s="288"/>
      <c r="Y503" s="288"/>
      <c r="Z503" s="288"/>
      <c r="AA503" s="351"/>
      <c r="AB503" s="288"/>
      <c r="AC503" s="288"/>
      <c r="AD503" s="288"/>
      <c r="AE503" s="288"/>
      <c r="AF503" s="288"/>
      <c r="AG503" s="288"/>
      <c r="AH503" s="288"/>
      <c r="AI503" s="288"/>
      <c r="AJ503" s="288"/>
      <c r="AK503" s="288"/>
      <c r="AL503" s="288"/>
      <c r="AM503" s="288"/>
      <c r="AN503" s="284"/>
      <c r="AO503" s="284"/>
      <c r="AP503" s="284"/>
      <c r="AQ503" s="284"/>
      <c r="AR503" s="284"/>
      <c r="AS503" s="284"/>
      <c r="AT503" s="284"/>
      <c r="AU503" s="284"/>
      <c r="AV503" s="284"/>
      <c r="AW503" s="284"/>
      <c r="AX503" s="284"/>
      <c r="AY503" s="284"/>
      <c r="AZ503" s="351"/>
    </row>
    <row r="504" spans="1:54" s="149" customFormat="1" ht="53.25" customHeight="1">
      <c r="A504" s="565" t="s">
        <v>1005</v>
      </c>
      <c r="B504" s="211" t="s">
        <v>868</v>
      </c>
      <c r="C504" s="403" t="s">
        <v>740</v>
      </c>
      <c r="D504" s="277"/>
      <c r="E504" s="179" t="s">
        <v>463</v>
      </c>
      <c r="F504" s="179" t="s">
        <v>469</v>
      </c>
      <c r="G504" s="179" t="s">
        <v>465</v>
      </c>
      <c r="H504" s="211" t="s">
        <v>516</v>
      </c>
      <c r="I504" s="211" t="s">
        <v>471</v>
      </c>
      <c r="J504" s="278"/>
      <c r="K504" s="467"/>
      <c r="L504" s="278"/>
      <c r="M504" s="278"/>
      <c r="N504" s="278"/>
      <c r="O504" s="284"/>
      <c r="P504" s="284"/>
      <c r="Q504" s="284"/>
      <c r="R504" s="284"/>
      <c r="S504" s="284"/>
      <c r="T504" s="284"/>
      <c r="U504" s="413">
        <f>V504+W504</f>
        <v>36299.910000000003</v>
      </c>
      <c r="V504" s="413">
        <v>0</v>
      </c>
      <c r="W504" s="413">
        <v>36299.910000000003</v>
      </c>
      <c r="X504" s="284">
        <f>R504+U504</f>
        <v>36299.910000000003</v>
      </c>
      <c r="Y504" s="284">
        <f t="shared" ref="Y504" si="408">S504+V504</f>
        <v>0</v>
      </c>
      <c r="Z504" s="284">
        <f>T504+W504</f>
        <v>36299.910000000003</v>
      </c>
      <c r="AA504" s="277" t="s">
        <v>741</v>
      </c>
      <c r="AB504" s="284"/>
      <c r="AC504" s="284"/>
      <c r="AD504" s="284"/>
      <c r="AE504" s="284"/>
      <c r="AF504" s="284"/>
      <c r="AG504" s="284"/>
      <c r="AH504" s="284"/>
      <c r="AI504" s="284"/>
      <c r="AJ504" s="284"/>
      <c r="AK504" s="284"/>
      <c r="AL504" s="284"/>
      <c r="AM504" s="284"/>
      <c r="AN504" s="284"/>
      <c r="AO504" s="284"/>
      <c r="AP504" s="284"/>
      <c r="AQ504" s="284"/>
      <c r="AR504" s="284"/>
      <c r="AS504" s="284"/>
      <c r="AT504" s="284"/>
      <c r="AU504" s="284"/>
      <c r="AV504" s="284"/>
      <c r="AW504" s="284"/>
      <c r="AX504" s="284"/>
      <c r="AY504" s="284"/>
      <c r="AZ504" s="277" t="s">
        <v>741</v>
      </c>
      <c r="BA504" s="393" t="s">
        <v>670</v>
      </c>
      <c r="BB504" s="6" t="s">
        <v>980</v>
      </c>
    </row>
    <row r="505" spans="1:54" ht="20.25" customHeight="1">
      <c r="A505" s="565"/>
      <c r="B505" s="63"/>
      <c r="C505" s="66" t="s">
        <v>97</v>
      </c>
      <c r="D505" s="66"/>
      <c r="E505" s="204"/>
      <c r="F505" s="204"/>
      <c r="G505" s="204"/>
      <c r="H505" s="204"/>
      <c r="I505" s="204"/>
      <c r="J505" s="66"/>
      <c r="K505" s="450"/>
      <c r="L505" s="66"/>
      <c r="M505" s="66"/>
      <c r="N505" s="66"/>
      <c r="O505" s="108"/>
      <c r="P505" s="108"/>
      <c r="Q505" s="108"/>
      <c r="R505" s="318"/>
      <c r="S505" s="318"/>
      <c r="T505" s="318"/>
      <c r="U505" s="318"/>
      <c r="V505" s="318"/>
      <c r="W505" s="318"/>
      <c r="X505" s="318"/>
      <c r="Y505" s="318"/>
      <c r="Z505" s="318"/>
      <c r="AA505" s="66"/>
      <c r="AB505" s="108"/>
      <c r="AC505" s="108"/>
      <c r="AD505" s="108"/>
      <c r="AE505" s="318"/>
      <c r="AF505" s="318"/>
      <c r="AG505" s="318"/>
      <c r="AH505" s="318"/>
      <c r="AI505" s="318"/>
      <c r="AJ505" s="318"/>
      <c r="AK505" s="318"/>
      <c r="AL505" s="318"/>
      <c r="AM505" s="318"/>
      <c r="AN505" s="108"/>
      <c r="AO505" s="108"/>
      <c r="AP505" s="108"/>
      <c r="AQ505" s="108"/>
      <c r="AR505" s="108"/>
      <c r="AS505" s="108"/>
      <c r="AT505" s="108"/>
      <c r="AU505" s="108"/>
      <c r="AV505" s="108"/>
      <c r="AW505" s="108"/>
      <c r="AX505" s="108"/>
      <c r="AY505" s="108"/>
      <c r="AZ505" s="66"/>
    </row>
    <row r="506" spans="1:54" s="1" customFormat="1" ht="47.25" customHeight="1">
      <c r="A506" s="565" t="s">
        <v>1005</v>
      </c>
      <c r="B506" s="50" t="s">
        <v>869</v>
      </c>
      <c r="C506" s="37" t="s">
        <v>13</v>
      </c>
      <c r="D506" s="37" t="s">
        <v>529</v>
      </c>
      <c r="E506" s="179" t="s">
        <v>463</v>
      </c>
      <c r="F506" s="179" t="s">
        <v>469</v>
      </c>
      <c r="G506" s="211" t="s">
        <v>465</v>
      </c>
      <c r="H506" s="211" t="s">
        <v>517</v>
      </c>
      <c r="I506" s="211" t="s">
        <v>474</v>
      </c>
      <c r="J506" s="77" t="s">
        <v>452</v>
      </c>
      <c r="K506" s="465"/>
      <c r="L506" s="77"/>
      <c r="M506" s="77"/>
      <c r="N506" s="77"/>
      <c r="O506" s="112">
        <v>326119.2</v>
      </c>
      <c r="P506" s="112">
        <v>322858</v>
      </c>
      <c r="Q506" s="112">
        <v>3261.2</v>
      </c>
      <c r="R506" s="303">
        <f t="shared" ref="R506:R510" si="409">O506</f>
        <v>326119.2</v>
      </c>
      <c r="S506" s="303">
        <f t="shared" ref="S506:S510" si="410">P506</f>
        <v>322858</v>
      </c>
      <c r="T506" s="303">
        <f t="shared" ref="T506:T510" si="411">Q506</f>
        <v>3261.2</v>
      </c>
      <c r="U506" s="303"/>
      <c r="V506" s="303"/>
      <c r="W506" s="303"/>
      <c r="X506" s="303">
        <f t="shared" ref="X506:X510" si="412">R506+U506</f>
        <v>326119.2</v>
      </c>
      <c r="Y506" s="303">
        <f t="shared" ref="Y506:Y510" si="413">S506+V506</f>
        <v>322858</v>
      </c>
      <c r="Z506" s="303">
        <f t="shared" ref="Z506:Z510" si="414">T506+W506</f>
        <v>3261.2</v>
      </c>
      <c r="AA506" s="37"/>
      <c r="AB506" s="115"/>
      <c r="AC506" s="115"/>
      <c r="AD506" s="115"/>
      <c r="AE506" s="284"/>
      <c r="AF506" s="284"/>
      <c r="AG506" s="284"/>
      <c r="AH506" s="284"/>
      <c r="AI506" s="284"/>
      <c r="AJ506" s="284"/>
      <c r="AK506" s="284"/>
      <c r="AL506" s="284"/>
      <c r="AM506" s="284"/>
      <c r="AN506" s="115"/>
      <c r="AO506" s="115"/>
      <c r="AP506" s="115"/>
      <c r="AQ506" s="115"/>
      <c r="AR506" s="115"/>
      <c r="AS506" s="115"/>
      <c r="AT506" s="115"/>
      <c r="AU506" s="115"/>
      <c r="AV506" s="115"/>
      <c r="AW506" s="115"/>
      <c r="AX506" s="115"/>
      <c r="AY506" s="115"/>
      <c r="AZ506" s="37"/>
      <c r="BB506" s="1" t="s">
        <v>975</v>
      </c>
    </row>
    <row r="507" spans="1:54" s="1" customFormat="1" ht="47.25" customHeight="1">
      <c r="A507" s="565" t="s">
        <v>1005</v>
      </c>
      <c r="B507" s="50" t="s">
        <v>870</v>
      </c>
      <c r="C507" s="37" t="s">
        <v>14</v>
      </c>
      <c r="D507" s="37" t="s">
        <v>529</v>
      </c>
      <c r="E507" s="179" t="s">
        <v>463</v>
      </c>
      <c r="F507" s="179" t="s">
        <v>469</v>
      </c>
      <c r="G507" s="211" t="s">
        <v>465</v>
      </c>
      <c r="H507" s="211" t="s">
        <v>517</v>
      </c>
      <c r="I507" s="211" t="s">
        <v>474</v>
      </c>
      <c r="J507" s="77" t="s">
        <v>452</v>
      </c>
      <c r="K507" s="465"/>
      <c r="L507" s="77"/>
      <c r="M507" s="77"/>
      <c r="N507" s="77"/>
      <c r="O507" s="112">
        <v>269721.90000000002</v>
      </c>
      <c r="P507" s="112">
        <v>267024.7</v>
      </c>
      <c r="Q507" s="112">
        <v>2697.2</v>
      </c>
      <c r="R507" s="303">
        <f t="shared" si="409"/>
        <v>269721.90000000002</v>
      </c>
      <c r="S507" s="303">
        <f t="shared" si="410"/>
        <v>267024.7</v>
      </c>
      <c r="T507" s="303">
        <f t="shared" si="411"/>
        <v>2697.2</v>
      </c>
      <c r="U507" s="303"/>
      <c r="V507" s="303"/>
      <c r="W507" s="303"/>
      <c r="X507" s="303">
        <f t="shared" si="412"/>
        <v>269721.90000000002</v>
      </c>
      <c r="Y507" s="303">
        <f t="shared" si="413"/>
        <v>267024.7</v>
      </c>
      <c r="Z507" s="303">
        <f t="shared" si="414"/>
        <v>2697.2</v>
      </c>
      <c r="AA507" s="37"/>
      <c r="AB507" s="115"/>
      <c r="AC507" s="115"/>
      <c r="AD507" s="115"/>
      <c r="AE507" s="284"/>
      <c r="AF507" s="284"/>
      <c r="AG507" s="284"/>
      <c r="AH507" s="284"/>
      <c r="AI507" s="284"/>
      <c r="AJ507" s="284"/>
      <c r="AK507" s="284"/>
      <c r="AL507" s="284"/>
      <c r="AM507" s="284"/>
      <c r="AN507" s="115"/>
      <c r="AO507" s="115"/>
      <c r="AP507" s="115"/>
      <c r="AQ507" s="115"/>
      <c r="AR507" s="115"/>
      <c r="AS507" s="115"/>
      <c r="AT507" s="115"/>
      <c r="AU507" s="115"/>
      <c r="AV507" s="115"/>
      <c r="AW507" s="115"/>
      <c r="AX507" s="115"/>
      <c r="AY507" s="115"/>
      <c r="AZ507" s="37"/>
      <c r="BB507" s="1" t="s">
        <v>975</v>
      </c>
    </row>
    <row r="508" spans="1:54" s="1" customFormat="1" ht="47.25" customHeight="1">
      <c r="A508" s="565" t="s">
        <v>1005</v>
      </c>
      <c r="B508" s="50" t="s">
        <v>871</v>
      </c>
      <c r="C508" s="37" t="s">
        <v>96</v>
      </c>
      <c r="D508" s="37" t="s">
        <v>529</v>
      </c>
      <c r="E508" s="179" t="s">
        <v>463</v>
      </c>
      <c r="F508" s="179" t="s">
        <v>469</v>
      </c>
      <c r="G508" s="211" t="s">
        <v>465</v>
      </c>
      <c r="H508" s="211" t="s">
        <v>517</v>
      </c>
      <c r="I508" s="211" t="s">
        <v>474</v>
      </c>
      <c r="J508" s="77" t="s">
        <v>447</v>
      </c>
      <c r="K508" s="465"/>
      <c r="L508" s="77"/>
      <c r="M508" s="77"/>
      <c r="N508" s="77"/>
      <c r="O508" s="112">
        <v>41902.699999999997</v>
      </c>
      <c r="P508" s="112">
        <v>41483.699999999997</v>
      </c>
      <c r="Q508" s="112">
        <v>419</v>
      </c>
      <c r="R508" s="303">
        <f t="shared" si="409"/>
        <v>41902.699999999997</v>
      </c>
      <c r="S508" s="303">
        <f t="shared" si="410"/>
        <v>41483.699999999997</v>
      </c>
      <c r="T508" s="303">
        <f t="shared" si="411"/>
        <v>419</v>
      </c>
      <c r="U508" s="303"/>
      <c r="V508" s="303"/>
      <c r="W508" s="303"/>
      <c r="X508" s="303">
        <f t="shared" si="412"/>
        <v>41902.699999999997</v>
      </c>
      <c r="Y508" s="303">
        <f t="shared" si="413"/>
        <v>41483.699999999997</v>
      </c>
      <c r="Z508" s="303">
        <f t="shared" si="414"/>
        <v>419</v>
      </c>
      <c r="AA508" s="37"/>
      <c r="AB508" s="115">
        <v>425881.39999999997</v>
      </c>
      <c r="AC508" s="115">
        <v>421622.6</v>
      </c>
      <c r="AD508" s="115">
        <v>4258.8</v>
      </c>
      <c r="AE508" s="284">
        <f>AB508</f>
        <v>425881.39999999997</v>
      </c>
      <c r="AF508" s="284">
        <f t="shared" ref="AF508:AG508" si="415">AC508</f>
        <v>421622.6</v>
      </c>
      <c r="AG508" s="284">
        <f t="shared" si="415"/>
        <v>4258.8</v>
      </c>
      <c r="AH508" s="284"/>
      <c r="AI508" s="284"/>
      <c r="AJ508" s="284"/>
      <c r="AK508" s="284">
        <f>AE508+AH508</f>
        <v>425881.39999999997</v>
      </c>
      <c r="AL508" s="284">
        <f t="shared" ref="AL508" si="416">AF508+AI508</f>
        <v>421622.6</v>
      </c>
      <c r="AM508" s="284">
        <f t="shared" ref="AM508" si="417">AG508+AJ508</f>
        <v>4258.8</v>
      </c>
      <c r="AN508" s="115"/>
      <c r="AO508" s="115"/>
      <c r="AP508" s="115"/>
      <c r="AQ508" s="115"/>
      <c r="AR508" s="115"/>
      <c r="AS508" s="115"/>
      <c r="AT508" s="115"/>
      <c r="AU508" s="115"/>
      <c r="AV508" s="115"/>
      <c r="AW508" s="115"/>
      <c r="AX508" s="115"/>
      <c r="AY508" s="115"/>
      <c r="AZ508" s="37"/>
      <c r="BB508" s="1" t="s">
        <v>975</v>
      </c>
    </row>
    <row r="509" spans="1:54" s="15" customFormat="1" ht="94.5" customHeight="1">
      <c r="A509" s="565" t="s">
        <v>1005</v>
      </c>
      <c r="B509" s="50" t="s">
        <v>872</v>
      </c>
      <c r="C509" s="276" t="s">
        <v>555</v>
      </c>
      <c r="D509" s="261"/>
      <c r="E509" s="260" t="s">
        <v>463</v>
      </c>
      <c r="F509" s="260" t="s">
        <v>469</v>
      </c>
      <c r="G509" s="260" t="s">
        <v>465</v>
      </c>
      <c r="H509" s="653" t="s">
        <v>516</v>
      </c>
      <c r="I509" s="260" t="s">
        <v>474</v>
      </c>
      <c r="J509" s="194">
        <v>2023</v>
      </c>
      <c r="K509" s="496"/>
      <c r="L509" s="194"/>
      <c r="M509" s="194"/>
      <c r="N509" s="194"/>
      <c r="O509" s="112">
        <v>43147.3</v>
      </c>
      <c r="P509" s="112">
        <v>0</v>
      </c>
      <c r="Q509" s="112">
        <v>43147.3</v>
      </c>
      <c r="R509" s="303">
        <f t="shared" si="409"/>
        <v>43147.3</v>
      </c>
      <c r="S509" s="303">
        <f t="shared" si="410"/>
        <v>0</v>
      </c>
      <c r="T509" s="303">
        <f t="shared" si="411"/>
        <v>43147.3</v>
      </c>
      <c r="U509" s="303"/>
      <c r="V509" s="303"/>
      <c r="W509" s="303"/>
      <c r="X509" s="303">
        <f t="shared" si="412"/>
        <v>43147.3</v>
      </c>
      <c r="Y509" s="303">
        <f t="shared" si="413"/>
        <v>0</v>
      </c>
      <c r="Z509" s="303">
        <f t="shared" si="414"/>
        <v>43147.3</v>
      </c>
      <c r="AA509" s="276"/>
      <c r="AB509" s="112"/>
      <c r="AC509" s="112"/>
      <c r="AD509" s="112"/>
      <c r="AE509" s="303"/>
      <c r="AF509" s="303"/>
      <c r="AG509" s="303"/>
      <c r="AH509" s="303"/>
      <c r="AI509" s="303"/>
      <c r="AJ509" s="303"/>
      <c r="AK509" s="303"/>
      <c r="AL509" s="303"/>
      <c r="AM509" s="303"/>
      <c r="AN509" s="112"/>
      <c r="AO509" s="112"/>
      <c r="AP509" s="112"/>
      <c r="AQ509" s="112"/>
      <c r="AR509" s="112"/>
      <c r="AS509" s="112"/>
      <c r="AT509" s="112"/>
      <c r="AU509" s="112"/>
      <c r="AV509" s="112"/>
      <c r="AW509" s="112"/>
      <c r="AX509" s="112"/>
      <c r="AY509" s="112"/>
      <c r="AZ509" s="276"/>
      <c r="BB509" s="1" t="s">
        <v>975</v>
      </c>
    </row>
    <row r="510" spans="1:54" s="15" customFormat="1" ht="20.25" customHeight="1">
      <c r="A510" s="565"/>
      <c r="B510" s="179"/>
      <c r="C510" s="304" t="s">
        <v>94</v>
      </c>
      <c r="D510" s="261"/>
      <c r="E510" s="302"/>
      <c r="F510" s="302"/>
      <c r="G510" s="302"/>
      <c r="H510" s="653"/>
      <c r="I510" s="302"/>
      <c r="J510" s="194"/>
      <c r="K510" s="496"/>
      <c r="L510" s="194"/>
      <c r="M510" s="194"/>
      <c r="N510" s="194"/>
      <c r="O510" s="113">
        <v>43147.3</v>
      </c>
      <c r="P510" s="113">
        <v>0</v>
      </c>
      <c r="Q510" s="113">
        <v>43147.3</v>
      </c>
      <c r="R510" s="113">
        <f t="shared" si="409"/>
        <v>43147.3</v>
      </c>
      <c r="S510" s="113">
        <f t="shared" si="410"/>
        <v>0</v>
      </c>
      <c r="T510" s="113">
        <f t="shared" si="411"/>
        <v>43147.3</v>
      </c>
      <c r="U510" s="320"/>
      <c r="V510" s="320"/>
      <c r="W510" s="320"/>
      <c r="X510" s="320">
        <f t="shared" si="412"/>
        <v>43147.3</v>
      </c>
      <c r="Y510" s="320">
        <f t="shared" si="413"/>
        <v>0</v>
      </c>
      <c r="Z510" s="320">
        <f t="shared" si="414"/>
        <v>43147.3</v>
      </c>
      <c r="AA510" s="304"/>
      <c r="AB510" s="303"/>
      <c r="AC510" s="303"/>
      <c r="AD510" s="303"/>
      <c r="AE510" s="303"/>
      <c r="AF510" s="303"/>
      <c r="AG510" s="303"/>
      <c r="AH510" s="303"/>
      <c r="AI510" s="303"/>
      <c r="AJ510" s="303"/>
      <c r="AK510" s="303"/>
      <c r="AL510" s="303"/>
      <c r="AM510" s="303"/>
      <c r="AN510" s="303"/>
      <c r="AO510" s="303"/>
      <c r="AP510" s="303"/>
      <c r="AQ510" s="303"/>
      <c r="AR510" s="303"/>
      <c r="AS510" s="303"/>
      <c r="AT510" s="303"/>
      <c r="AU510" s="303"/>
      <c r="AV510" s="303"/>
      <c r="AW510" s="303"/>
      <c r="AX510" s="303"/>
      <c r="AY510" s="303"/>
      <c r="AZ510" s="304"/>
      <c r="BB510" s="1" t="s">
        <v>975</v>
      </c>
    </row>
    <row r="511" spans="1:54" s="15" customFormat="1" ht="53.25" customHeight="1">
      <c r="A511" s="565" t="s">
        <v>1005</v>
      </c>
      <c r="B511" s="179" t="s">
        <v>873</v>
      </c>
      <c r="C511" s="276" t="s">
        <v>731</v>
      </c>
      <c r="D511" s="261"/>
      <c r="E511" s="367" t="s">
        <v>463</v>
      </c>
      <c r="F511" s="367" t="s">
        <v>469</v>
      </c>
      <c r="G511" s="367" t="s">
        <v>465</v>
      </c>
      <c r="H511" s="653" t="s">
        <v>516</v>
      </c>
      <c r="I511" s="367">
        <v>414</v>
      </c>
      <c r="J511" s="194"/>
      <c r="K511" s="496">
        <v>27468.2</v>
      </c>
      <c r="L511" s="112">
        <f>M511+N511</f>
        <v>26724.5</v>
      </c>
      <c r="M511" s="112">
        <v>0</v>
      </c>
      <c r="N511" s="112">
        <v>26724.5</v>
      </c>
      <c r="O511" s="303">
        <v>0</v>
      </c>
      <c r="P511" s="303"/>
      <c r="Q511" s="303"/>
      <c r="R511" s="303">
        <v>743.66540999999995</v>
      </c>
      <c r="S511" s="303">
        <v>0</v>
      </c>
      <c r="T511" s="303">
        <v>743.66540999999995</v>
      </c>
      <c r="U511" s="303"/>
      <c r="V511" s="303"/>
      <c r="W511" s="303"/>
      <c r="X511" s="303">
        <f>R511+U511</f>
        <v>743.66540999999995</v>
      </c>
      <c r="Y511" s="303">
        <f t="shared" ref="Y511:Z512" si="418">S511+V511</f>
        <v>0</v>
      </c>
      <c r="Z511" s="303">
        <f t="shared" si="418"/>
        <v>743.66540999999995</v>
      </c>
      <c r="AA511" s="277" t="s">
        <v>709</v>
      </c>
      <c r="AB511" s="303"/>
      <c r="AC511" s="303"/>
      <c r="AD511" s="303"/>
      <c r="AE511" s="303"/>
      <c r="AF511" s="303"/>
      <c r="AG511" s="303"/>
      <c r="AH511" s="303"/>
      <c r="AI511" s="303"/>
      <c r="AJ511" s="303"/>
      <c r="AK511" s="303"/>
      <c r="AL511" s="303"/>
      <c r="AM511" s="303"/>
      <c r="AN511" s="303"/>
      <c r="AO511" s="303"/>
      <c r="AP511" s="303"/>
      <c r="AQ511" s="303"/>
      <c r="AR511" s="303"/>
      <c r="AS511" s="303"/>
      <c r="AT511" s="303"/>
      <c r="AU511" s="303"/>
      <c r="AV511" s="303"/>
      <c r="AW511" s="303"/>
      <c r="AX511" s="303"/>
      <c r="AY511" s="303"/>
      <c r="AZ511" s="277" t="s">
        <v>709</v>
      </c>
      <c r="BA511" s="376" t="s">
        <v>670</v>
      </c>
      <c r="BB511" s="6" t="s">
        <v>977</v>
      </c>
    </row>
    <row r="512" spans="1:54" s="15" customFormat="1" ht="45" customHeight="1">
      <c r="A512" s="565" t="s">
        <v>1005</v>
      </c>
      <c r="B512" s="179" t="s">
        <v>874</v>
      </c>
      <c r="C512" s="277" t="s">
        <v>736</v>
      </c>
      <c r="D512" s="261"/>
      <c r="E512" s="367" t="s">
        <v>463</v>
      </c>
      <c r="F512" s="367" t="s">
        <v>469</v>
      </c>
      <c r="G512" s="367" t="s">
        <v>465</v>
      </c>
      <c r="H512" s="653" t="s">
        <v>516</v>
      </c>
      <c r="I512" s="367">
        <v>414</v>
      </c>
      <c r="J512" s="194"/>
      <c r="K512" s="496">
        <v>10709.9</v>
      </c>
      <c r="L512" s="112"/>
      <c r="M512" s="112"/>
      <c r="N512" s="112"/>
      <c r="O512" s="303">
        <v>0</v>
      </c>
      <c r="P512" s="303"/>
      <c r="Q512" s="303"/>
      <c r="R512" s="303">
        <v>10709.869000000001</v>
      </c>
      <c r="S512" s="303">
        <v>0</v>
      </c>
      <c r="T512" s="303">
        <v>10709.869000000001</v>
      </c>
      <c r="U512" s="303"/>
      <c r="V512" s="303"/>
      <c r="W512" s="303"/>
      <c r="X512" s="303">
        <f>R512+U512</f>
        <v>10709.869000000001</v>
      </c>
      <c r="Y512" s="303">
        <f t="shared" si="418"/>
        <v>0</v>
      </c>
      <c r="Z512" s="303">
        <f t="shared" si="418"/>
        <v>10709.869000000001</v>
      </c>
      <c r="AA512" s="277" t="s">
        <v>709</v>
      </c>
      <c r="AB512" s="303"/>
      <c r="AC512" s="303"/>
      <c r="AD512" s="303"/>
      <c r="AE512" s="303"/>
      <c r="AF512" s="303"/>
      <c r="AG512" s="303"/>
      <c r="AH512" s="303"/>
      <c r="AI512" s="303"/>
      <c r="AJ512" s="303"/>
      <c r="AK512" s="303"/>
      <c r="AL512" s="303"/>
      <c r="AM512" s="303"/>
      <c r="AN512" s="303"/>
      <c r="AO512" s="303"/>
      <c r="AP512" s="303"/>
      <c r="AQ512" s="303"/>
      <c r="AR512" s="303"/>
      <c r="AS512" s="303"/>
      <c r="AT512" s="303"/>
      <c r="AU512" s="303"/>
      <c r="AV512" s="303"/>
      <c r="AW512" s="303"/>
      <c r="AX512" s="303"/>
      <c r="AY512" s="303"/>
      <c r="AZ512" s="277" t="s">
        <v>709</v>
      </c>
      <c r="BA512" s="376" t="s">
        <v>670</v>
      </c>
      <c r="BB512" s="6" t="s">
        <v>977</v>
      </c>
    </row>
    <row r="513" spans="1:53" s="15" customFormat="1" ht="94.5" customHeight="1">
      <c r="A513" s="565" t="s">
        <v>1005</v>
      </c>
      <c r="B513" s="179" t="s">
        <v>875</v>
      </c>
      <c r="C513" s="48" t="s">
        <v>764</v>
      </c>
      <c r="D513" s="261"/>
      <c r="E513" s="389" t="s">
        <v>463</v>
      </c>
      <c r="F513" s="389" t="s">
        <v>469</v>
      </c>
      <c r="G513" s="389" t="s">
        <v>465</v>
      </c>
      <c r="H513" s="653" t="s">
        <v>516</v>
      </c>
      <c r="I513" s="389" t="s">
        <v>474</v>
      </c>
      <c r="J513" s="194"/>
      <c r="K513" s="496"/>
      <c r="L513" s="112"/>
      <c r="M513" s="112"/>
      <c r="N513" s="112"/>
      <c r="O513" s="320"/>
      <c r="P513" s="320"/>
      <c r="Q513" s="320"/>
      <c r="R513" s="406">
        <v>3804.3820000000001</v>
      </c>
      <c r="S513" s="406">
        <v>0</v>
      </c>
      <c r="T513" s="406">
        <v>3804.3820000000001</v>
      </c>
      <c r="U513" s="320"/>
      <c r="V513" s="320"/>
      <c r="W513" s="320"/>
      <c r="X513" s="406">
        <v>3804.3820000000001</v>
      </c>
      <c r="Y513" s="406">
        <v>0</v>
      </c>
      <c r="Z513" s="406">
        <v>3804.3820000000001</v>
      </c>
      <c r="AA513" s="255" t="s">
        <v>779</v>
      </c>
      <c r="AB513" s="303"/>
      <c r="AC513" s="303"/>
      <c r="AD513" s="303"/>
      <c r="AE513" s="303"/>
      <c r="AF513" s="303"/>
      <c r="AG513" s="303"/>
      <c r="AH513" s="303"/>
      <c r="AI513" s="303"/>
      <c r="AJ513" s="303"/>
      <c r="AK513" s="303"/>
      <c r="AL513" s="303"/>
      <c r="AM513" s="303"/>
      <c r="AN513" s="303"/>
      <c r="AO513" s="303"/>
      <c r="AP513" s="303"/>
      <c r="AQ513" s="303"/>
      <c r="AR513" s="303"/>
      <c r="AS513" s="303"/>
      <c r="AT513" s="303"/>
      <c r="AU513" s="303"/>
      <c r="AV513" s="303"/>
      <c r="AW513" s="303"/>
      <c r="AX513" s="303"/>
      <c r="AY513" s="303"/>
      <c r="AZ513" s="255" t="s">
        <v>779</v>
      </c>
      <c r="BA513" s="376"/>
    </row>
    <row r="514" spans="1:53" s="15" customFormat="1" ht="20.25" customHeight="1">
      <c r="A514" s="565"/>
      <c r="B514" s="179"/>
      <c r="C514" s="309" t="s">
        <v>765</v>
      </c>
      <c r="D514" s="261"/>
      <c r="E514" s="389"/>
      <c r="F514" s="389"/>
      <c r="G514" s="389"/>
      <c r="H514" s="653"/>
      <c r="I514" s="389"/>
      <c r="J514" s="194"/>
      <c r="K514" s="496"/>
      <c r="L514" s="194"/>
      <c r="M514" s="194"/>
      <c r="N514" s="194"/>
      <c r="O514" s="320"/>
      <c r="P514" s="320"/>
      <c r="Q514" s="320"/>
      <c r="R514" s="407">
        <v>3804.3820000000001</v>
      </c>
      <c r="S514" s="407">
        <v>0</v>
      </c>
      <c r="T514" s="407">
        <v>3804.3820000000001</v>
      </c>
      <c r="U514" s="320"/>
      <c r="V514" s="320"/>
      <c r="W514" s="320"/>
      <c r="X514" s="407">
        <v>3804.3820000000001</v>
      </c>
      <c r="Y514" s="407">
        <v>0</v>
      </c>
      <c r="Z514" s="407">
        <v>3804.3820000000001</v>
      </c>
      <c r="AA514" s="277"/>
      <c r="AB514" s="303"/>
      <c r="AC514" s="303"/>
      <c r="AD514" s="303"/>
      <c r="AE514" s="303"/>
      <c r="AF514" s="303"/>
      <c r="AG514" s="303"/>
      <c r="AH514" s="303"/>
      <c r="AI514" s="303"/>
      <c r="AJ514" s="303"/>
      <c r="AK514" s="303"/>
      <c r="AL514" s="303"/>
      <c r="AM514" s="303"/>
      <c r="AN514" s="303"/>
      <c r="AO514" s="303"/>
      <c r="AP514" s="303"/>
      <c r="AQ514" s="303"/>
      <c r="AR514" s="303"/>
      <c r="AS514" s="303"/>
      <c r="AT514" s="303"/>
      <c r="AU514" s="303"/>
      <c r="AV514" s="303"/>
      <c r="AW514" s="303"/>
      <c r="AX514" s="303"/>
      <c r="AY514" s="303"/>
      <c r="AZ514" s="277"/>
      <c r="BA514" s="376"/>
    </row>
    <row r="515" spans="1:53" s="15" customFormat="1" ht="47.25" customHeight="1">
      <c r="A515" s="565" t="s">
        <v>1005</v>
      </c>
      <c r="B515" s="179" t="s">
        <v>876</v>
      </c>
      <c r="C515" s="48" t="s">
        <v>766</v>
      </c>
      <c r="D515" s="261"/>
      <c r="E515" s="389" t="s">
        <v>463</v>
      </c>
      <c r="F515" s="389" t="s">
        <v>469</v>
      </c>
      <c r="G515" s="389" t="s">
        <v>465</v>
      </c>
      <c r="H515" s="653" t="s">
        <v>516</v>
      </c>
      <c r="I515" s="389" t="s">
        <v>474</v>
      </c>
      <c r="J515" s="194"/>
      <c r="K515" s="496"/>
      <c r="L515" s="194"/>
      <c r="M515" s="194"/>
      <c r="N515" s="194"/>
      <c r="O515" s="320"/>
      <c r="P515" s="320"/>
      <c r="Q515" s="320"/>
      <c r="R515" s="406">
        <v>1257.1010000000001</v>
      </c>
      <c r="S515" s="406">
        <v>0</v>
      </c>
      <c r="T515" s="406">
        <v>1257.1010000000001</v>
      </c>
      <c r="U515" s="320"/>
      <c r="V515" s="320"/>
      <c r="W515" s="320"/>
      <c r="X515" s="406">
        <v>1257.1010000000001</v>
      </c>
      <c r="Y515" s="406">
        <v>0</v>
      </c>
      <c r="Z515" s="406">
        <v>1257.1010000000001</v>
      </c>
      <c r="AA515" s="255" t="s">
        <v>779</v>
      </c>
      <c r="AB515" s="303"/>
      <c r="AC515" s="303"/>
      <c r="AD515" s="303"/>
      <c r="AE515" s="303"/>
      <c r="AF515" s="303"/>
      <c r="AG515" s="303"/>
      <c r="AH515" s="303"/>
      <c r="AI515" s="303"/>
      <c r="AJ515" s="303"/>
      <c r="AK515" s="303"/>
      <c r="AL515" s="303"/>
      <c r="AM515" s="303"/>
      <c r="AN515" s="303"/>
      <c r="AO515" s="303"/>
      <c r="AP515" s="303"/>
      <c r="AQ515" s="303"/>
      <c r="AR515" s="303"/>
      <c r="AS515" s="303"/>
      <c r="AT515" s="303"/>
      <c r="AU515" s="303"/>
      <c r="AV515" s="303"/>
      <c r="AW515" s="303"/>
      <c r="AX515" s="303"/>
      <c r="AY515" s="303"/>
      <c r="AZ515" s="255" t="s">
        <v>779</v>
      </c>
      <c r="BA515" s="376"/>
    </row>
    <row r="516" spans="1:53" s="15" customFormat="1" ht="20.25" customHeight="1">
      <c r="A516" s="565"/>
      <c r="B516" s="179"/>
      <c r="C516" s="309" t="s">
        <v>765</v>
      </c>
      <c r="D516" s="261"/>
      <c r="E516" s="389"/>
      <c r="F516" s="389"/>
      <c r="G516" s="389"/>
      <c r="H516" s="653"/>
      <c r="I516" s="389"/>
      <c r="J516" s="194"/>
      <c r="K516" s="496"/>
      <c r="L516" s="194"/>
      <c r="M516" s="194"/>
      <c r="N516" s="194"/>
      <c r="O516" s="320"/>
      <c r="P516" s="320"/>
      <c r="Q516" s="320"/>
      <c r="R516" s="407">
        <v>1257.1010000000001</v>
      </c>
      <c r="S516" s="407">
        <v>0</v>
      </c>
      <c r="T516" s="407">
        <v>1257.1010000000001</v>
      </c>
      <c r="U516" s="320"/>
      <c r="V516" s="320"/>
      <c r="W516" s="320"/>
      <c r="X516" s="407">
        <v>1257.1010000000001</v>
      </c>
      <c r="Y516" s="407">
        <v>0</v>
      </c>
      <c r="Z516" s="407">
        <v>1257.1010000000001</v>
      </c>
      <c r="AA516" s="277"/>
      <c r="AB516" s="303"/>
      <c r="AC516" s="303"/>
      <c r="AD516" s="303"/>
      <c r="AE516" s="303"/>
      <c r="AF516" s="303"/>
      <c r="AG516" s="303"/>
      <c r="AH516" s="303"/>
      <c r="AI516" s="303"/>
      <c r="AJ516" s="303"/>
      <c r="AK516" s="303"/>
      <c r="AL516" s="303"/>
      <c r="AM516" s="303"/>
      <c r="AN516" s="303"/>
      <c r="AO516" s="303"/>
      <c r="AP516" s="303"/>
      <c r="AQ516" s="303"/>
      <c r="AR516" s="303"/>
      <c r="AS516" s="303"/>
      <c r="AT516" s="303"/>
      <c r="AU516" s="303"/>
      <c r="AV516" s="303"/>
      <c r="AW516" s="303"/>
      <c r="AX516" s="303"/>
      <c r="AY516" s="303"/>
      <c r="AZ516" s="277"/>
      <c r="BA516" s="376"/>
    </row>
    <row r="517" spans="1:53" s="15" customFormat="1" ht="47.25" customHeight="1">
      <c r="A517" s="565" t="s">
        <v>1005</v>
      </c>
      <c r="B517" s="179" t="s">
        <v>877</v>
      </c>
      <c r="C517" s="48" t="s">
        <v>767</v>
      </c>
      <c r="D517" s="261"/>
      <c r="E517" s="389" t="s">
        <v>463</v>
      </c>
      <c r="F517" s="389" t="s">
        <v>469</v>
      </c>
      <c r="G517" s="389" t="s">
        <v>465</v>
      </c>
      <c r="H517" s="653" t="s">
        <v>516</v>
      </c>
      <c r="I517" s="389" t="s">
        <v>474</v>
      </c>
      <c r="J517" s="194"/>
      <c r="K517" s="496"/>
      <c r="L517" s="194"/>
      <c r="M517" s="194"/>
      <c r="N517" s="194"/>
      <c r="O517" s="320"/>
      <c r="P517" s="320"/>
      <c r="Q517" s="320"/>
      <c r="R517" s="406">
        <v>4508.9290000000001</v>
      </c>
      <c r="S517" s="406">
        <v>0</v>
      </c>
      <c r="T517" s="406">
        <v>4508.9290000000001</v>
      </c>
      <c r="U517" s="320"/>
      <c r="V517" s="320"/>
      <c r="W517" s="320"/>
      <c r="X517" s="406">
        <v>4508.9290000000001</v>
      </c>
      <c r="Y517" s="406">
        <v>0</v>
      </c>
      <c r="Z517" s="406">
        <v>4508.9290000000001</v>
      </c>
      <c r="AA517" s="255" t="s">
        <v>779</v>
      </c>
      <c r="AB517" s="303"/>
      <c r="AC517" s="303"/>
      <c r="AD517" s="303"/>
      <c r="AE517" s="303"/>
      <c r="AF517" s="303"/>
      <c r="AG517" s="303"/>
      <c r="AH517" s="303"/>
      <c r="AI517" s="303"/>
      <c r="AJ517" s="303"/>
      <c r="AK517" s="303"/>
      <c r="AL517" s="303"/>
      <c r="AM517" s="303"/>
      <c r="AN517" s="303"/>
      <c r="AO517" s="303"/>
      <c r="AP517" s="303"/>
      <c r="AQ517" s="303"/>
      <c r="AR517" s="303"/>
      <c r="AS517" s="303"/>
      <c r="AT517" s="303"/>
      <c r="AU517" s="303"/>
      <c r="AV517" s="303"/>
      <c r="AW517" s="303"/>
      <c r="AX517" s="303"/>
      <c r="AY517" s="303"/>
      <c r="AZ517" s="255" t="s">
        <v>779</v>
      </c>
      <c r="BA517" s="376"/>
    </row>
    <row r="518" spans="1:53" s="15" customFormat="1" ht="20.25" customHeight="1">
      <c r="A518" s="565"/>
      <c r="B518" s="179"/>
      <c r="C518" s="309" t="s">
        <v>765</v>
      </c>
      <c r="D518" s="261"/>
      <c r="E518" s="389"/>
      <c r="F518" s="389"/>
      <c r="G518" s="389"/>
      <c r="H518" s="653"/>
      <c r="I518" s="389"/>
      <c r="J518" s="194"/>
      <c r="K518" s="496"/>
      <c r="L518" s="194"/>
      <c r="M518" s="194"/>
      <c r="N518" s="194"/>
      <c r="O518" s="320"/>
      <c r="P518" s="320"/>
      <c r="Q518" s="320"/>
      <c r="R518" s="407">
        <v>4508.9290000000001</v>
      </c>
      <c r="S518" s="407">
        <v>0</v>
      </c>
      <c r="T518" s="407">
        <v>4508.9290000000001</v>
      </c>
      <c r="U518" s="320"/>
      <c r="V518" s="320"/>
      <c r="W518" s="320"/>
      <c r="X518" s="407">
        <v>4508.9290000000001</v>
      </c>
      <c r="Y518" s="407">
        <v>0</v>
      </c>
      <c r="Z518" s="407">
        <v>4508.9290000000001</v>
      </c>
      <c r="AA518" s="277"/>
      <c r="AB518" s="303"/>
      <c r="AC518" s="303"/>
      <c r="AD518" s="303"/>
      <c r="AE518" s="303"/>
      <c r="AF518" s="303"/>
      <c r="AG518" s="303"/>
      <c r="AH518" s="303"/>
      <c r="AI518" s="303"/>
      <c r="AJ518" s="303"/>
      <c r="AK518" s="303"/>
      <c r="AL518" s="303"/>
      <c r="AM518" s="303"/>
      <c r="AN518" s="303"/>
      <c r="AO518" s="303"/>
      <c r="AP518" s="303"/>
      <c r="AQ518" s="303"/>
      <c r="AR518" s="303"/>
      <c r="AS518" s="303"/>
      <c r="AT518" s="303"/>
      <c r="AU518" s="303"/>
      <c r="AV518" s="303"/>
      <c r="AW518" s="303"/>
      <c r="AX518" s="303"/>
      <c r="AY518" s="303"/>
      <c r="AZ518" s="277"/>
      <c r="BA518" s="376"/>
    </row>
    <row r="519" spans="1:53" s="15" customFormat="1" ht="31.5" customHeight="1">
      <c r="A519" s="565" t="s">
        <v>1005</v>
      </c>
      <c r="B519" s="179" t="s">
        <v>878</v>
      </c>
      <c r="C519" s="48" t="s">
        <v>768</v>
      </c>
      <c r="D519" s="261"/>
      <c r="E519" s="389" t="s">
        <v>463</v>
      </c>
      <c r="F519" s="389" t="s">
        <v>469</v>
      </c>
      <c r="G519" s="389" t="s">
        <v>465</v>
      </c>
      <c r="H519" s="653" t="s">
        <v>516</v>
      </c>
      <c r="I519" s="389" t="s">
        <v>474</v>
      </c>
      <c r="J519" s="194"/>
      <c r="K519" s="496"/>
      <c r="L519" s="194"/>
      <c r="M519" s="194"/>
      <c r="N519" s="194"/>
      <c r="O519" s="320"/>
      <c r="P519" s="320"/>
      <c r="Q519" s="320"/>
      <c r="R519" s="406">
        <v>5328.3670000000002</v>
      </c>
      <c r="S519" s="406">
        <v>0</v>
      </c>
      <c r="T519" s="406">
        <v>5328.3670000000002</v>
      </c>
      <c r="U519" s="320"/>
      <c r="V519" s="320"/>
      <c r="W519" s="320"/>
      <c r="X519" s="406">
        <v>5328.3670000000002</v>
      </c>
      <c r="Y519" s="406">
        <v>0</v>
      </c>
      <c r="Z519" s="406">
        <v>5328.3670000000002</v>
      </c>
      <c r="AA519" s="255" t="s">
        <v>779</v>
      </c>
      <c r="AB519" s="303"/>
      <c r="AC519" s="303"/>
      <c r="AD519" s="303"/>
      <c r="AE519" s="303"/>
      <c r="AF519" s="303"/>
      <c r="AG519" s="303"/>
      <c r="AH519" s="303"/>
      <c r="AI519" s="303"/>
      <c r="AJ519" s="303"/>
      <c r="AK519" s="303"/>
      <c r="AL519" s="303"/>
      <c r="AM519" s="303"/>
      <c r="AN519" s="303"/>
      <c r="AO519" s="303"/>
      <c r="AP519" s="303"/>
      <c r="AQ519" s="303"/>
      <c r="AR519" s="303"/>
      <c r="AS519" s="303"/>
      <c r="AT519" s="303"/>
      <c r="AU519" s="303"/>
      <c r="AV519" s="303"/>
      <c r="AW519" s="303"/>
      <c r="AX519" s="303"/>
      <c r="AY519" s="303"/>
      <c r="AZ519" s="255" t="s">
        <v>779</v>
      </c>
      <c r="BA519" s="376"/>
    </row>
    <row r="520" spans="1:53" s="15" customFormat="1" ht="20.25" customHeight="1">
      <c r="A520" s="565"/>
      <c r="B520" s="179"/>
      <c r="C520" s="309" t="s">
        <v>765</v>
      </c>
      <c r="D520" s="261"/>
      <c r="E520" s="389"/>
      <c r="F520" s="389"/>
      <c r="G520" s="389"/>
      <c r="H520" s="653"/>
      <c r="I520" s="389"/>
      <c r="J520" s="194"/>
      <c r="K520" s="496"/>
      <c r="L520" s="194"/>
      <c r="M520" s="194"/>
      <c r="N520" s="194"/>
      <c r="O520" s="320"/>
      <c r="P520" s="320"/>
      <c r="Q520" s="320"/>
      <c r="R520" s="407">
        <v>5328.3670000000002</v>
      </c>
      <c r="S520" s="407">
        <v>0</v>
      </c>
      <c r="T520" s="407">
        <v>5328.3670000000002</v>
      </c>
      <c r="U520" s="320"/>
      <c r="V520" s="320"/>
      <c r="W520" s="320"/>
      <c r="X520" s="407">
        <v>5328.3670000000002</v>
      </c>
      <c r="Y520" s="407">
        <v>0</v>
      </c>
      <c r="Z520" s="407">
        <v>5328.3670000000002</v>
      </c>
      <c r="AA520" s="277"/>
      <c r="AB520" s="303"/>
      <c r="AC520" s="303"/>
      <c r="AD520" s="303"/>
      <c r="AE520" s="303"/>
      <c r="AF520" s="303"/>
      <c r="AG520" s="303"/>
      <c r="AH520" s="303"/>
      <c r="AI520" s="303"/>
      <c r="AJ520" s="303"/>
      <c r="AK520" s="303"/>
      <c r="AL520" s="303"/>
      <c r="AM520" s="303"/>
      <c r="AN520" s="303"/>
      <c r="AO520" s="303"/>
      <c r="AP520" s="303"/>
      <c r="AQ520" s="303"/>
      <c r="AR520" s="303"/>
      <c r="AS520" s="303"/>
      <c r="AT520" s="303"/>
      <c r="AU520" s="303"/>
      <c r="AV520" s="303"/>
      <c r="AW520" s="303"/>
      <c r="AX520" s="303"/>
      <c r="AY520" s="303"/>
      <c r="AZ520" s="277"/>
      <c r="BA520" s="376"/>
    </row>
    <row r="521" spans="1:53" s="15" customFormat="1" ht="31.5" customHeight="1">
      <c r="A521" s="565" t="s">
        <v>1005</v>
      </c>
      <c r="B521" s="179" t="s">
        <v>879</v>
      </c>
      <c r="C521" s="48" t="s">
        <v>769</v>
      </c>
      <c r="D521" s="261"/>
      <c r="E521" s="389" t="s">
        <v>463</v>
      </c>
      <c r="F521" s="389" t="s">
        <v>469</v>
      </c>
      <c r="G521" s="389" t="s">
        <v>465</v>
      </c>
      <c r="H521" s="653" t="s">
        <v>516</v>
      </c>
      <c r="I521" s="389" t="s">
        <v>474</v>
      </c>
      <c r="J521" s="194"/>
      <c r="K521" s="496"/>
      <c r="L521" s="194"/>
      <c r="M521" s="194"/>
      <c r="N521" s="194"/>
      <c r="O521" s="320"/>
      <c r="P521" s="320"/>
      <c r="Q521" s="320"/>
      <c r="R521" s="406">
        <v>1948.42</v>
      </c>
      <c r="S521" s="406">
        <v>0</v>
      </c>
      <c r="T521" s="406">
        <v>1948.42</v>
      </c>
      <c r="U521" s="320"/>
      <c r="V521" s="320"/>
      <c r="W521" s="320"/>
      <c r="X521" s="406">
        <v>1948.42</v>
      </c>
      <c r="Y521" s="406">
        <v>0</v>
      </c>
      <c r="Z521" s="406">
        <v>1948.42</v>
      </c>
      <c r="AA521" s="255" t="s">
        <v>779</v>
      </c>
      <c r="AB521" s="303"/>
      <c r="AC521" s="303"/>
      <c r="AD521" s="303"/>
      <c r="AE521" s="303"/>
      <c r="AF521" s="303"/>
      <c r="AG521" s="303"/>
      <c r="AH521" s="303"/>
      <c r="AI521" s="303"/>
      <c r="AJ521" s="303"/>
      <c r="AK521" s="303"/>
      <c r="AL521" s="303"/>
      <c r="AM521" s="303"/>
      <c r="AN521" s="303"/>
      <c r="AO521" s="303"/>
      <c r="AP521" s="303"/>
      <c r="AQ521" s="303"/>
      <c r="AR521" s="303"/>
      <c r="AS521" s="303"/>
      <c r="AT521" s="303"/>
      <c r="AU521" s="303"/>
      <c r="AV521" s="303"/>
      <c r="AW521" s="303"/>
      <c r="AX521" s="303"/>
      <c r="AY521" s="303"/>
      <c r="AZ521" s="255" t="s">
        <v>779</v>
      </c>
      <c r="BA521" s="376"/>
    </row>
    <row r="522" spans="1:53" s="15" customFormat="1" ht="20.25" customHeight="1">
      <c r="A522" s="565"/>
      <c r="B522" s="179"/>
      <c r="C522" s="309" t="s">
        <v>765</v>
      </c>
      <c r="D522" s="261"/>
      <c r="E522" s="389"/>
      <c r="F522" s="389"/>
      <c r="G522" s="389"/>
      <c r="H522" s="653"/>
      <c r="I522" s="389"/>
      <c r="J522" s="194"/>
      <c r="K522" s="496"/>
      <c r="L522" s="194"/>
      <c r="M522" s="194"/>
      <c r="N522" s="194"/>
      <c r="O522" s="320"/>
      <c r="P522" s="320"/>
      <c r="Q522" s="320"/>
      <c r="R522" s="407">
        <v>1948.42</v>
      </c>
      <c r="S522" s="407">
        <v>0</v>
      </c>
      <c r="T522" s="407">
        <v>1948.42</v>
      </c>
      <c r="U522" s="320"/>
      <c r="V522" s="320"/>
      <c r="W522" s="320"/>
      <c r="X522" s="407">
        <v>1948.42</v>
      </c>
      <c r="Y522" s="407">
        <v>0</v>
      </c>
      <c r="Z522" s="407">
        <v>1948.42</v>
      </c>
      <c r="AA522" s="277"/>
      <c r="AB522" s="303"/>
      <c r="AC522" s="303"/>
      <c r="AD522" s="303"/>
      <c r="AE522" s="303"/>
      <c r="AF522" s="303"/>
      <c r="AG522" s="303"/>
      <c r="AH522" s="303"/>
      <c r="AI522" s="303"/>
      <c r="AJ522" s="303"/>
      <c r="AK522" s="303"/>
      <c r="AL522" s="303"/>
      <c r="AM522" s="303"/>
      <c r="AN522" s="303"/>
      <c r="AO522" s="303"/>
      <c r="AP522" s="303"/>
      <c r="AQ522" s="303"/>
      <c r="AR522" s="303"/>
      <c r="AS522" s="303"/>
      <c r="AT522" s="303"/>
      <c r="AU522" s="303"/>
      <c r="AV522" s="303"/>
      <c r="AW522" s="303"/>
      <c r="AX522" s="303"/>
      <c r="AY522" s="303"/>
      <c r="AZ522" s="277"/>
      <c r="BA522" s="376"/>
    </row>
    <row r="523" spans="1:53" s="15" customFormat="1" ht="47.25" customHeight="1">
      <c r="A523" s="565" t="s">
        <v>1005</v>
      </c>
      <c r="B523" s="179" t="s">
        <v>880</v>
      </c>
      <c r="C523" s="48" t="s">
        <v>770</v>
      </c>
      <c r="D523" s="261"/>
      <c r="E523" s="389" t="s">
        <v>463</v>
      </c>
      <c r="F523" s="389" t="s">
        <v>469</v>
      </c>
      <c r="G523" s="389" t="s">
        <v>465</v>
      </c>
      <c r="H523" s="653" t="s">
        <v>516</v>
      </c>
      <c r="I523" s="389" t="s">
        <v>474</v>
      </c>
      <c r="J523" s="194"/>
      <c r="K523" s="496"/>
      <c r="L523" s="194"/>
      <c r="M523" s="194"/>
      <c r="N523" s="194"/>
      <c r="O523" s="320"/>
      <c r="P523" s="320"/>
      <c r="Q523" s="320"/>
      <c r="R523" s="406">
        <v>27247.217000000001</v>
      </c>
      <c r="S523" s="406">
        <v>0</v>
      </c>
      <c r="T523" s="406">
        <v>27247.217000000001</v>
      </c>
      <c r="U523" s="320"/>
      <c r="V523" s="320"/>
      <c r="W523" s="320"/>
      <c r="X523" s="406">
        <v>27247.217000000001</v>
      </c>
      <c r="Y523" s="406">
        <v>0</v>
      </c>
      <c r="Z523" s="406">
        <v>27247.217000000001</v>
      </c>
      <c r="AA523" s="255" t="s">
        <v>779</v>
      </c>
      <c r="AB523" s="303"/>
      <c r="AC523" s="303"/>
      <c r="AD523" s="303"/>
      <c r="AE523" s="303"/>
      <c r="AF523" s="303"/>
      <c r="AG523" s="303"/>
      <c r="AH523" s="303"/>
      <c r="AI523" s="303"/>
      <c r="AJ523" s="303"/>
      <c r="AK523" s="303"/>
      <c r="AL523" s="303"/>
      <c r="AM523" s="303"/>
      <c r="AN523" s="303"/>
      <c r="AO523" s="303"/>
      <c r="AP523" s="303"/>
      <c r="AQ523" s="303"/>
      <c r="AR523" s="303"/>
      <c r="AS523" s="303"/>
      <c r="AT523" s="303"/>
      <c r="AU523" s="303"/>
      <c r="AV523" s="303"/>
      <c r="AW523" s="303"/>
      <c r="AX523" s="303"/>
      <c r="AY523" s="303"/>
      <c r="AZ523" s="255" t="s">
        <v>779</v>
      </c>
      <c r="BA523" s="376"/>
    </row>
    <row r="524" spans="1:53" s="15" customFormat="1" ht="20.25" customHeight="1">
      <c r="A524" s="565"/>
      <c r="B524" s="179"/>
      <c r="C524" s="309" t="s">
        <v>765</v>
      </c>
      <c r="D524" s="261"/>
      <c r="E524" s="389"/>
      <c r="F524" s="389"/>
      <c r="G524" s="389"/>
      <c r="H524" s="653"/>
      <c r="I524" s="389"/>
      <c r="J524" s="194"/>
      <c r="K524" s="496"/>
      <c r="L524" s="194"/>
      <c r="M524" s="194"/>
      <c r="N524" s="194"/>
      <c r="O524" s="320"/>
      <c r="P524" s="320"/>
      <c r="Q524" s="320"/>
      <c r="R524" s="407">
        <v>27247.217000000001</v>
      </c>
      <c r="S524" s="407">
        <v>0</v>
      </c>
      <c r="T524" s="407">
        <v>27247.217000000001</v>
      </c>
      <c r="U524" s="320"/>
      <c r="V524" s="320"/>
      <c r="W524" s="320"/>
      <c r="X524" s="407">
        <v>27247.217000000001</v>
      </c>
      <c r="Y524" s="407">
        <v>0</v>
      </c>
      <c r="Z524" s="407">
        <v>27247.217000000001</v>
      </c>
      <c r="AA524" s="277"/>
      <c r="AB524" s="303"/>
      <c r="AC524" s="303"/>
      <c r="AD524" s="303"/>
      <c r="AE524" s="303"/>
      <c r="AF524" s="303"/>
      <c r="AG524" s="303"/>
      <c r="AH524" s="303"/>
      <c r="AI524" s="303"/>
      <c r="AJ524" s="303"/>
      <c r="AK524" s="303"/>
      <c r="AL524" s="303"/>
      <c r="AM524" s="303"/>
      <c r="AN524" s="303"/>
      <c r="AO524" s="303"/>
      <c r="AP524" s="303"/>
      <c r="AQ524" s="303"/>
      <c r="AR524" s="303"/>
      <c r="AS524" s="303"/>
      <c r="AT524" s="303"/>
      <c r="AU524" s="303"/>
      <c r="AV524" s="303"/>
      <c r="AW524" s="303"/>
      <c r="AX524" s="303"/>
      <c r="AY524" s="303"/>
      <c r="AZ524" s="277"/>
      <c r="BA524" s="376"/>
    </row>
    <row r="525" spans="1:53" s="15" customFormat="1" ht="31.5" customHeight="1">
      <c r="A525" s="565" t="s">
        <v>1005</v>
      </c>
      <c r="B525" s="179" t="s">
        <v>881</v>
      </c>
      <c r="C525" s="48" t="s">
        <v>771</v>
      </c>
      <c r="D525" s="261"/>
      <c r="E525" s="389" t="s">
        <v>463</v>
      </c>
      <c r="F525" s="389" t="s">
        <v>469</v>
      </c>
      <c r="G525" s="389" t="s">
        <v>465</v>
      </c>
      <c r="H525" s="653" t="s">
        <v>516</v>
      </c>
      <c r="I525" s="389" t="s">
        <v>474</v>
      </c>
      <c r="J525" s="194"/>
      <c r="K525" s="496"/>
      <c r="L525" s="194"/>
      <c r="M525" s="194"/>
      <c r="N525" s="194"/>
      <c r="O525" s="320"/>
      <c r="P525" s="320"/>
      <c r="Q525" s="320"/>
      <c r="R525" s="406">
        <v>3137.43</v>
      </c>
      <c r="S525" s="406">
        <v>0</v>
      </c>
      <c r="T525" s="406">
        <v>3137.43</v>
      </c>
      <c r="U525" s="320"/>
      <c r="V525" s="320"/>
      <c r="W525" s="320"/>
      <c r="X525" s="406">
        <v>3137.43</v>
      </c>
      <c r="Y525" s="406">
        <v>0</v>
      </c>
      <c r="Z525" s="406">
        <v>3137.43</v>
      </c>
      <c r="AA525" s="255" t="s">
        <v>779</v>
      </c>
      <c r="AB525" s="303"/>
      <c r="AC525" s="303"/>
      <c r="AD525" s="303"/>
      <c r="AE525" s="303"/>
      <c r="AF525" s="303"/>
      <c r="AG525" s="303"/>
      <c r="AH525" s="303"/>
      <c r="AI525" s="303"/>
      <c r="AJ525" s="303"/>
      <c r="AK525" s="303"/>
      <c r="AL525" s="303"/>
      <c r="AM525" s="303"/>
      <c r="AN525" s="303"/>
      <c r="AO525" s="303"/>
      <c r="AP525" s="303"/>
      <c r="AQ525" s="303"/>
      <c r="AR525" s="303"/>
      <c r="AS525" s="303"/>
      <c r="AT525" s="303"/>
      <c r="AU525" s="303"/>
      <c r="AV525" s="303"/>
      <c r="AW525" s="303"/>
      <c r="AX525" s="303"/>
      <c r="AY525" s="303"/>
      <c r="AZ525" s="255" t="s">
        <v>779</v>
      </c>
      <c r="BA525" s="376"/>
    </row>
    <row r="526" spans="1:53" s="15" customFormat="1" ht="20.25" customHeight="1">
      <c r="A526" s="565"/>
      <c r="B526" s="179"/>
      <c r="C526" s="309" t="s">
        <v>765</v>
      </c>
      <c r="D526" s="261"/>
      <c r="E526" s="389"/>
      <c r="F526" s="389"/>
      <c r="G526" s="389"/>
      <c r="H526" s="653"/>
      <c r="I526" s="389"/>
      <c r="J526" s="194"/>
      <c r="K526" s="496"/>
      <c r="L526" s="194"/>
      <c r="M526" s="194"/>
      <c r="N526" s="194"/>
      <c r="O526" s="320"/>
      <c r="P526" s="320"/>
      <c r="Q526" s="320"/>
      <c r="R526" s="407">
        <v>3137.43</v>
      </c>
      <c r="S526" s="407">
        <v>0</v>
      </c>
      <c r="T526" s="407">
        <v>3137.43</v>
      </c>
      <c r="U526" s="320"/>
      <c r="V526" s="320"/>
      <c r="W526" s="320"/>
      <c r="X526" s="407">
        <v>3137.43</v>
      </c>
      <c r="Y526" s="407">
        <v>0</v>
      </c>
      <c r="Z526" s="407">
        <v>3137.43</v>
      </c>
      <c r="AA526" s="277"/>
      <c r="AB526" s="303"/>
      <c r="AC526" s="303"/>
      <c r="AD526" s="303"/>
      <c r="AE526" s="303"/>
      <c r="AF526" s="303"/>
      <c r="AG526" s="303"/>
      <c r="AH526" s="303"/>
      <c r="AI526" s="303"/>
      <c r="AJ526" s="303"/>
      <c r="AK526" s="303"/>
      <c r="AL526" s="303"/>
      <c r="AM526" s="303"/>
      <c r="AN526" s="303"/>
      <c r="AO526" s="303"/>
      <c r="AP526" s="303"/>
      <c r="AQ526" s="303"/>
      <c r="AR526" s="303"/>
      <c r="AS526" s="303"/>
      <c r="AT526" s="303"/>
      <c r="AU526" s="303"/>
      <c r="AV526" s="303"/>
      <c r="AW526" s="303"/>
      <c r="AX526" s="303"/>
      <c r="AY526" s="303"/>
      <c r="AZ526" s="277"/>
      <c r="BA526" s="376"/>
    </row>
    <row r="527" spans="1:53" s="15" customFormat="1" ht="31.5" customHeight="1">
      <c r="A527" s="565" t="s">
        <v>1005</v>
      </c>
      <c r="B527" s="179" t="s">
        <v>882</v>
      </c>
      <c r="C527" s="48" t="s">
        <v>772</v>
      </c>
      <c r="D527" s="261"/>
      <c r="E527" s="389" t="s">
        <v>463</v>
      </c>
      <c r="F527" s="389" t="s">
        <v>469</v>
      </c>
      <c r="G527" s="389" t="s">
        <v>465</v>
      </c>
      <c r="H527" s="653" t="s">
        <v>516</v>
      </c>
      <c r="I527" s="389" t="s">
        <v>474</v>
      </c>
      <c r="J527" s="194"/>
      <c r="K527" s="496"/>
      <c r="L527" s="194"/>
      <c r="M527" s="194"/>
      <c r="N527" s="194"/>
      <c r="O527" s="320"/>
      <c r="P527" s="320"/>
      <c r="Q527" s="320"/>
      <c r="R527" s="406">
        <v>4735.59</v>
      </c>
      <c r="S527" s="406">
        <v>0</v>
      </c>
      <c r="T527" s="406">
        <v>4735.59</v>
      </c>
      <c r="U527" s="320"/>
      <c r="V527" s="320"/>
      <c r="W527" s="320"/>
      <c r="X527" s="406">
        <v>4735.59</v>
      </c>
      <c r="Y527" s="406">
        <v>0</v>
      </c>
      <c r="Z527" s="406">
        <v>4735.59</v>
      </c>
      <c r="AA527" s="255" t="s">
        <v>779</v>
      </c>
      <c r="AB527" s="303"/>
      <c r="AC527" s="303"/>
      <c r="AD527" s="303"/>
      <c r="AE527" s="303"/>
      <c r="AF527" s="303"/>
      <c r="AG527" s="303"/>
      <c r="AH527" s="303"/>
      <c r="AI527" s="303"/>
      <c r="AJ527" s="303"/>
      <c r="AK527" s="303"/>
      <c r="AL527" s="303"/>
      <c r="AM527" s="303"/>
      <c r="AN527" s="303"/>
      <c r="AO527" s="303"/>
      <c r="AP527" s="303"/>
      <c r="AQ527" s="303"/>
      <c r="AR527" s="303"/>
      <c r="AS527" s="303"/>
      <c r="AT527" s="303"/>
      <c r="AU527" s="303"/>
      <c r="AV527" s="303"/>
      <c r="AW527" s="303"/>
      <c r="AX527" s="303"/>
      <c r="AY527" s="303"/>
      <c r="AZ527" s="255" t="s">
        <v>779</v>
      </c>
      <c r="BA527" s="376"/>
    </row>
    <row r="528" spans="1:53" s="15" customFormat="1" ht="20.25" customHeight="1">
      <c r="A528" s="565"/>
      <c r="B528" s="179"/>
      <c r="C528" s="309" t="s">
        <v>765</v>
      </c>
      <c r="D528" s="261"/>
      <c r="E528" s="389"/>
      <c r="F528" s="389"/>
      <c r="G528" s="389"/>
      <c r="H528" s="653"/>
      <c r="I528" s="389"/>
      <c r="J528" s="194"/>
      <c r="K528" s="496"/>
      <c r="L528" s="194"/>
      <c r="M528" s="194"/>
      <c r="N528" s="194"/>
      <c r="O528" s="320"/>
      <c r="P528" s="320"/>
      <c r="Q528" s="320"/>
      <c r="R528" s="407">
        <v>4735.59</v>
      </c>
      <c r="S528" s="407">
        <v>0</v>
      </c>
      <c r="T528" s="407">
        <v>4735.59</v>
      </c>
      <c r="U528" s="320"/>
      <c r="V528" s="320"/>
      <c r="W528" s="320"/>
      <c r="X528" s="407">
        <v>4735.59</v>
      </c>
      <c r="Y528" s="407">
        <v>0</v>
      </c>
      <c r="Z528" s="407">
        <v>4735.59</v>
      </c>
      <c r="AA528" s="277"/>
      <c r="AB528" s="303"/>
      <c r="AC528" s="303"/>
      <c r="AD528" s="303"/>
      <c r="AE528" s="303"/>
      <c r="AF528" s="303"/>
      <c r="AG528" s="303"/>
      <c r="AH528" s="303"/>
      <c r="AI528" s="303"/>
      <c r="AJ528" s="303"/>
      <c r="AK528" s="303"/>
      <c r="AL528" s="303"/>
      <c r="AM528" s="303"/>
      <c r="AN528" s="303"/>
      <c r="AO528" s="303"/>
      <c r="AP528" s="303"/>
      <c r="AQ528" s="303"/>
      <c r="AR528" s="303"/>
      <c r="AS528" s="303"/>
      <c r="AT528" s="303"/>
      <c r="AU528" s="303"/>
      <c r="AV528" s="303"/>
      <c r="AW528" s="303"/>
      <c r="AX528" s="303"/>
      <c r="AY528" s="303"/>
      <c r="AZ528" s="277"/>
      <c r="BA528" s="376"/>
    </row>
    <row r="529" spans="1:53" s="15" customFormat="1" ht="31.5" customHeight="1">
      <c r="A529" s="565" t="s">
        <v>1005</v>
      </c>
      <c r="B529" s="179" t="s">
        <v>883</v>
      </c>
      <c r="C529" s="48" t="s">
        <v>773</v>
      </c>
      <c r="D529" s="261"/>
      <c r="E529" s="389" t="s">
        <v>463</v>
      </c>
      <c r="F529" s="389" t="s">
        <v>469</v>
      </c>
      <c r="G529" s="389" t="s">
        <v>465</v>
      </c>
      <c r="H529" s="653" t="s">
        <v>516</v>
      </c>
      <c r="I529" s="389" t="s">
        <v>474</v>
      </c>
      <c r="J529" s="194"/>
      <c r="K529" s="496"/>
      <c r="L529" s="194"/>
      <c r="M529" s="194"/>
      <c r="N529" s="194"/>
      <c r="O529" s="320"/>
      <c r="P529" s="320"/>
      <c r="Q529" s="320"/>
      <c r="R529" s="406">
        <v>17664.582999999999</v>
      </c>
      <c r="S529" s="406">
        <v>0</v>
      </c>
      <c r="T529" s="406">
        <v>17664.582999999999</v>
      </c>
      <c r="U529" s="320"/>
      <c r="V529" s="320"/>
      <c r="W529" s="320"/>
      <c r="X529" s="406">
        <v>17664.582999999999</v>
      </c>
      <c r="Y529" s="406">
        <v>0</v>
      </c>
      <c r="Z529" s="406">
        <v>17664.582999999999</v>
      </c>
      <c r="AA529" s="255" t="s">
        <v>779</v>
      </c>
      <c r="AB529" s="303"/>
      <c r="AC529" s="303"/>
      <c r="AD529" s="303"/>
      <c r="AE529" s="303"/>
      <c r="AF529" s="303"/>
      <c r="AG529" s="303"/>
      <c r="AH529" s="303"/>
      <c r="AI529" s="303"/>
      <c r="AJ529" s="303"/>
      <c r="AK529" s="303"/>
      <c r="AL529" s="303"/>
      <c r="AM529" s="303"/>
      <c r="AN529" s="303"/>
      <c r="AO529" s="303"/>
      <c r="AP529" s="303"/>
      <c r="AQ529" s="303"/>
      <c r="AR529" s="303"/>
      <c r="AS529" s="303"/>
      <c r="AT529" s="303"/>
      <c r="AU529" s="303"/>
      <c r="AV529" s="303"/>
      <c r="AW529" s="303"/>
      <c r="AX529" s="303"/>
      <c r="AY529" s="303"/>
      <c r="AZ529" s="255" t="s">
        <v>779</v>
      </c>
      <c r="BA529" s="376"/>
    </row>
    <row r="530" spans="1:53" s="15" customFormat="1" ht="20.25" customHeight="1">
      <c r="A530" s="565"/>
      <c r="B530" s="179"/>
      <c r="C530" s="309" t="s">
        <v>765</v>
      </c>
      <c r="D530" s="261"/>
      <c r="E530" s="389"/>
      <c r="F530" s="389"/>
      <c r="G530" s="389"/>
      <c r="H530" s="653"/>
      <c r="I530" s="389"/>
      <c r="J530" s="194"/>
      <c r="K530" s="496"/>
      <c r="L530" s="194"/>
      <c r="M530" s="194"/>
      <c r="N530" s="194"/>
      <c r="O530" s="320"/>
      <c r="P530" s="320"/>
      <c r="Q530" s="320"/>
      <c r="R530" s="407">
        <v>17664.582999999999</v>
      </c>
      <c r="S530" s="407">
        <v>0</v>
      </c>
      <c r="T530" s="407">
        <v>17664.582999999999</v>
      </c>
      <c r="U530" s="320"/>
      <c r="V530" s="320"/>
      <c r="W530" s="320"/>
      <c r="X530" s="407">
        <v>17664.582999999999</v>
      </c>
      <c r="Y530" s="407">
        <v>0</v>
      </c>
      <c r="Z530" s="407">
        <v>17664.582999999999</v>
      </c>
      <c r="AA530" s="277"/>
      <c r="AB530" s="303"/>
      <c r="AC530" s="303"/>
      <c r="AD530" s="303"/>
      <c r="AE530" s="303"/>
      <c r="AF530" s="303"/>
      <c r="AG530" s="303"/>
      <c r="AH530" s="303"/>
      <c r="AI530" s="303"/>
      <c r="AJ530" s="303"/>
      <c r="AK530" s="303"/>
      <c r="AL530" s="303"/>
      <c r="AM530" s="303"/>
      <c r="AN530" s="303"/>
      <c r="AO530" s="303"/>
      <c r="AP530" s="303"/>
      <c r="AQ530" s="303"/>
      <c r="AR530" s="303"/>
      <c r="AS530" s="303"/>
      <c r="AT530" s="303"/>
      <c r="AU530" s="303"/>
      <c r="AV530" s="303"/>
      <c r="AW530" s="303"/>
      <c r="AX530" s="303"/>
      <c r="AY530" s="303"/>
      <c r="AZ530" s="277"/>
      <c r="BA530" s="376"/>
    </row>
    <row r="531" spans="1:53" s="1" customFormat="1" ht="47.25" customHeight="1">
      <c r="A531" s="565"/>
      <c r="B531" s="91"/>
      <c r="C531" s="97" t="s">
        <v>397</v>
      </c>
      <c r="D531" s="97"/>
      <c r="E531" s="203"/>
      <c r="F531" s="203"/>
      <c r="G531" s="203"/>
      <c r="H531" s="203"/>
      <c r="I531" s="203"/>
      <c r="J531" s="156"/>
      <c r="K531" s="497"/>
      <c r="L531" s="156"/>
      <c r="M531" s="156"/>
      <c r="N531" s="156"/>
      <c r="O531" s="140"/>
      <c r="P531" s="140"/>
      <c r="Q531" s="140"/>
      <c r="R531" s="335"/>
      <c r="S531" s="335"/>
      <c r="T531" s="335"/>
      <c r="U531" s="335"/>
      <c r="V531" s="335"/>
      <c r="W531" s="335"/>
      <c r="X531" s="335"/>
      <c r="Y531" s="335"/>
      <c r="Z531" s="335"/>
      <c r="AA531" s="97"/>
      <c r="AB531" s="140"/>
      <c r="AC531" s="140"/>
      <c r="AD531" s="140"/>
      <c r="AE531" s="335"/>
      <c r="AF531" s="335"/>
      <c r="AG531" s="335"/>
      <c r="AH531" s="335"/>
      <c r="AI531" s="335"/>
      <c r="AJ531" s="335"/>
      <c r="AK531" s="335"/>
      <c r="AL531" s="335"/>
      <c r="AM531" s="335"/>
      <c r="AN531" s="140"/>
      <c r="AO531" s="140"/>
      <c r="AP531" s="140"/>
      <c r="AQ531" s="140"/>
      <c r="AR531" s="140"/>
      <c r="AS531" s="140"/>
      <c r="AT531" s="140"/>
      <c r="AU531" s="140"/>
      <c r="AV531" s="140"/>
      <c r="AW531" s="140"/>
      <c r="AX531" s="140"/>
      <c r="AY531" s="140"/>
      <c r="AZ531" s="97"/>
    </row>
    <row r="532" spans="1:53" ht="20.25" customHeight="1">
      <c r="A532" s="565"/>
      <c r="B532" s="63"/>
      <c r="C532" s="66" t="s">
        <v>575</v>
      </c>
      <c r="D532" s="66"/>
      <c r="E532" s="204"/>
      <c r="F532" s="204"/>
      <c r="G532" s="204"/>
      <c r="H532" s="204"/>
      <c r="I532" s="204"/>
      <c r="J532" s="66"/>
      <c r="K532" s="450"/>
      <c r="L532" s="66"/>
      <c r="M532" s="66"/>
      <c r="N532" s="66"/>
      <c r="O532" s="108"/>
      <c r="P532" s="108"/>
      <c r="Q532" s="108"/>
      <c r="R532" s="318"/>
      <c r="S532" s="318"/>
      <c r="T532" s="318"/>
      <c r="U532" s="318"/>
      <c r="V532" s="318"/>
      <c r="W532" s="318"/>
      <c r="X532" s="318"/>
      <c r="Y532" s="318"/>
      <c r="Z532" s="318"/>
      <c r="AA532" s="66"/>
      <c r="AB532" s="108"/>
      <c r="AC532" s="108"/>
      <c r="AD532" s="108"/>
      <c r="AE532" s="318"/>
      <c r="AF532" s="318"/>
      <c r="AG532" s="318"/>
      <c r="AH532" s="318"/>
      <c r="AI532" s="318"/>
      <c r="AJ532" s="318"/>
      <c r="AK532" s="318"/>
      <c r="AL532" s="318"/>
      <c r="AM532" s="318"/>
      <c r="AN532" s="108"/>
      <c r="AO532" s="108"/>
      <c r="AP532" s="108"/>
      <c r="AQ532" s="108"/>
      <c r="AR532" s="108"/>
      <c r="AS532" s="108"/>
      <c r="AT532" s="108"/>
      <c r="AU532" s="108"/>
      <c r="AV532" s="108"/>
      <c r="AW532" s="108"/>
      <c r="AX532" s="108"/>
      <c r="AY532" s="108"/>
      <c r="AZ532" s="66"/>
    </row>
    <row r="533" spans="1:53" s="15" customFormat="1" ht="31.5" customHeight="1">
      <c r="A533" s="565" t="s">
        <v>1005</v>
      </c>
      <c r="B533" s="50" t="s">
        <v>884</v>
      </c>
      <c r="C533" s="34" t="s">
        <v>100</v>
      </c>
      <c r="D533" s="34"/>
      <c r="E533" s="212" t="s">
        <v>463</v>
      </c>
      <c r="F533" s="212" t="s">
        <v>469</v>
      </c>
      <c r="G533" s="212" t="s">
        <v>465</v>
      </c>
      <c r="H533" s="214" t="s">
        <v>515</v>
      </c>
      <c r="I533" s="214" t="s">
        <v>514</v>
      </c>
      <c r="J533" s="77">
        <v>2023</v>
      </c>
      <c r="K533" s="465"/>
      <c r="L533" s="77"/>
      <c r="M533" s="77"/>
      <c r="N533" s="77"/>
      <c r="O533" s="115">
        <v>14820.3</v>
      </c>
      <c r="P533" s="115">
        <v>0</v>
      </c>
      <c r="Q533" s="115">
        <v>14820.3</v>
      </c>
      <c r="R533" s="284">
        <f t="shared" ref="R533:R536" si="419">O533</f>
        <v>14820.3</v>
      </c>
      <c r="S533" s="284">
        <f t="shared" ref="S533:S536" si="420">P533</f>
        <v>0</v>
      </c>
      <c r="T533" s="284">
        <f t="shared" ref="T533:T536" si="421">Q533</f>
        <v>14820.3</v>
      </c>
      <c r="U533" s="284"/>
      <c r="V533" s="284"/>
      <c r="W533" s="284"/>
      <c r="X533" s="284">
        <f>R533+U533</f>
        <v>14820.3</v>
      </c>
      <c r="Y533" s="284">
        <f t="shared" ref="Y533:Z533" si="422">S533+V533</f>
        <v>0</v>
      </c>
      <c r="Z533" s="284">
        <f t="shared" si="422"/>
        <v>14820.3</v>
      </c>
      <c r="AA533" s="34"/>
      <c r="AB533" s="115"/>
      <c r="AC533" s="115"/>
      <c r="AD533" s="115"/>
      <c r="AE533" s="284"/>
      <c r="AF533" s="284"/>
      <c r="AG533" s="284"/>
      <c r="AH533" s="284"/>
      <c r="AI533" s="284"/>
      <c r="AJ533" s="284"/>
      <c r="AK533" s="284"/>
      <c r="AL533" s="284"/>
      <c r="AM533" s="284"/>
      <c r="AN533" s="115"/>
      <c r="AO533" s="115"/>
      <c r="AP533" s="115"/>
      <c r="AQ533" s="115"/>
      <c r="AR533" s="115"/>
      <c r="AS533" s="115"/>
      <c r="AT533" s="115"/>
      <c r="AU533" s="115"/>
      <c r="AV533" s="115"/>
      <c r="AW533" s="115"/>
      <c r="AX533" s="115"/>
      <c r="AY533" s="115"/>
      <c r="AZ533" s="34"/>
    </row>
    <row r="534" spans="1:53" s="15" customFormat="1" ht="19.5" customHeight="1">
      <c r="A534" s="565"/>
      <c r="B534" s="60"/>
      <c r="C534" s="241" t="s">
        <v>94</v>
      </c>
      <c r="D534" s="241"/>
      <c r="E534" s="242"/>
      <c r="F534" s="242"/>
      <c r="G534" s="242"/>
      <c r="H534" s="213"/>
      <c r="I534" s="213"/>
      <c r="J534" s="163"/>
      <c r="K534" s="469"/>
      <c r="L534" s="163"/>
      <c r="M534" s="163"/>
      <c r="N534" s="163"/>
      <c r="O534" s="116">
        <v>14820.3</v>
      </c>
      <c r="P534" s="116">
        <v>0</v>
      </c>
      <c r="Q534" s="116">
        <v>14820.3</v>
      </c>
      <c r="R534" s="321">
        <f t="shared" si="419"/>
        <v>14820.3</v>
      </c>
      <c r="S534" s="321">
        <f t="shared" si="420"/>
        <v>0</v>
      </c>
      <c r="T534" s="321">
        <f t="shared" si="421"/>
        <v>14820.3</v>
      </c>
      <c r="U534" s="321"/>
      <c r="V534" s="321"/>
      <c r="W534" s="321"/>
      <c r="X534" s="321">
        <f t="shared" ref="X534:X536" si="423">R534+U534</f>
        <v>14820.3</v>
      </c>
      <c r="Y534" s="321">
        <f t="shared" ref="Y534:Y536" si="424">S534+V534</f>
        <v>0</v>
      </c>
      <c r="Z534" s="321">
        <f t="shared" ref="Z534:Z536" si="425">T534+W534</f>
        <v>14820.3</v>
      </c>
      <c r="AA534" s="241"/>
      <c r="AB534" s="116"/>
      <c r="AC534" s="116"/>
      <c r="AD534" s="116"/>
      <c r="AE534" s="321"/>
      <c r="AF534" s="321"/>
      <c r="AG534" s="321"/>
      <c r="AH534" s="321"/>
      <c r="AI534" s="321"/>
      <c r="AJ534" s="321"/>
      <c r="AK534" s="321"/>
      <c r="AL534" s="321"/>
      <c r="AM534" s="321"/>
      <c r="AN534" s="116"/>
      <c r="AO534" s="116"/>
      <c r="AP534" s="116"/>
      <c r="AQ534" s="116"/>
      <c r="AR534" s="116"/>
      <c r="AS534" s="116"/>
      <c r="AT534" s="116"/>
      <c r="AU534" s="116"/>
      <c r="AV534" s="116"/>
      <c r="AW534" s="116"/>
      <c r="AX534" s="116"/>
      <c r="AY534" s="116"/>
      <c r="AZ534" s="241"/>
    </row>
    <row r="535" spans="1:53" s="15" customFormat="1" ht="47.25" customHeight="1">
      <c r="A535" s="565" t="s">
        <v>1005</v>
      </c>
      <c r="B535" s="50" t="s">
        <v>885</v>
      </c>
      <c r="C535" s="34" t="s">
        <v>101</v>
      </c>
      <c r="D535" s="34"/>
      <c r="E535" s="212" t="s">
        <v>463</v>
      </c>
      <c r="F535" s="212" t="s">
        <v>469</v>
      </c>
      <c r="G535" s="212" t="s">
        <v>465</v>
      </c>
      <c r="H535" s="214" t="s">
        <v>515</v>
      </c>
      <c r="I535" s="214" t="s">
        <v>514</v>
      </c>
      <c r="J535" s="77">
        <v>2023</v>
      </c>
      <c r="K535" s="465"/>
      <c r="L535" s="77"/>
      <c r="M535" s="77"/>
      <c r="N535" s="77"/>
      <c r="O535" s="115">
        <v>7949.7</v>
      </c>
      <c r="P535" s="115">
        <v>0</v>
      </c>
      <c r="Q535" s="115">
        <v>7949.7</v>
      </c>
      <c r="R535" s="284">
        <f t="shared" si="419"/>
        <v>7949.7</v>
      </c>
      <c r="S535" s="284">
        <f t="shared" si="420"/>
        <v>0</v>
      </c>
      <c r="T535" s="284">
        <f t="shared" si="421"/>
        <v>7949.7</v>
      </c>
      <c r="U535" s="284"/>
      <c r="V535" s="284"/>
      <c r="W535" s="284"/>
      <c r="X535" s="284">
        <f t="shared" si="423"/>
        <v>7949.7</v>
      </c>
      <c r="Y535" s="284">
        <f t="shared" si="424"/>
        <v>0</v>
      </c>
      <c r="Z535" s="284">
        <f t="shared" si="425"/>
        <v>7949.7</v>
      </c>
      <c r="AA535" s="34"/>
      <c r="AB535" s="115"/>
      <c r="AC535" s="115"/>
      <c r="AD535" s="115"/>
      <c r="AE535" s="284"/>
      <c r="AF535" s="284"/>
      <c r="AG535" s="284"/>
      <c r="AH535" s="284"/>
      <c r="AI535" s="284"/>
      <c r="AJ535" s="284"/>
      <c r="AK535" s="284"/>
      <c r="AL535" s="284"/>
      <c r="AM535" s="284"/>
      <c r="AN535" s="115"/>
      <c r="AO535" s="115"/>
      <c r="AP535" s="115"/>
      <c r="AQ535" s="115"/>
      <c r="AR535" s="115"/>
      <c r="AS535" s="115"/>
      <c r="AT535" s="115"/>
      <c r="AU535" s="115"/>
      <c r="AV535" s="115"/>
      <c r="AW535" s="115"/>
      <c r="AX535" s="115"/>
      <c r="AY535" s="115"/>
      <c r="AZ535" s="34"/>
    </row>
    <row r="536" spans="1:53" s="15" customFormat="1" ht="16.5" customHeight="1">
      <c r="A536" s="565"/>
      <c r="B536" s="148"/>
      <c r="C536" s="241" t="s">
        <v>94</v>
      </c>
      <c r="D536" s="241"/>
      <c r="E536" s="242"/>
      <c r="F536" s="242"/>
      <c r="G536" s="242"/>
      <c r="H536" s="213"/>
      <c r="I536" s="213"/>
      <c r="J536" s="163"/>
      <c r="K536" s="469"/>
      <c r="L536" s="163"/>
      <c r="M536" s="163"/>
      <c r="N536" s="163"/>
      <c r="O536" s="116">
        <v>7949.7</v>
      </c>
      <c r="P536" s="116">
        <v>0</v>
      </c>
      <c r="Q536" s="116">
        <v>7949.7</v>
      </c>
      <c r="R536" s="321">
        <f t="shared" si="419"/>
        <v>7949.7</v>
      </c>
      <c r="S536" s="321">
        <f t="shared" si="420"/>
        <v>0</v>
      </c>
      <c r="T536" s="321">
        <f t="shared" si="421"/>
        <v>7949.7</v>
      </c>
      <c r="U536" s="321"/>
      <c r="V536" s="321"/>
      <c r="W536" s="321"/>
      <c r="X536" s="321">
        <f t="shared" si="423"/>
        <v>7949.7</v>
      </c>
      <c r="Y536" s="321">
        <f t="shared" si="424"/>
        <v>0</v>
      </c>
      <c r="Z536" s="321">
        <f t="shared" si="425"/>
        <v>7949.7</v>
      </c>
      <c r="AA536" s="241"/>
      <c r="AB536" s="116"/>
      <c r="AC536" s="116"/>
      <c r="AD536" s="116"/>
      <c r="AE536" s="321"/>
      <c r="AF536" s="321"/>
      <c r="AG536" s="321"/>
      <c r="AH536" s="321"/>
      <c r="AI536" s="321"/>
      <c r="AJ536" s="321"/>
      <c r="AK536" s="321"/>
      <c r="AL536" s="321"/>
      <c r="AM536" s="321"/>
      <c r="AN536" s="116"/>
      <c r="AO536" s="116"/>
      <c r="AP536" s="116"/>
      <c r="AQ536" s="116"/>
      <c r="AR536" s="116"/>
      <c r="AS536" s="116"/>
      <c r="AT536" s="116"/>
      <c r="AU536" s="116"/>
      <c r="AV536" s="116"/>
      <c r="AW536" s="116"/>
      <c r="AX536" s="116"/>
      <c r="AY536" s="116"/>
      <c r="AZ536" s="241"/>
    </row>
    <row r="537" spans="1:53" ht="20.25" customHeight="1">
      <c r="A537" s="565"/>
      <c r="B537" s="63"/>
      <c r="C537" s="66" t="s">
        <v>97</v>
      </c>
      <c r="D537" s="66"/>
      <c r="E537" s="204"/>
      <c r="F537" s="204"/>
      <c r="G537" s="204"/>
      <c r="H537" s="204"/>
      <c r="I537" s="204"/>
      <c r="J537" s="66"/>
      <c r="K537" s="450"/>
      <c r="L537" s="66"/>
      <c r="M537" s="66"/>
      <c r="N537" s="66"/>
      <c r="O537" s="108"/>
      <c r="P537" s="108"/>
      <c r="Q537" s="108"/>
      <c r="R537" s="318"/>
      <c r="S537" s="318"/>
      <c r="T537" s="318"/>
      <c r="U537" s="318"/>
      <c r="V537" s="318"/>
      <c r="W537" s="318"/>
      <c r="X537" s="318"/>
      <c r="Y537" s="318"/>
      <c r="Z537" s="318"/>
      <c r="AA537" s="66"/>
      <c r="AB537" s="108"/>
      <c r="AC537" s="108"/>
      <c r="AD537" s="108"/>
      <c r="AE537" s="318"/>
      <c r="AF537" s="318"/>
      <c r="AG537" s="318"/>
      <c r="AH537" s="318"/>
      <c r="AI537" s="318"/>
      <c r="AJ537" s="318"/>
      <c r="AK537" s="318"/>
      <c r="AL537" s="318"/>
      <c r="AM537" s="318"/>
      <c r="AN537" s="108"/>
      <c r="AO537" s="108"/>
      <c r="AP537" s="108"/>
      <c r="AQ537" s="108"/>
      <c r="AR537" s="108"/>
      <c r="AS537" s="108"/>
      <c r="AT537" s="108"/>
      <c r="AU537" s="108"/>
      <c r="AV537" s="108"/>
      <c r="AW537" s="108"/>
      <c r="AX537" s="108"/>
      <c r="AY537" s="108"/>
      <c r="AZ537" s="66"/>
    </row>
    <row r="538" spans="1:53" s="15" customFormat="1" ht="31.5" customHeight="1">
      <c r="A538" s="565" t="s">
        <v>1005</v>
      </c>
      <c r="B538" s="50" t="s">
        <v>886</v>
      </c>
      <c r="C538" s="48" t="s">
        <v>774</v>
      </c>
      <c r="D538" s="241"/>
      <c r="E538" s="212" t="s">
        <v>463</v>
      </c>
      <c r="F538" s="212" t="s">
        <v>469</v>
      </c>
      <c r="G538" s="212" t="s">
        <v>465</v>
      </c>
      <c r="H538" s="214" t="s">
        <v>515</v>
      </c>
      <c r="I538" s="214" t="s">
        <v>474</v>
      </c>
      <c r="J538" s="163"/>
      <c r="K538" s="469"/>
      <c r="L538" s="163"/>
      <c r="M538" s="163"/>
      <c r="N538" s="163"/>
      <c r="O538" s="321"/>
      <c r="P538" s="321"/>
      <c r="Q538" s="321"/>
      <c r="R538" s="406">
        <v>2619.2600000000002</v>
      </c>
      <c r="S538" s="406">
        <v>0</v>
      </c>
      <c r="T538" s="406">
        <v>2619.2600000000002</v>
      </c>
      <c r="U538" s="321"/>
      <c r="V538" s="321"/>
      <c r="W538" s="321"/>
      <c r="X538" s="406">
        <v>2619.2600000000002</v>
      </c>
      <c r="Y538" s="406">
        <v>0</v>
      </c>
      <c r="Z538" s="406">
        <v>2619.2600000000002</v>
      </c>
      <c r="AA538" s="255" t="s">
        <v>779</v>
      </c>
      <c r="AB538" s="321"/>
      <c r="AC538" s="321"/>
      <c r="AD538" s="321"/>
      <c r="AE538" s="321"/>
      <c r="AF538" s="321"/>
      <c r="AG538" s="321"/>
      <c r="AH538" s="321"/>
      <c r="AI538" s="321"/>
      <c r="AJ538" s="321"/>
      <c r="AK538" s="321"/>
      <c r="AL538" s="321"/>
      <c r="AM538" s="321"/>
      <c r="AN538" s="321"/>
      <c r="AO538" s="321"/>
      <c r="AP538" s="321"/>
      <c r="AQ538" s="321"/>
      <c r="AR538" s="321"/>
      <c r="AS538" s="321"/>
      <c r="AT538" s="321"/>
      <c r="AU538" s="321"/>
      <c r="AV538" s="321"/>
      <c r="AW538" s="321"/>
      <c r="AX538" s="321"/>
      <c r="AY538" s="321"/>
      <c r="AZ538" s="255" t="s">
        <v>779</v>
      </c>
    </row>
    <row r="539" spans="1:53" s="15" customFormat="1" ht="16.5" customHeight="1">
      <c r="A539" s="565"/>
      <c r="B539" s="383"/>
      <c r="C539" s="309" t="s">
        <v>765</v>
      </c>
      <c r="D539" s="241"/>
      <c r="E539" s="242"/>
      <c r="F539" s="242"/>
      <c r="G539" s="242"/>
      <c r="H539" s="213"/>
      <c r="I539" s="213"/>
      <c r="J539" s="163"/>
      <c r="K539" s="469"/>
      <c r="L539" s="163"/>
      <c r="M539" s="163"/>
      <c r="N539" s="163"/>
      <c r="O539" s="321"/>
      <c r="P539" s="321"/>
      <c r="Q539" s="321"/>
      <c r="R539" s="407">
        <v>2619.2600000000002</v>
      </c>
      <c r="S539" s="407">
        <v>0</v>
      </c>
      <c r="T539" s="407">
        <v>2619.2600000000002</v>
      </c>
      <c r="U539" s="321"/>
      <c r="V539" s="321"/>
      <c r="W539" s="321"/>
      <c r="X539" s="407">
        <v>2619.2600000000002</v>
      </c>
      <c r="Y539" s="407">
        <v>0</v>
      </c>
      <c r="Z539" s="407">
        <v>2619.2600000000002</v>
      </c>
      <c r="AA539" s="241"/>
      <c r="AB539" s="321"/>
      <c r="AC539" s="321"/>
      <c r="AD539" s="321"/>
      <c r="AE539" s="321"/>
      <c r="AF539" s="321"/>
      <c r="AG539" s="321"/>
      <c r="AH539" s="321"/>
      <c r="AI539" s="321"/>
      <c r="AJ539" s="321"/>
      <c r="AK539" s="321"/>
      <c r="AL539" s="321"/>
      <c r="AM539" s="321"/>
      <c r="AN539" s="321"/>
      <c r="AO539" s="321"/>
      <c r="AP539" s="321"/>
      <c r="AQ539" s="321"/>
      <c r="AR539" s="321"/>
      <c r="AS539" s="321"/>
      <c r="AT539" s="321"/>
      <c r="AU539" s="321"/>
      <c r="AV539" s="321"/>
      <c r="AW539" s="321"/>
      <c r="AX539" s="321"/>
      <c r="AY539" s="321"/>
      <c r="AZ539" s="241"/>
    </row>
    <row r="540" spans="1:53" s="1" customFormat="1" ht="31.5" customHeight="1">
      <c r="A540" s="565"/>
      <c r="B540" s="91"/>
      <c r="C540" s="97" t="s">
        <v>565</v>
      </c>
      <c r="D540" s="97"/>
      <c r="E540" s="203"/>
      <c r="F540" s="203"/>
      <c r="G540" s="203"/>
      <c r="H540" s="203"/>
      <c r="I540" s="203"/>
      <c r="J540" s="156"/>
      <c r="K540" s="497"/>
      <c r="L540" s="156"/>
      <c r="M540" s="156"/>
      <c r="N540" s="156"/>
      <c r="O540" s="140"/>
      <c r="P540" s="140"/>
      <c r="Q540" s="140"/>
      <c r="R540" s="335"/>
      <c r="S540" s="335"/>
      <c r="T540" s="335"/>
      <c r="U540" s="335"/>
      <c r="V540" s="335"/>
      <c r="W540" s="335"/>
      <c r="X540" s="335"/>
      <c r="Y540" s="335"/>
      <c r="Z540" s="335"/>
      <c r="AA540" s="97"/>
      <c r="AB540" s="140"/>
      <c r="AC540" s="140"/>
      <c r="AD540" s="140"/>
      <c r="AE540" s="335"/>
      <c r="AF540" s="335"/>
      <c r="AG540" s="335"/>
      <c r="AH540" s="335"/>
      <c r="AI540" s="335"/>
      <c r="AJ540" s="335"/>
      <c r="AK540" s="335"/>
      <c r="AL540" s="335"/>
      <c r="AM540" s="335"/>
      <c r="AN540" s="140"/>
      <c r="AO540" s="140"/>
      <c r="AP540" s="140"/>
      <c r="AQ540" s="140"/>
      <c r="AR540" s="140"/>
      <c r="AS540" s="140"/>
      <c r="AT540" s="140"/>
      <c r="AU540" s="140"/>
      <c r="AV540" s="140"/>
      <c r="AW540" s="140"/>
      <c r="AX540" s="140"/>
      <c r="AY540" s="140"/>
      <c r="AZ540" s="97"/>
    </row>
    <row r="541" spans="1:53" s="265" customFormat="1" ht="15.75" customHeight="1">
      <c r="A541" s="565"/>
      <c r="B541" s="63"/>
      <c r="C541" s="66" t="s">
        <v>576</v>
      </c>
      <c r="D541" s="66"/>
      <c r="E541" s="204"/>
      <c r="F541" s="204"/>
      <c r="G541" s="204"/>
      <c r="H541" s="204"/>
      <c r="I541" s="204"/>
      <c r="J541" s="66"/>
      <c r="K541" s="450"/>
      <c r="L541" s="66"/>
      <c r="M541" s="66"/>
      <c r="N541" s="66"/>
      <c r="O541" s="264"/>
      <c r="P541" s="264"/>
      <c r="Q541" s="264"/>
      <c r="R541" s="336"/>
      <c r="S541" s="336"/>
      <c r="T541" s="336"/>
      <c r="U541" s="336"/>
      <c r="V541" s="336"/>
      <c r="W541" s="336"/>
      <c r="X541" s="336"/>
      <c r="Y541" s="336"/>
      <c r="Z541" s="336"/>
      <c r="AA541" s="66"/>
      <c r="AB541" s="264"/>
      <c r="AC541" s="264"/>
      <c r="AD541" s="264"/>
      <c r="AE541" s="336"/>
      <c r="AF541" s="336"/>
      <c r="AG541" s="336"/>
      <c r="AH541" s="336"/>
      <c r="AI541" s="336"/>
      <c r="AJ541" s="336"/>
      <c r="AK541" s="336"/>
      <c r="AL541" s="336"/>
      <c r="AM541" s="336"/>
      <c r="AN541" s="264"/>
      <c r="AO541" s="264"/>
      <c r="AP541" s="264"/>
      <c r="AQ541" s="264"/>
      <c r="AR541" s="264"/>
      <c r="AS541" s="264"/>
      <c r="AT541" s="264"/>
      <c r="AU541" s="264"/>
      <c r="AV541" s="264"/>
      <c r="AW541" s="264"/>
      <c r="AX541" s="264"/>
      <c r="AY541" s="264"/>
      <c r="AZ541" s="66"/>
    </row>
    <row r="542" spans="1:53" s="267" customFormat="1" ht="63.75" customHeight="1">
      <c r="A542" s="565" t="s">
        <v>1005</v>
      </c>
      <c r="B542" s="50" t="s">
        <v>887</v>
      </c>
      <c r="C542" s="262" t="s">
        <v>416</v>
      </c>
      <c r="D542" s="261"/>
      <c r="E542" s="260" t="s">
        <v>463</v>
      </c>
      <c r="F542" s="260" t="s">
        <v>469</v>
      </c>
      <c r="G542" s="260" t="s">
        <v>465</v>
      </c>
      <c r="H542" s="653" t="s">
        <v>490</v>
      </c>
      <c r="I542" s="260" t="s">
        <v>514</v>
      </c>
      <c r="J542" s="194" t="s">
        <v>452</v>
      </c>
      <c r="K542" s="496"/>
      <c r="L542" s="115"/>
      <c r="M542" s="115"/>
      <c r="N542" s="115"/>
      <c r="O542" s="112">
        <v>60597</v>
      </c>
      <c r="P542" s="112">
        <v>0</v>
      </c>
      <c r="Q542" s="112">
        <v>60597</v>
      </c>
      <c r="R542" s="303">
        <f t="shared" ref="R542:R556" si="426">O542</f>
        <v>60597</v>
      </c>
      <c r="S542" s="303">
        <f t="shared" ref="S542:S545" si="427">P542</f>
        <v>0</v>
      </c>
      <c r="T542" s="303">
        <f t="shared" ref="T542:T545" si="428">Q542</f>
        <v>60597</v>
      </c>
      <c r="U542" s="303"/>
      <c r="V542" s="303"/>
      <c r="W542" s="303"/>
      <c r="X542" s="303">
        <f>U542+R542</f>
        <v>60597</v>
      </c>
      <c r="Y542" s="303">
        <f t="shared" ref="Y542:Z542" si="429">V542+S542</f>
        <v>0</v>
      </c>
      <c r="Z542" s="303">
        <f t="shared" si="429"/>
        <v>60597</v>
      </c>
      <c r="AA542" s="262"/>
      <c r="AB542" s="115"/>
      <c r="AC542" s="266"/>
      <c r="AD542" s="266"/>
      <c r="AE542" s="308"/>
      <c r="AF542" s="308"/>
      <c r="AG542" s="308"/>
      <c r="AH542" s="308"/>
      <c r="AI542" s="308"/>
      <c r="AJ542" s="308"/>
      <c r="AK542" s="308"/>
      <c r="AL542" s="308"/>
      <c r="AM542" s="308"/>
      <c r="AN542" s="266"/>
      <c r="AO542" s="266"/>
      <c r="AP542" s="266"/>
      <c r="AQ542" s="266"/>
      <c r="AR542" s="266"/>
      <c r="AS542" s="266"/>
      <c r="AT542" s="266"/>
      <c r="AU542" s="266"/>
      <c r="AV542" s="266"/>
      <c r="AW542" s="266"/>
      <c r="AX542" s="266"/>
      <c r="AY542" s="266"/>
      <c r="AZ542" s="262"/>
    </row>
    <row r="543" spans="1:53" s="279" customFormat="1" ht="65.25" customHeight="1">
      <c r="A543" s="565" t="s">
        <v>1005</v>
      </c>
      <c r="B543" s="50" t="s">
        <v>888</v>
      </c>
      <c r="C543" s="276" t="s">
        <v>417</v>
      </c>
      <c r="D543" s="277"/>
      <c r="E543" s="205" t="s">
        <v>463</v>
      </c>
      <c r="F543" s="205" t="s">
        <v>469</v>
      </c>
      <c r="G543" s="205" t="s">
        <v>465</v>
      </c>
      <c r="H543" s="205" t="s">
        <v>490</v>
      </c>
      <c r="I543" s="205" t="s">
        <v>514</v>
      </c>
      <c r="J543" s="278">
        <v>2023</v>
      </c>
      <c r="K543" s="467"/>
      <c r="L543" s="115"/>
      <c r="M543" s="115"/>
      <c r="N543" s="115"/>
      <c r="O543" s="115">
        <v>120981</v>
      </c>
      <c r="P543" s="115">
        <v>0</v>
      </c>
      <c r="Q543" s="115">
        <v>120981</v>
      </c>
      <c r="R543" s="303">
        <f t="shared" si="426"/>
        <v>120981</v>
      </c>
      <c r="S543" s="303">
        <f t="shared" si="427"/>
        <v>0</v>
      </c>
      <c r="T543" s="303">
        <f t="shared" si="428"/>
        <v>120981</v>
      </c>
      <c r="U543" s="284"/>
      <c r="V543" s="284"/>
      <c r="W543" s="284"/>
      <c r="X543" s="303">
        <f t="shared" ref="X543:X570" si="430">U543+R543</f>
        <v>120981</v>
      </c>
      <c r="Y543" s="303">
        <f t="shared" ref="Y543:Y558" si="431">V543+S543</f>
        <v>0</v>
      </c>
      <c r="Z543" s="303">
        <f t="shared" ref="Z543:Z558" si="432">W543+T543</f>
        <v>120981</v>
      </c>
      <c r="AA543" s="276"/>
      <c r="AB543" s="115"/>
      <c r="AC543" s="266"/>
      <c r="AD543" s="266"/>
      <c r="AE543" s="308"/>
      <c r="AF543" s="308"/>
      <c r="AG543" s="308"/>
      <c r="AH543" s="308"/>
      <c r="AI543" s="308"/>
      <c r="AJ543" s="308"/>
      <c r="AK543" s="308"/>
      <c r="AL543" s="308"/>
      <c r="AM543" s="308"/>
      <c r="AN543" s="266"/>
      <c r="AO543" s="266"/>
      <c r="AP543" s="266"/>
      <c r="AQ543" s="266"/>
      <c r="AR543" s="266"/>
      <c r="AS543" s="266"/>
      <c r="AT543" s="266"/>
      <c r="AU543" s="266"/>
      <c r="AV543" s="266"/>
      <c r="AW543" s="266"/>
      <c r="AX543" s="266"/>
      <c r="AY543" s="266"/>
      <c r="AZ543" s="276"/>
    </row>
    <row r="544" spans="1:53" s="279" customFormat="1" ht="48" customHeight="1">
      <c r="A544" s="565" t="s">
        <v>1005</v>
      </c>
      <c r="B544" s="50" t="s">
        <v>889</v>
      </c>
      <c r="C544" s="276" t="s">
        <v>521</v>
      </c>
      <c r="D544" s="277"/>
      <c r="E544" s="205" t="s">
        <v>463</v>
      </c>
      <c r="F544" s="205" t="s">
        <v>469</v>
      </c>
      <c r="G544" s="205" t="s">
        <v>465</v>
      </c>
      <c r="H544" s="205" t="s">
        <v>490</v>
      </c>
      <c r="I544" s="205" t="s">
        <v>514</v>
      </c>
      <c r="J544" s="278">
        <v>2023</v>
      </c>
      <c r="K544" s="467"/>
      <c r="L544" s="115">
        <f>M544+N544</f>
        <v>25000</v>
      </c>
      <c r="M544" s="115">
        <v>0</v>
      </c>
      <c r="N544" s="115">
        <v>25000</v>
      </c>
      <c r="O544" s="115">
        <v>275195.40000000002</v>
      </c>
      <c r="P544" s="115">
        <v>0</v>
      </c>
      <c r="Q544" s="115">
        <v>275195.40000000002</v>
      </c>
      <c r="R544" s="284">
        <f t="shared" si="426"/>
        <v>275195.40000000002</v>
      </c>
      <c r="S544" s="284">
        <f t="shared" si="427"/>
        <v>0</v>
      </c>
      <c r="T544" s="284">
        <f t="shared" si="428"/>
        <v>275195.40000000002</v>
      </c>
      <c r="U544" s="284"/>
      <c r="V544" s="284"/>
      <c r="W544" s="284"/>
      <c r="X544" s="284">
        <f t="shared" si="430"/>
        <v>275195.40000000002</v>
      </c>
      <c r="Y544" s="284">
        <f t="shared" si="431"/>
        <v>0</v>
      </c>
      <c r="Z544" s="284">
        <f t="shared" si="432"/>
        <v>275195.40000000002</v>
      </c>
      <c r="AA544" s="276"/>
      <c r="AB544" s="115"/>
      <c r="AC544" s="266"/>
      <c r="AD544" s="266"/>
      <c r="AE544" s="308"/>
      <c r="AF544" s="308"/>
      <c r="AG544" s="308"/>
      <c r="AH544" s="308"/>
      <c r="AI544" s="308"/>
      <c r="AJ544" s="308"/>
      <c r="AK544" s="308"/>
      <c r="AL544" s="308"/>
      <c r="AM544" s="308"/>
      <c r="AN544" s="266"/>
      <c r="AO544" s="266"/>
      <c r="AP544" s="266"/>
      <c r="AQ544" s="266"/>
      <c r="AR544" s="266"/>
      <c r="AS544" s="266"/>
      <c r="AT544" s="266"/>
      <c r="AU544" s="266"/>
      <c r="AV544" s="266"/>
      <c r="AW544" s="266"/>
      <c r="AX544" s="266"/>
      <c r="AY544" s="266"/>
      <c r="AZ544" s="276"/>
    </row>
    <row r="545" spans="1:54" s="279" customFormat="1" ht="47.25" customHeight="1">
      <c r="A545" s="565" t="s">
        <v>1005</v>
      </c>
      <c r="B545" s="50" t="s">
        <v>890</v>
      </c>
      <c r="C545" s="276" t="s">
        <v>522</v>
      </c>
      <c r="D545" s="277"/>
      <c r="E545" s="205" t="s">
        <v>463</v>
      </c>
      <c r="F545" s="205" t="s">
        <v>469</v>
      </c>
      <c r="G545" s="205" t="s">
        <v>465</v>
      </c>
      <c r="H545" s="205" t="s">
        <v>490</v>
      </c>
      <c r="I545" s="205" t="s">
        <v>514</v>
      </c>
      <c r="J545" s="278">
        <v>2023</v>
      </c>
      <c r="K545" s="467"/>
      <c r="L545" s="115"/>
      <c r="M545" s="115"/>
      <c r="N545" s="115"/>
      <c r="O545" s="284">
        <v>279357.40000000002</v>
      </c>
      <c r="P545" s="284">
        <v>0</v>
      </c>
      <c r="Q545" s="284">
        <v>279357.40000000002</v>
      </c>
      <c r="R545" s="284">
        <f t="shared" si="426"/>
        <v>279357.40000000002</v>
      </c>
      <c r="S545" s="284">
        <f t="shared" si="427"/>
        <v>0</v>
      </c>
      <c r="T545" s="284">
        <f t="shared" si="428"/>
        <v>279357.40000000002</v>
      </c>
      <c r="U545" s="284"/>
      <c r="V545" s="284"/>
      <c r="W545" s="284"/>
      <c r="X545" s="284">
        <f t="shared" si="430"/>
        <v>279357.40000000002</v>
      </c>
      <c r="Y545" s="284">
        <f t="shared" si="431"/>
        <v>0</v>
      </c>
      <c r="Z545" s="284">
        <f t="shared" si="432"/>
        <v>279357.40000000002</v>
      </c>
      <c r="AA545" s="307"/>
      <c r="AB545" s="284"/>
      <c r="AC545" s="308"/>
      <c r="AD545" s="308"/>
      <c r="AE545" s="308"/>
      <c r="AF545" s="308"/>
      <c r="AG545" s="308"/>
      <c r="AH545" s="308"/>
      <c r="AI545" s="308"/>
      <c r="AJ545" s="308"/>
      <c r="AK545" s="308"/>
      <c r="AL545" s="308"/>
      <c r="AM545" s="308"/>
      <c r="AN545" s="308"/>
      <c r="AO545" s="308"/>
      <c r="AP545" s="308"/>
      <c r="AQ545" s="308"/>
      <c r="AR545" s="308"/>
      <c r="AS545" s="308"/>
      <c r="AT545" s="308"/>
      <c r="AU545" s="308"/>
      <c r="AV545" s="308"/>
      <c r="AW545" s="308"/>
      <c r="AX545" s="308"/>
      <c r="AY545" s="308"/>
      <c r="AZ545" s="307"/>
    </row>
    <row r="546" spans="1:54" s="279" customFormat="1" ht="54.75" customHeight="1">
      <c r="A546" s="565" t="s">
        <v>1005</v>
      </c>
      <c r="B546" s="50" t="s">
        <v>891</v>
      </c>
      <c r="C546" s="307" t="s">
        <v>680</v>
      </c>
      <c r="D546" s="277"/>
      <c r="E546" s="205" t="s">
        <v>463</v>
      </c>
      <c r="F546" s="205" t="s">
        <v>469</v>
      </c>
      <c r="G546" s="205" t="s">
        <v>465</v>
      </c>
      <c r="H546" s="205" t="s">
        <v>490</v>
      </c>
      <c r="I546" s="205" t="s">
        <v>514</v>
      </c>
      <c r="J546" s="278"/>
      <c r="K546" s="467"/>
      <c r="L546" s="115"/>
      <c r="M546" s="115"/>
      <c r="N546" s="115"/>
      <c r="O546" s="284">
        <v>0</v>
      </c>
      <c r="P546" s="284"/>
      <c r="Q546" s="284"/>
      <c r="R546" s="284">
        <f t="shared" si="426"/>
        <v>0</v>
      </c>
      <c r="S546" s="284"/>
      <c r="T546" s="284"/>
      <c r="U546" s="413">
        <v>62194.2</v>
      </c>
      <c r="V546" s="413">
        <v>51310</v>
      </c>
      <c r="W546" s="413">
        <v>10884.2</v>
      </c>
      <c r="X546" s="284">
        <f t="shared" si="430"/>
        <v>62194.2</v>
      </c>
      <c r="Y546" s="284">
        <f t="shared" si="431"/>
        <v>51310</v>
      </c>
      <c r="Z546" s="284">
        <f t="shared" si="432"/>
        <v>10884.2</v>
      </c>
      <c r="AA546" s="277" t="s">
        <v>686</v>
      </c>
      <c r="AB546" s="284"/>
      <c r="AC546" s="308"/>
      <c r="AD546" s="308"/>
      <c r="AE546" s="308"/>
      <c r="AF546" s="308"/>
      <c r="AG546" s="308"/>
      <c r="AH546" s="554">
        <f>AI546+AJ546</f>
        <v>251607.7</v>
      </c>
      <c r="AI546" s="554">
        <v>171778</v>
      </c>
      <c r="AJ546" s="554">
        <v>79829.7</v>
      </c>
      <c r="AK546" s="308">
        <f t="shared" ref="AK546:AK551" si="433">AH546+AE546</f>
        <v>251607.7</v>
      </c>
      <c r="AL546" s="308">
        <f t="shared" ref="AL546:AL551" si="434">AI546+AF546</f>
        <v>171778</v>
      </c>
      <c r="AM546" s="308">
        <f t="shared" ref="AM546:AM551" si="435">AJ546+AG546</f>
        <v>79829.7</v>
      </c>
      <c r="AN546" s="308"/>
      <c r="AO546" s="308"/>
      <c r="AP546" s="308"/>
      <c r="AQ546" s="308"/>
      <c r="AR546" s="308"/>
      <c r="AS546" s="308"/>
      <c r="AT546" s="308"/>
      <c r="AU546" s="308"/>
      <c r="AV546" s="308"/>
      <c r="AW546" s="308"/>
      <c r="AX546" s="308"/>
      <c r="AY546" s="308"/>
      <c r="AZ546" s="277" t="s">
        <v>686</v>
      </c>
      <c r="BA546" s="279" t="s">
        <v>670</v>
      </c>
      <c r="BB546" s="6">
        <v>1</v>
      </c>
    </row>
    <row r="547" spans="1:54" s="279" customFormat="1" ht="52.5" customHeight="1">
      <c r="A547" s="565" t="s">
        <v>1005</v>
      </c>
      <c r="B547" s="50" t="s">
        <v>892</v>
      </c>
      <c r="C547" s="307" t="s">
        <v>681</v>
      </c>
      <c r="D547" s="277"/>
      <c r="E547" s="205" t="s">
        <v>463</v>
      </c>
      <c r="F547" s="205" t="s">
        <v>469</v>
      </c>
      <c r="G547" s="205" t="s">
        <v>465</v>
      </c>
      <c r="H547" s="205" t="s">
        <v>490</v>
      </c>
      <c r="I547" s="205" t="s">
        <v>514</v>
      </c>
      <c r="J547" s="278"/>
      <c r="K547" s="467"/>
      <c r="L547" s="115"/>
      <c r="M547" s="115"/>
      <c r="N547" s="115"/>
      <c r="O547" s="284">
        <v>0</v>
      </c>
      <c r="P547" s="284"/>
      <c r="Q547" s="284"/>
      <c r="R547" s="284">
        <f t="shared" si="426"/>
        <v>0</v>
      </c>
      <c r="S547" s="284"/>
      <c r="T547" s="284"/>
      <c r="U547" s="413">
        <v>80233.2</v>
      </c>
      <c r="V547" s="413">
        <v>66192</v>
      </c>
      <c r="W547" s="413">
        <v>14041.2</v>
      </c>
      <c r="X547" s="284">
        <f t="shared" si="430"/>
        <v>80233.2</v>
      </c>
      <c r="Y547" s="284">
        <f t="shared" si="431"/>
        <v>66192</v>
      </c>
      <c r="Z547" s="284">
        <f t="shared" si="432"/>
        <v>14041.2</v>
      </c>
      <c r="AA547" s="277" t="s">
        <v>686</v>
      </c>
      <c r="AB547" s="284"/>
      <c r="AC547" s="308"/>
      <c r="AD547" s="308"/>
      <c r="AE547" s="308"/>
      <c r="AF547" s="308"/>
      <c r="AG547" s="308"/>
      <c r="AH547" s="554">
        <f t="shared" ref="AH547:AH551" si="436">AI547+AJ547</f>
        <v>316201.8</v>
      </c>
      <c r="AI547" s="554">
        <v>221601</v>
      </c>
      <c r="AJ547" s="554">
        <v>94600.8</v>
      </c>
      <c r="AK547" s="308">
        <f t="shared" si="433"/>
        <v>316201.8</v>
      </c>
      <c r="AL547" s="308">
        <f t="shared" si="434"/>
        <v>221601</v>
      </c>
      <c r="AM547" s="308">
        <f t="shared" si="435"/>
        <v>94600.8</v>
      </c>
      <c r="AN547" s="308"/>
      <c r="AO547" s="308"/>
      <c r="AP547" s="308"/>
      <c r="AQ547" s="308"/>
      <c r="AR547" s="308"/>
      <c r="AS547" s="308"/>
      <c r="AT547" s="308"/>
      <c r="AU547" s="308"/>
      <c r="AV547" s="308"/>
      <c r="AW547" s="308"/>
      <c r="AX547" s="308"/>
      <c r="AY547" s="308"/>
      <c r="AZ547" s="277" t="s">
        <v>686</v>
      </c>
      <c r="BA547" s="279" t="s">
        <v>670</v>
      </c>
      <c r="BB547" s="6">
        <v>1</v>
      </c>
    </row>
    <row r="548" spans="1:54" s="279" customFormat="1" ht="48.75" customHeight="1">
      <c r="A548" s="565" t="s">
        <v>1005</v>
      </c>
      <c r="B548" s="50" t="s">
        <v>893</v>
      </c>
      <c r="C548" s="307" t="s">
        <v>682</v>
      </c>
      <c r="D548" s="277"/>
      <c r="E548" s="205" t="s">
        <v>463</v>
      </c>
      <c r="F548" s="205" t="s">
        <v>469</v>
      </c>
      <c r="G548" s="205" t="s">
        <v>465</v>
      </c>
      <c r="H548" s="205" t="s">
        <v>490</v>
      </c>
      <c r="I548" s="205" t="s">
        <v>514</v>
      </c>
      <c r="J548" s="278"/>
      <c r="K548" s="467"/>
      <c r="L548" s="115"/>
      <c r="M548" s="115"/>
      <c r="N548" s="115"/>
      <c r="O548" s="284">
        <v>0</v>
      </c>
      <c r="P548" s="284"/>
      <c r="Q548" s="284"/>
      <c r="R548" s="284">
        <f t="shared" si="426"/>
        <v>0</v>
      </c>
      <c r="S548" s="284"/>
      <c r="T548" s="284"/>
      <c r="U548" s="413">
        <v>5056.1000000000004</v>
      </c>
      <c r="V548" s="413">
        <v>4171</v>
      </c>
      <c r="W548" s="413">
        <v>885.1</v>
      </c>
      <c r="X548" s="284">
        <f t="shared" si="430"/>
        <v>5056.1000000000004</v>
      </c>
      <c r="Y548" s="284">
        <f t="shared" si="431"/>
        <v>4171</v>
      </c>
      <c r="Z548" s="284">
        <f t="shared" si="432"/>
        <v>885.1</v>
      </c>
      <c r="AA548" s="277" t="s">
        <v>686</v>
      </c>
      <c r="AB548" s="284"/>
      <c r="AC548" s="308"/>
      <c r="AD548" s="308"/>
      <c r="AE548" s="308"/>
      <c r="AF548" s="308"/>
      <c r="AG548" s="308"/>
      <c r="AH548" s="554">
        <f t="shared" si="436"/>
        <v>18901.5</v>
      </c>
      <c r="AI548" s="554">
        <v>13965</v>
      </c>
      <c r="AJ548" s="554">
        <v>4936.5</v>
      </c>
      <c r="AK548" s="308">
        <f t="shared" si="433"/>
        <v>18901.5</v>
      </c>
      <c r="AL548" s="308">
        <f t="shared" si="434"/>
        <v>13965</v>
      </c>
      <c r="AM548" s="308">
        <f t="shared" si="435"/>
        <v>4936.5</v>
      </c>
      <c r="AN548" s="308"/>
      <c r="AO548" s="308"/>
      <c r="AP548" s="308"/>
      <c r="AQ548" s="308"/>
      <c r="AR548" s="308"/>
      <c r="AS548" s="308"/>
      <c r="AT548" s="308"/>
      <c r="AU548" s="308"/>
      <c r="AV548" s="308"/>
      <c r="AW548" s="308"/>
      <c r="AX548" s="308"/>
      <c r="AY548" s="308"/>
      <c r="AZ548" s="277" t="s">
        <v>686</v>
      </c>
      <c r="BA548" s="279" t="s">
        <v>670</v>
      </c>
      <c r="BB548" s="6">
        <v>1</v>
      </c>
    </row>
    <row r="549" spans="1:54" s="279" customFormat="1" ht="52.5" customHeight="1">
      <c r="A549" s="565" t="s">
        <v>1005</v>
      </c>
      <c r="B549" s="50" t="s">
        <v>894</v>
      </c>
      <c r="C549" s="307" t="s">
        <v>683</v>
      </c>
      <c r="D549" s="277"/>
      <c r="E549" s="205" t="s">
        <v>463</v>
      </c>
      <c r="F549" s="205" t="s">
        <v>469</v>
      </c>
      <c r="G549" s="205" t="s">
        <v>465</v>
      </c>
      <c r="H549" s="205" t="s">
        <v>490</v>
      </c>
      <c r="I549" s="205" t="s">
        <v>514</v>
      </c>
      <c r="J549" s="278"/>
      <c r="K549" s="467"/>
      <c r="L549" s="115"/>
      <c r="M549" s="115"/>
      <c r="N549" s="115"/>
      <c r="O549" s="284">
        <v>0</v>
      </c>
      <c r="P549" s="284"/>
      <c r="Q549" s="284"/>
      <c r="R549" s="284">
        <f t="shared" si="426"/>
        <v>0</v>
      </c>
      <c r="S549" s="284"/>
      <c r="T549" s="284"/>
      <c r="U549" s="413">
        <v>6949.9</v>
      </c>
      <c r="V549" s="413">
        <v>5733</v>
      </c>
      <c r="W549" s="413">
        <v>1216.9000000000001</v>
      </c>
      <c r="X549" s="284">
        <f t="shared" si="430"/>
        <v>6949.9</v>
      </c>
      <c r="Y549" s="284">
        <f t="shared" si="431"/>
        <v>5733</v>
      </c>
      <c r="Z549" s="284">
        <f t="shared" si="432"/>
        <v>1216.9000000000001</v>
      </c>
      <c r="AA549" s="277" t="s">
        <v>686</v>
      </c>
      <c r="AB549" s="284"/>
      <c r="AC549" s="308"/>
      <c r="AD549" s="308"/>
      <c r="AE549" s="308"/>
      <c r="AF549" s="308"/>
      <c r="AG549" s="308"/>
      <c r="AH549" s="554">
        <f t="shared" si="436"/>
        <v>25977.200000000001</v>
      </c>
      <c r="AI549" s="554">
        <v>19196</v>
      </c>
      <c r="AJ549" s="554">
        <v>6781.2</v>
      </c>
      <c r="AK549" s="308">
        <f t="shared" si="433"/>
        <v>25977.200000000001</v>
      </c>
      <c r="AL549" s="308">
        <f t="shared" si="434"/>
        <v>19196</v>
      </c>
      <c r="AM549" s="308">
        <f t="shared" si="435"/>
        <v>6781.2</v>
      </c>
      <c r="AN549" s="308"/>
      <c r="AO549" s="308"/>
      <c r="AP549" s="308"/>
      <c r="AQ549" s="308"/>
      <c r="AR549" s="308"/>
      <c r="AS549" s="308"/>
      <c r="AT549" s="308"/>
      <c r="AU549" s="308"/>
      <c r="AV549" s="308"/>
      <c r="AW549" s="308"/>
      <c r="AX549" s="308"/>
      <c r="AY549" s="308"/>
      <c r="AZ549" s="277" t="s">
        <v>686</v>
      </c>
      <c r="BA549" s="279" t="s">
        <v>670</v>
      </c>
      <c r="BB549" s="6">
        <v>1</v>
      </c>
    </row>
    <row r="550" spans="1:54" s="279" customFormat="1" ht="54" customHeight="1">
      <c r="A550" s="565" t="s">
        <v>1005</v>
      </c>
      <c r="B550" s="50" t="s">
        <v>895</v>
      </c>
      <c r="C550" s="307" t="s">
        <v>684</v>
      </c>
      <c r="D550" s="277"/>
      <c r="E550" s="205" t="s">
        <v>463</v>
      </c>
      <c r="F550" s="205" t="s">
        <v>469</v>
      </c>
      <c r="G550" s="205" t="s">
        <v>465</v>
      </c>
      <c r="H550" s="205" t="s">
        <v>490</v>
      </c>
      <c r="I550" s="205" t="s">
        <v>514</v>
      </c>
      <c r="J550" s="278"/>
      <c r="K550" s="467"/>
      <c r="L550" s="115"/>
      <c r="M550" s="115"/>
      <c r="N550" s="115"/>
      <c r="O550" s="284">
        <v>0</v>
      </c>
      <c r="P550" s="284"/>
      <c r="Q550" s="284"/>
      <c r="R550" s="284">
        <f t="shared" si="426"/>
        <v>0</v>
      </c>
      <c r="S550" s="284"/>
      <c r="T550" s="284"/>
      <c r="U550" s="413">
        <v>32635.200000000001</v>
      </c>
      <c r="V550" s="413">
        <v>26924</v>
      </c>
      <c r="W550" s="413">
        <v>5711.2</v>
      </c>
      <c r="X550" s="284">
        <f t="shared" si="430"/>
        <v>32635.200000000001</v>
      </c>
      <c r="Y550" s="284">
        <f t="shared" si="431"/>
        <v>26924</v>
      </c>
      <c r="Z550" s="284">
        <f t="shared" si="432"/>
        <v>5711.2</v>
      </c>
      <c r="AA550" s="277" t="s">
        <v>686</v>
      </c>
      <c r="AB550" s="284"/>
      <c r="AC550" s="308"/>
      <c r="AD550" s="308"/>
      <c r="AE550" s="308"/>
      <c r="AF550" s="308"/>
      <c r="AG550" s="308"/>
      <c r="AH550" s="554">
        <f t="shared" si="436"/>
        <v>121971.4</v>
      </c>
      <c r="AI550" s="554">
        <v>90128</v>
      </c>
      <c r="AJ550" s="554">
        <v>31843.4</v>
      </c>
      <c r="AK550" s="308">
        <f t="shared" si="433"/>
        <v>121971.4</v>
      </c>
      <c r="AL550" s="308">
        <f t="shared" si="434"/>
        <v>90128</v>
      </c>
      <c r="AM550" s="308">
        <f t="shared" si="435"/>
        <v>31843.4</v>
      </c>
      <c r="AN550" s="308"/>
      <c r="AO550" s="308"/>
      <c r="AP550" s="308"/>
      <c r="AQ550" s="308"/>
      <c r="AR550" s="308"/>
      <c r="AS550" s="308"/>
      <c r="AT550" s="308"/>
      <c r="AU550" s="308"/>
      <c r="AV550" s="308"/>
      <c r="AW550" s="308"/>
      <c r="AX550" s="308"/>
      <c r="AY550" s="308"/>
      <c r="AZ550" s="277" t="s">
        <v>686</v>
      </c>
      <c r="BA550" s="279" t="s">
        <v>670</v>
      </c>
      <c r="BB550" s="6">
        <v>1</v>
      </c>
    </row>
    <row r="551" spans="1:54" s="279" customFormat="1" ht="54.75" customHeight="1">
      <c r="A551" s="565" t="s">
        <v>1005</v>
      </c>
      <c r="B551" s="50" t="s">
        <v>896</v>
      </c>
      <c r="C551" s="307" t="s">
        <v>685</v>
      </c>
      <c r="D551" s="277"/>
      <c r="E551" s="205" t="s">
        <v>463</v>
      </c>
      <c r="F551" s="205" t="s">
        <v>469</v>
      </c>
      <c r="G551" s="205" t="s">
        <v>465</v>
      </c>
      <c r="H551" s="205" t="s">
        <v>490</v>
      </c>
      <c r="I551" s="205" t="s">
        <v>514</v>
      </c>
      <c r="J551" s="278"/>
      <c r="K551" s="467"/>
      <c r="L551" s="115"/>
      <c r="M551" s="115"/>
      <c r="N551" s="115"/>
      <c r="O551" s="284">
        <v>0</v>
      </c>
      <c r="P551" s="284"/>
      <c r="Q551" s="284"/>
      <c r="R551" s="284">
        <f t="shared" si="426"/>
        <v>0</v>
      </c>
      <c r="S551" s="284"/>
      <c r="T551" s="284"/>
      <c r="U551" s="413">
        <v>26752.1</v>
      </c>
      <c r="V551" s="413">
        <v>22070</v>
      </c>
      <c r="W551" s="413">
        <v>4682.1000000000004</v>
      </c>
      <c r="X551" s="284">
        <f t="shared" si="430"/>
        <v>26752.1</v>
      </c>
      <c r="Y551" s="284">
        <f t="shared" si="431"/>
        <v>22070</v>
      </c>
      <c r="Z551" s="284">
        <f t="shared" si="432"/>
        <v>4682.1000000000004</v>
      </c>
      <c r="AA551" s="277" t="s">
        <v>686</v>
      </c>
      <c r="AB551" s="284"/>
      <c r="AC551" s="308"/>
      <c r="AD551" s="308"/>
      <c r="AE551" s="308"/>
      <c r="AF551" s="308"/>
      <c r="AG551" s="308"/>
      <c r="AH551" s="554">
        <f t="shared" si="436"/>
        <v>96616.1</v>
      </c>
      <c r="AI551" s="554">
        <v>71332</v>
      </c>
      <c r="AJ551" s="554">
        <v>25284.1</v>
      </c>
      <c r="AK551" s="308">
        <f t="shared" si="433"/>
        <v>96616.1</v>
      </c>
      <c r="AL551" s="308">
        <f t="shared" si="434"/>
        <v>71332</v>
      </c>
      <c r="AM551" s="308">
        <f t="shared" si="435"/>
        <v>25284.1</v>
      </c>
      <c r="AN551" s="308"/>
      <c r="AO551" s="308"/>
      <c r="AP551" s="308"/>
      <c r="AQ551" s="308"/>
      <c r="AR551" s="308"/>
      <c r="AS551" s="308"/>
      <c r="AT551" s="308"/>
      <c r="AU551" s="308"/>
      <c r="AV551" s="308"/>
      <c r="AW551" s="308"/>
      <c r="AX551" s="308"/>
      <c r="AY551" s="308"/>
      <c r="AZ551" s="277" t="s">
        <v>686</v>
      </c>
      <c r="BA551" s="279" t="s">
        <v>670</v>
      </c>
      <c r="BB551" s="6">
        <v>1</v>
      </c>
    </row>
    <row r="552" spans="1:54" s="279" customFormat="1" ht="54.75" customHeight="1">
      <c r="A552" s="565" t="s">
        <v>1005</v>
      </c>
      <c r="B552" s="555" t="s">
        <v>897</v>
      </c>
      <c r="C552" s="556" t="s">
        <v>995</v>
      </c>
      <c r="D552" s="556"/>
      <c r="E552" s="557" t="s">
        <v>463</v>
      </c>
      <c r="F552" s="557" t="s">
        <v>469</v>
      </c>
      <c r="G552" s="557" t="s">
        <v>465</v>
      </c>
      <c r="H552" s="557" t="s">
        <v>490</v>
      </c>
      <c r="I552" s="557" t="s">
        <v>514</v>
      </c>
      <c r="J552" s="558"/>
      <c r="K552" s="559"/>
      <c r="L552" s="560"/>
      <c r="M552" s="560"/>
      <c r="N552" s="560"/>
      <c r="O552" s="561"/>
      <c r="P552" s="561"/>
      <c r="Q552" s="561"/>
      <c r="R552" s="561"/>
      <c r="S552" s="561"/>
      <c r="T552" s="561"/>
      <c r="U552" s="562">
        <f>W552</f>
        <v>474779.9</v>
      </c>
      <c r="V552" s="562">
        <v>0</v>
      </c>
      <c r="W552" s="562">
        <f>340428.4+134351.5</f>
        <v>474779.9</v>
      </c>
      <c r="X552" s="284">
        <f t="shared" ref="X552" si="437">U552+R552</f>
        <v>474779.9</v>
      </c>
      <c r="Y552" s="284">
        <f t="shared" ref="Y552" si="438">V552+S552</f>
        <v>0</v>
      </c>
      <c r="Z552" s="284">
        <f t="shared" ref="Z552" si="439">W552+T552</f>
        <v>474779.9</v>
      </c>
      <c r="AA552" s="556"/>
      <c r="AB552" s="561"/>
      <c r="AC552" s="563"/>
      <c r="AD552" s="563"/>
      <c r="AE552" s="563"/>
      <c r="AF552" s="563"/>
      <c r="AG552" s="563"/>
      <c r="AH552" s="564"/>
      <c r="AI552" s="564"/>
      <c r="AJ552" s="564"/>
      <c r="AK552" s="563"/>
      <c r="AL552" s="563"/>
      <c r="AM552" s="563"/>
      <c r="AN552" s="563"/>
      <c r="AO552" s="563"/>
      <c r="AP552" s="563"/>
      <c r="AQ552" s="563"/>
      <c r="AR552" s="563"/>
      <c r="AS552" s="563"/>
      <c r="AT552" s="563"/>
      <c r="AU552" s="563"/>
      <c r="AV552" s="563"/>
      <c r="AW552" s="563"/>
      <c r="AX552" s="563"/>
      <c r="AY552" s="563"/>
      <c r="AZ552" s="556"/>
      <c r="BB552" s="6"/>
    </row>
    <row r="553" spans="1:54" s="279" customFormat="1" ht="91.5" customHeight="1">
      <c r="A553" s="565" t="s">
        <v>1005</v>
      </c>
      <c r="B553" s="235" t="s">
        <v>897</v>
      </c>
      <c r="C553" s="307" t="s">
        <v>674</v>
      </c>
      <c r="D553" s="277"/>
      <c r="E553" s="205" t="s">
        <v>463</v>
      </c>
      <c r="F553" s="205" t="s">
        <v>469</v>
      </c>
      <c r="G553" s="205" t="s">
        <v>465</v>
      </c>
      <c r="H553" s="205" t="s">
        <v>490</v>
      </c>
      <c r="I553" s="205" t="s">
        <v>514</v>
      </c>
      <c r="J553" s="278"/>
      <c r="K553" s="467"/>
      <c r="L553" s="278"/>
      <c r="M553" s="278"/>
      <c r="N553" s="278"/>
      <c r="O553" s="284">
        <v>0</v>
      </c>
      <c r="P553" s="284"/>
      <c r="Q553" s="284"/>
      <c r="R553" s="284">
        <f t="shared" si="426"/>
        <v>0</v>
      </c>
      <c r="S553" s="284"/>
      <c r="T553" s="284"/>
      <c r="U553" s="413">
        <f>V553+W553</f>
        <v>27860.68</v>
      </c>
      <c r="V553" s="413">
        <v>0</v>
      </c>
      <c r="W553" s="413">
        <v>27860.68</v>
      </c>
      <c r="X553" s="284">
        <f t="shared" si="430"/>
        <v>27860.68</v>
      </c>
      <c r="Y553" s="284">
        <f t="shared" si="431"/>
        <v>0</v>
      </c>
      <c r="Z553" s="284">
        <f t="shared" si="432"/>
        <v>27860.68</v>
      </c>
      <c r="AA553" s="277" t="s">
        <v>675</v>
      </c>
      <c r="AB553" s="284"/>
      <c r="AC553" s="308"/>
      <c r="AD553" s="308"/>
      <c r="AE553" s="308"/>
      <c r="AF553" s="308"/>
      <c r="AG553" s="308"/>
      <c r="AH553" s="308"/>
      <c r="AI553" s="308"/>
      <c r="AJ553" s="308"/>
      <c r="AK553" s="308"/>
      <c r="AL553" s="308"/>
      <c r="AM553" s="308"/>
      <c r="AN553" s="308"/>
      <c r="AO553" s="308"/>
      <c r="AP553" s="308"/>
      <c r="AQ553" s="308"/>
      <c r="AR553" s="308"/>
      <c r="AS553" s="308"/>
      <c r="AT553" s="308"/>
      <c r="AU553" s="308"/>
      <c r="AV553" s="308"/>
      <c r="AW553" s="308"/>
      <c r="AX553" s="308"/>
      <c r="AY553" s="308"/>
      <c r="AZ553" s="277" t="s">
        <v>675</v>
      </c>
      <c r="BA553" s="279" t="s">
        <v>670</v>
      </c>
      <c r="BB553" s="6">
        <v>1</v>
      </c>
    </row>
    <row r="554" spans="1:54" s="279" customFormat="1" ht="60" customHeight="1">
      <c r="A554" s="565" t="s">
        <v>1005</v>
      </c>
      <c r="B554" s="235" t="s">
        <v>898</v>
      </c>
      <c r="C554" s="307" t="s">
        <v>676</v>
      </c>
      <c r="D554" s="277"/>
      <c r="E554" s="205"/>
      <c r="F554" s="205"/>
      <c r="G554" s="205"/>
      <c r="H554" s="205"/>
      <c r="I554" s="205"/>
      <c r="J554" s="278"/>
      <c r="K554" s="278"/>
      <c r="L554" s="278"/>
      <c r="M554" s="278"/>
      <c r="N554" s="278"/>
      <c r="O554" s="284">
        <v>0</v>
      </c>
      <c r="P554" s="284"/>
      <c r="Q554" s="284"/>
      <c r="R554" s="284">
        <f t="shared" si="426"/>
        <v>0</v>
      </c>
      <c r="S554" s="284"/>
      <c r="T554" s="284"/>
      <c r="U554" s="413">
        <f>V554+W554</f>
        <v>0</v>
      </c>
      <c r="V554" s="413">
        <v>0</v>
      </c>
      <c r="W554" s="413">
        <f>160000-160000</f>
        <v>0</v>
      </c>
      <c r="X554" s="284">
        <f t="shared" si="430"/>
        <v>0</v>
      </c>
      <c r="Y554" s="284">
        <f t="shared" si="431"/>
        <v>0</v>
      </c>
      <c r="Z554" s="284">
        <f t="shared" si="432"/>
        <v>0</v>
      </c>
      <c r="AA554" s="277" t="s">
        <v>678</v>
      </c>
      <c r="AB554" s="284"/>
      <c r="AC554" s="308"/>
      <c r="AD554" s="308"/>
      <c r="AE554" s="308"/>
      <c r="AF554" s="308"/>
      <c r="AG554" s="308"/>
      <c r="AH554" s="308"/>
      <c r="AI554" s="308"/>
      <c r="AJ554" s="308"/>
      <c r="AK554" s="308"/>
      <c r="AL554" s="308"/>
      <c r="AM554" s="308"/>
      <c r="AN554" s="308"/>
      <c r="AO554" s="308"/>
      <c r="AP554" s="308"/>
      <c r="AQ554" s="308"/>
      <c r="AR554" s="308"/>
      <c r="AS554" s="308"/>
      <c r="AT554" s="308"/>
      <c r="AU554" s="308"/>
      <c r="AV554" s="308"/>
      <c r="AW554" s="308"/>
      <c r="AX554" s="308"/>
      <c r="AY554" s="308"/>
      <c r="AZ554" s="277" t="s">
        <v>678</v>
      </c>
      <c r="BA554" s="279" t="s">
        <v>670</v>
      </c>
      <c r="BB554" s="6">
        <v>1</v>
      </c>
    </row>
    <row r="555" spans="1:54" s="279" customFormat="1" ht="18.75" customHeight="1">
      <c r="A555" s="565"/>
      <c r="B555" s="383"/>
      <c r="C555" s="309" t="s">
        <v>94</v>
      </c>
      <c r="D555" s="309"/>
      <c r="E555" s="209"/>
      <c r="F555" s="209"/>
      <c r="G555" s="209"/>
      <c r="H555" s="209"/>
      <c r="I555" s="209"/>
      <c r="J555" s="310"/>
      <c r="K555" s="278"/>
      <c r="L555" s="310"/>
      <c r="M555" s="310"/>
      <c r="N555" s="310"/>
      <c r="O555" s="321">
        <v>0</v>
      </c>
      <c r="P555" s="321"/>
      <c r="Q555" s="321"/>
      <c r="R555" s="321">
        <f t="shared" si="426"/>
        <v>0</v>
      </c>
      <c r="S555" s="321"/>
      <c r="T555" s="321"/>
      <c r="U555" s="321">
        <f>V555+W555</f>
        <v>0</v>
      </c>
      <c r="V555" s="321">
        <v>0</v>
      </c>
      <c r="W555" s="321">
        <f>15000-15000</f>
        <v>0</v>
      </c>
      <c r="X555" s="321">
        <f t="shared" si="430"/>
        <v>0</v>
      </c>
      <c r="Y555" s="321">
        <f t="shared" si="431"/>
        <v>0</v>
      </c>
      <c r="Z555" s="321">
        <f t="shared" si="432"/>
        <v>0</v>
      </c>
      <c r="AA555" s="309"/>
      <c r="AB555" s="321"/>
      <c r="AC555" s="337"/>
      <c r="AD555" s="337"/>
      <c r="AE555" s="337"/>
      <c r="AF555" s="337"/>
      <c r="AG555" s="337"/>
      <c r="AH555" s="337"/>
      <c r="AI555" s="337"/>
      <c r="AJ555" s="337"/>
      <c r="AK555" s="337"/>
      <c r="AL555" s="337"/>
      <c r="AM555" s="337"/>
      <c r="AN555" s="337"/>
      <c r="AO555" s="337"/>
      <c r="AP555" s="337"/>
      <c r="AQ555" s="337"/>
      <c r="AR555" s="337"/>
      <c r="AS555" s="337"/>
      <c r="AT555" s="337"/>
      <c r="AU555" s="337"/>
      <c r="AV555" s="337"/>
      <c r="AW555" s="337"/>
      <c r="AX555" s="337"/>
      <c r="AY555" s="337"/>
      <c r="AZ555" s="309"/>
      <c r="BB555" s="6">
        <v>1</v>
      </c>
    </row>
    <row r="556" spans="1:54" s="279" customFormat="1" ht="60" customHeight="1">
      <c r="A556" s="565" t="s">
        <v>1005</v>
      </c>
      <c r="B556" s="235" t="s">
        <v>899</v>
      </c>
      <c r="C556" s="307" t="s">
        <v>677</v>
      </c>
      <c r="D556" s="277"/>
      <c r="E556" s="205"/>
      <c r="F556" s="205"/>
      <c r="G556" s="205"/>
      <c r="H556" s="205"/>
      <c r="I556" s="205"/>
      <c r="J556" s="278"/>
      <c r="K556" s="278"/>
      <c r="L556" s="278"/>
      <c r="M556" s="278"/>
      <c r="N556" s="278"/>
      <c r="O556" s="284">
        <v>0</v>
      </c>
      <c r="P556" s="284"/>
      <c r="Q556" s="284"/>
      <c r="R556" s="284">
        <f t="shared" si="426"/>
        <v>0</v>
      </c>
      <c r="S556" s="284"/>
      <c r="T556" s="284"/>
      <c r="U556" s="413">
        <f>V556+W556</f>
        <v>0</v>
      </c>
      <c r="V556" s="413">
        <v>0</v>
      </c>
      <c r="W556" s="413">
        <f>40110.135-40110.135</f>
        <v>0</v>
      </c>
      <c r="X556" s="284">
        <f t="shared" si="430"/>
        <v>0</v>
      </c>
      <c r="Y556" s="284">
        <f t="shared" si="431"/>
        <v>0</v>
      </c>
      <c r="Z556" s="284">
        <f t="shared" si="432"/>
        <v>0</v>
      </c>
      <c r="AA556" s="277" t="s">
        <v>679</v>
      </c>
      <c r="AB556" s="284"/>
      <c r="AC556" s="308"/>
      <c r="AD556" s="308"/>
      <c r="AE556" s="308"/>
      <c r="AF556" s="308"/>
      <c r="AG556" s="308"/>
      <c r="AH556" s="308"/>
      <c r="AI556" s="308"/>
      <c r="AJ556" s="308"/>
      <c r="AK556" s="308"/>
      <c r="AL556" s="308"/>
      <c r="AM556" s="308"/>
      <c r="AN556" s="308"/>
      <c r="AO556" s="308"/>
      <c r="AP556" s="308"/>
      <c r="AQ556" s="308"/>
      <c r="AR556" s="308"/>
      <c r="AS556" s="308"/>
      <c r="AT556" s="308"/>
      <c r="AU556" s="308"/>
      <c r="AV556" s="308"/>
      <c r="AW556" s="308"/>
      <c r="AX556" s="308"/>
      <c r="AY556" s="308"/>
      <c r="AZ556" s="277" t="s">
        <v>679</v>
      </c>
      <c r="BA556" s="279" t="s">
        <v>670</v>
      </c>
      <c r="BB556" s="6">
        <v>1</v>
      </c>
    </row>
    <row r="557" spans="1:54" s="3" customFormat="1" ht="20.25" customHeight="1">
      <c r="A557" s="565"/>
      <c r="B557" s="52"/>
      <c r="C557" s="49" t="s">
        <v>946</v>
      </c>
      <c r="D557" s="49"/>
      <c r="E557" s="229"/>
      <c r="F557" s="229"/>
      <c r="G557" s="229"/>
      <c r="H557" s="229"/>
      <c r="I557" s="229"/>
      <c r="J557" s="160"/>
      <c r="K557" s="498"/>
      <c r="L557" s="160"/>
      <c r="M557" s="160"/>
      <c r="N557" s="160"/>
      <c r="O557" s="111"/>
      <c r="P557" s="111"/>
      <c r="Q557" s="111"/>
      <c r="R557" s="275"/>
      <c r="S557" s="275"/>
      <c r="T557" s="275"/>
      <c r="U557" s="275"/>
      <c r="V557" s="275"/>
      <c r="W557" s="275"/>
      <c r="X557" s="275"/>
      <c r="Y557" s="275"/>
      <c r="Z557" s="275"/>
      <c r="AA557" s="49"/>
      <c r="AB557" s="111"/>
      <c r="AC557" s="111"/>
      <c r="AD557" s="111"/>
      <c r="AE557" s="275"/>
      <c r="AF557" s="275"/>
      <c r="AG557" s="275"/>
      <c r="AH557" s="275"/>
      <c r="AI557" s="275"/>
      <c r="AJ557" s="275"/>
      <c r="AK557" s="275"/>
      <c r="AL557" s="275"/>
      <c r="AM557" s="275"/>
      <c r="AN557" s="111"/>
      <c r="AO557" s="111"/>
      <c r="AP557" s="111"/>
      <c r="AQ557" s="111"/>
      <c r="AR557" s="111"/>
      <c r="AS557" s="111"/>
      <c r="AT557" s="111"/>
      <c r="AU557" s="111"/>
      <c r="AV557" s="111"/>
      <c r="AW557" s="111"/>
      <c r="AX557" s="111"/>
      <c r="AY557" s="111"/>
      <c r="AZ557" s="49"/>
    </row>
    <row r="558" spans="1:54" s="279" customFormat="1" ht="60" customHeight="1">
      <c r="A558" s="565" t="s">
        <v>1005</v>
      </c>
      <c r="B558" s="235" t="s">
        <v>900</v>
      </c>
      <c r="C558" s="277" t="s">
        <v>717</v>
      </c>
      <c r="D558" s="277"/>
      <c r="E558" s="205"/>
      <c r="F558" s="205"/>
      <c r="G558" s="205"/>
      <c r="H558" s="205"/>
      <c r="I558" s="205"/>
      <c r="J558" s="278"/>
      <c r="K558" s="467"/>
      <c r="L558" s="278"/>
      <c r="M558" s="278"/>
      <c r="N558" s="278"/>
      <c r="O558" s="284">
        <v>0</v>
      </c>
      <c r="P558" s="284"/>
      <c r="Q558" s="284"/>
      <c r="R558" s="284">
        <v>0</v>
      </c>
      <c r="S558" s="284"/>
      <c r="T558" s="284"/>
      <c r="U558" s="413">
        <f>V558+W558</f>
        <v>0</v>
      </c>
      <c r="V558" s="413">
        <v>0</v>
      </c>
      <c r="W558" s="413">
        <f>4917.08-4917.08</f>
        <v>0</v>
      </c>
      <c r="X558" s="284">
        <f t="shared" si="430"/>
        <v>0</v>
      </c>
      <c r="Y558" s="284">
        <f t="shared" si="431"/>
        <v>0</v>
      </c>
      <c r="Z558" s="284">
        <f t="shared" si="432"/>
        <v>0</v>
      </c>
      <c r="AA558" s="277" t="s">
        <v>718</v>
      </c>
      <c r="AB558" s="284"/>
      <c r="AC558" s="308"/>
      <c r="AD558" s="308"/>
      <c r="AE558" s="308"/>
      <c r="AF558" s="308"/>
      <c r="AG558" s="308"/>
      <c r="AH558" s="308"/>
      <c r="AI558" s="308"/>
      <c r="AJ558" s="308"/>
      <c r="AK558" s="308"/>
      <c r="AL558" s="308"/>
      <c r="AM558" s="308"/>
      <c r="AN558" s="308"/>
      <c r="AO558" s="308"/>
      <c r="AP558" s="308"/>
      <c r="AQ558" s="308"/>
      <c r="AR558" s="308"/>
      <c r="AS558" s="308"/>
      <c r="AT558" s="308"/>
      <c r="AU558" s="308"/>
      <c r="AV558" s="308"/>
      <c r="AW558" s="308"/>
      <c r="AX558" s="308"/>
      <c r="AY558" s="308"/>
      <c r="AZ558" s="277" t="s">
        <v>718</v>
      </c>
      <c r="BA558" s="279" t="s">
        <v>670</v>
      </c>
      <c r="BB558" s="6">
        <v>1</v>
      </c>
    </row>
    <row r="559" spans="1:54" s="3" customFormat="1" ht="20.25" customHeight="1">
      <c r="A559" s="565"/>
      <c r="B559" s="52"/>
      <c r="C559" s="49" t="s">
        <v>947</v>
      </c>
      <c r="D559" s="49"/>
      <c r="E559" s="229"/>
      <c r="F559" s="229"/>
      <c r="G559" s="229"/>
      <c r="H559" s="229"/>
      <c r="I559" s="229"/>
      <c r="J559" s="160"/>
      <c r="K559" s="498"/>
      <c r="L559" s="160"/>
      <c r="M559" s="160"/>
      <c r="N559" s="160"/>
      <c r="O559" s="111"/>
      <c r="P559" s="111"/>
      <c r="Q559" s="111"/>
      <c r="R559" s="275"/>
      <c r="S559" s="275"/>
      <c r="T559" s="275"/>
      <c r="U559" s="275"/>
      <c r="V559" s="275"/>
      <c r="W559" s="275"/>
      <c r="X559" s="275"/>
      <c r="Y559" s="275"/>
      <c r="Z559" s="275"/>
      <c r="AA559" s="49"/>
      <c r="AB559" s="111"/>
      <c r="AC559" s="111"/>
      <c r="AD559" s="111"/>
      <c r="AE559" s="275"/>
      <c r="AF559" s="275"/>
      <c r="AG559" s="275"/>
      <c r="AH559" s="275"/>
      <c r="AI559" s="275"/>
      <c r="AJ559" s="275"/>
      <c r="AK559" s="275"/>
      <c r="AL559" s="275"/>
      <c r="AM559" s="275"/>
      <c r="AN559" s="111"/>
      <c r="AO559" s="111"/>
      <c r="AP559" s="111"/>
      <c r="AQ559" s="111"/>
      <c r="AR559" s="111"/>
      <c r="AS559" s="111"/>
      <c r="AT559" s="111"/>
      <c r="AU559" s="111"/>
      <c r="AV559" s="111"/>
      <c r="AW559" s="111"/>
      <c r="AX559" s="111"/>
      <c r="AY559" s="111"/>
      <c r="AZ559" s="49"/>
    </row>
    <row r="560" spans="1:54" s="279" customFormat="1" ht="60" customHeight="1">
      <c r="A560" s="565" t="s">
        <v>1005</v>
      </c>
      <c r="B560" s="235" t="s">
        <v>901</v>
      </c>
      <c r="C560" s="277" t="s">
        <v>739</v>
      </c>
      <c r="D560" s="277"/>
      <c r="E560" s="205"/>
      <c r="F560" s="205"/>
      <c r="G560" s="205"/>
      <c r="H560" s="205"/>
      <c r="I560" s="205"/>
      <c r="J560" s="278"/>
      <c r="K560" s="467"/>
      <c r="L560" s="278"/>
      <c r="M560" s="278"/>
      <c r="N560" s="278"/>
      <c r="O560" s="284">
        <v>0</v>
      </c>
      <c r="P560" s="284"/>
      <c r="Q560" s="284"/>
      <c r="R560" s="284">
        <v>0</v>
      </c>
      <c r="S560" s="284">
        <v>0</v>
      </c>
      <c r="T560" s="284">
        <v>0</v>
      </c>
      <c r="U560" s="284"/>
      <c r="V560" s="284"/>
      <c r="W560" s="284"/>
      <c r="X560" s="284">
        <f t="shared" si="430"/>
        <v>0</v>
      </c>
      <c r="Y560" s="284">
        <f t="shared" ref="Y560" si="440">V560+S560</f>
        <v>0</v>
      </c>
      <c r="Z560" s="284">
        <f t="shared" ref="Z560" si="441">W560+T560</f>
        <v>0</v>
      </c>
      <c r="AA560" s="277"/>
      <c r="AB560" s="284"/>
      <c r="AC560" s="308"/>
      <c r="AD560" s="308"/>
      <c r="AE560" s="308"/>
      <c r="AF560" s="308"/>
      <c r="AG560" s="308"/>
      <c r="AH560" s="308"/>
      <c r="AI560" s="308"/>
      <c r="AJ560" s="308"/>
      <c r="AK560" s="308"/>
      <c r="AL560" s="308"/>
      <c r="AM560" s="308"/>
      <c r="AN560" s="308"/>
      <c r="AO560" s="308"/>
      <c r="AP560" s="308"/>
      <c r="AQ560" s="308"/>
      <c r="AR560" s="308"/>
      <c r="AS560" s="308"/>
      <c r="AT560" s="308"/>
      <c r="AU560" s="308"/>
      <c r="AV560" s="308"/>
      <c r="AW560" s="308"/>
      <c r="AX560" s="308"/>
      <c r="AY560" s="308"/>
      <c r="AZ560" s="277" t="s">
        <v>709</v>
      </c>
      <c r="BA560" s="279" t="s">
        <v>670</v>
      </c>
      <c r="BB560" s="6">
        <v>1</v>
      </c>
    </row>
    <row r="561" spans="1:54" s="279" customFormat="1" ht="16.5" customHeight="1">
      <c r="A561" s="565"/>
      <c r="B561" s="235"/>
      <c r="C561" s="49" t="s">
        <v>963</v>
      </c>
      <c r="D561" s="277"/>
      <c r="E561" s="205"/>
      <c r="F561" s="205"/>
      <c r="G561" s="205"/>
      <c r="H561" s="205"/>
      <c r="I561" s="205"/>
      <c r="J561" s="278"/>
      <c r="K561" s="467"/>
      <c r="L561" s="278"/>
      <c r="M561" s="278"/>
      <c r="N561" s="278"/>
      <c r="O561" s="284"/>
      <c r="P561" s="284"/>
      <c r="Q561" s="284"/>
      <c r="R561" s="284"/>
      <c r="S561" s="284"/>
      <c r="T561" s="284"/>
      <c r="U561" s="284"/>
      <c r="V561" s="284"/>
      <c r="W561" s="284"/>
      <c r="X561" s="284"/>
      <c r="Y561" s="284"/>
      <c r="Z561" s="284"/>
      <c r="AA561" s="277"/>
      <c r="AB561" s="284"/>
      <c r="AC561" s="308"/>
      <c r="AD561" s="308"/>
      <c r="AE561" s="308"/>
      <c r="AF561" s="308"/>
      <c r="AG561" s="308"/>
      <c r="AH561" s="308"/>
      <c r="AI561" s="308"/>
      <c r="AJ561" s="308"/>
      <c r="AK561" s="308"/>
      <c r="AL561" s="308"/>
      <c r="AM561" s="308"/>
      <c r="AN561" s="308"/>
      <c r="AO561" s="308"/>
      <c r="AP561" s="308"/>
      <c r="AQ561" s="308"/>
      <c r="AR561" s="308"/>
      <c r="AS561" s="308"/>
      <c r="AT561" s="308"/>
      <c r="AU561" s="308"/>
      <c r="AV561" s="308"/>
      <c r="AW561" s="308"/>
      <c r="AX561" s="308"/>
      <c r="AY561" s="308"/>
      <c r="AZ561" s="277"/>
    </row>
    <row r="562" spans="1:54" s="279" customFormat="1" ht="31.5">
      <c r="A562" s="565"/>
      <c r="B562" s="235" t="s">
        <v>902</v>
      </c>
      <c r="C562" s="277" t="s">
        <v>964</v>
      </c>
      <c r="D562" s="277"/>
      <c r="E562" s="205" t="s">
        <v>463</v>
      </c>
      <c r="F562" s="205" t="s">
        <v>469</v>
      </c>
      <c r="G562" s="205" t="s">
        <v>465</v>
      </c>
      <c r="H562" s="205" t="s">
        <v>515</v>
      </c>
      <c r="I562" s="205" t="s">
        <v>471</v>
      </c>
      <c r="J562" s="278"/>
      <c r="K562" s="467">
        <v>10974</v>
      </c>
      <c r="L562" s="278"/>
      <c r="M562" s="278"/>
      <c r="N562" s="278"/>
      <c r="O562" s="284"/>
      <c r="P562" s="284"/>
      <c r="Q562" s="284"/>
      <c r="R562" s="284">
        <v>10974</v>
      </c>
      <c r="S562" s="284">
        <v>0</v>
      </c>
      <c r="T562" s="284">
        <v>10974</v>
      </c>
      <c r="U562" s="284"/>
      <c r="V562" s="284"/>
      <c r="W562" s="284"/>
      <c r="X562" s="284">
        <v>10974</v>
      </c>
      <c r="Y562" s="284">
        <v>0</v>
      </c>
      <c r="Z562" s="284">
        <v>10974</v>
      </c>
      <c r="AA562" s="277" t="s">
        <v>709</v>
      </c>
      <c r="AB562" s="284"/>
      <c r="AC562" s="308"/>
      <c r="AD562" s="308"/>
      <c r="AE562" s="308"/>
      <c r="AF562" s="308"/>
      <c r="AG562" s="308"/>
      <c r="AH562" s="308"/>
      <c r="AI562" s="308"/>
      <c r="AJ562" s="308"/>
      <c r="AK562" s="308"/>
      <c r="AL562" s="308"/>
      <c r="AM562" s="308"/>
      <c r="AN562" s="308"/>
      <c r="AO562" s="308"/>
      <c r="AP562" s="308"/>
      <c r="AQ562" s="308"/>
      <c r="AR562" s="308"/>
      <c r="AS562" s="308"/>
      <c r="AT562" s="308"/>
      <c r="AU562" s="308"/>
      <c r="AV562" s="308"/>
      <c r="AW562" s="308"/>
      <c r="AX562" s="308"/>
      <c r="AY562" s="308"/>
      <c r="AZ562" s="277" t="s">
        <v>709</v>
      </c>
      <c r="BA562" s="279" t="s">
        <v>670</v>
      </c>
      <c r="BB562" s="6">
        <v>1</v>
      </c>
    </row>
    <row r="563" spans="1:54" s="279" customFormat="1" ht="20.25">
      <c r="A563" s="565"/>
      <c r="B563" s="383"/>
      <c r="C563" s="38" t="s">
        <v>94</v>
      </c>
      <c r="D563" s="309"/>
      <c r="E563" s="209"/>
      <c r="F563" s="209"/>
      <c r="G563" s="209"/>
      <c r="H563" s="209"/>
      <c r="I563" s="209"/>
      <c r="J563" s="310"/>
      <c r="K563" s="499"/>
      <c r="L563" s="310"/>
      <c r="M563" s="310"/>
      <c r="N563" s="310"/>
      <c r="O563" s="321"/>
      <c r="P563" s="321"/>
      <c r="Q563" s="321"/>
      <c r="R563" s="321">
        <v>10974</v>
      </c>
      <c r="S563" s="321">
        <v>0</v>
      </c>
      <c r="T563" s="321">
        <v>10974</v>
      </c>
      <c r="U563" s="321"/>
      <c r="V563" s="321"/>
      <c r="W563" s="321"/>
      <c r="X563" s="321">
        <v>10974</v>
      </c>
      <c r="Y563" s="321">
        <v>0</v>
      </c>
      <c r="Z563" s="321">
        <v>10974</v>
      </c>
      <c r="AA563" s="309"/>
      <c r="AB563" s="321"/>
      <c r="AC563" s="337"/>
      <c r="AD563" s="337"/>
      <c r="AE563" s="337"/>
      <c r="AF563" s="337"/>
      <c r="AG563" s="337"/>
      <c r="AH563" s="337"/>
      <c r="AI563" s="337"/>
      <c r="AJ563" s="337"/>
      <c r="AK563" s="337"/>
      <c r="AL563" s="337"/>
      <c r="AM563" s="337"/>
      <c r="AN563" s="337"/>
      <c r="AO563" s="337"/>
      <c r="AP563" s="337"/>
      <c r="AQ563" s="337"/>
      <c r="AR563" s="337"/>
      <c r="AS563" s="337"/>
      <c r="AT563" s="337"/>
      <c r="AU563" s="337"/>
      <c r="AV563" s="337"/>
      <c r="AW563" s="337"/>
      <c r="AX563" s="337"/>
      <c r="AY563" s="337"/>
      <c r="AZ563" s="309"/>
      <c r="BB563" s="6">
        <v>1</v>
      </c>
    </row>
    <row r="564" spans="1:54" ht="20.25" customHeight="1">
      <c r="A564" s="565"/>
      <c r="B564" s="63"/>
      <c r="C564" s="66" t="s">
        <v>960</v>
      </c>
      <c r="D564" s="66"/>
      <c r="E564" s="204"/>
      <c r="F564" s="204"/>
      <c r="G564" s="204"/>
      <c r="H564" s="204"/>
      <c r="I564" s="204"/>
      <c r="J564" s="66"/>
      <c r="K564" s="450"/>
      <c r="L564" s="66"/>
      <c r="M564" s="66"/>
      <c r="N564" s="66"/>
      <c r="O564" s="108"/>
      <c r="P564" s="108"/>
      <c r="Q564" s="108"/>
      <c r="R564" s="318"/>
      <c r="S564" s="318"/>
      <c r="T564" s="318"/>
      <c r="U564" s="318"/>
      <c r="V564" s="318"/>
      <c r="W564" s="318"/>
      <c r="X564" s="318"/>
      <c r="Y564" s="318"/>
      <c r="Z564" s="318"/>
      <c r="AA564" s="66"/>
      <c r="AB564" s="108"/>
      <c r="AC564" s="108"/>
      <c r="AD564" s="108"/>
      <c r="AE564" s="318"/>
      <c r="AF564" s="318"/>
      <c r="AG564" s="318"/>
      <c r="AH564" s="318"/>
      <c r="AI564" s="318"/>
      <c r="AJ564" s="318"/>
      <c r="AK564" s="318"/>
      <c r="AL564" s="318"/>
      <c r="AM564" s="318"/>
      <c r="AN564" s="108"/>
      <c r="AO564" s="108"/>
      <c r="AP564" s="108"/>
      <c r="AQ564" s="108"/>
      <c r="AR564" s="108"/>
      <c r="AS564" s="108"/>
      <c r="AT564" s="108"/>
      <c r="AU564" s="108"/>
      <c r="AV564" s="108"/>
      <c r="AW564" s="108"/>
      <c r="AX564" s="108"/>
      <c r="AY564" s="108"/>
      <c r="AZ564" s="66"/>
    </row>
    <row r="565" spans="1:54" s="279" customFormat="1" ht="66">
      <c r="A565" s="565" t="s">
        <v>1005</v>
      </c>
      <c r="B565" s="235" t="s">
        <v>903</v>
      </c>
      <c r="C565" s="518" t="s">
        <v>959</v>
      </c>
      <c r="D565" s="277"/>
      <c r="E565" s="205" t="s">
        <v>463</v>
      </c>
      <c r="F565" s="205" t="s">
        <v>469</v>
      </c>
      <c r="G565" s="205" t="s">
        <v>465</v>
      </c>
      <c r="H565" s="205" t="s">
        <v>490</v>
      </c>
      <c r="I565" s="205" t="s">
        <v>514</v>
      </c>
      <c r="J565" s="278"/>
      <c r="K565" s="467">
        <f>U565+L565</f>
        <v>9965</v>
      </c>
      <c r="L565" s="284">
        <v>9965</v>
      </c>
      <c r="M565" s="284">
        <v>0</v>
      </c>
      <c r="N565" s="284">
        <v>9965</v>
      </c>
      <c r="O565" s="284"/>
      <c r="P565" s="284"/>
      <c r="Q565" s="284"/>
      <c r="R565" s="284">
        <v>39859.800000000003</v>
      </c>
      <c r="S565" s="284">
        <v>0</v>
      </c>
      <c r="T565" s="284">
        <v>39859.800000000003</v>
      </c>
      <c r="U565" s="284"/>
      <c r="V565" s="284"/>
      <c r="W565" s="284"/>
      <c r="X565" s="284">
        <v>39859.800000000003</v>
      </c>
      <c r="Y565" s="284">
        <v>0</v>
      </c>
      <c r="Z565" s="284">
        <v>39859.800000000003</v>
      </c>
      <c r="AA565" s="277" t="s">
        <v>709</v>
      </c>
      <c r="AB565" s="284"/>
      <c r="AC565" s="308"/>
      <c r="AD565" s="308"/>
      <c r="AE565" s="308"/>
      <c r="AF565" s="308"/>
      <c r="AG565" s="308"/>
      <c r="AH565" s="308"/>
      <c r="AI565" s="308"/>
      <c r="AJ565" s="308"/>
      <c r="AK565" s="308"/>
      <c r="AL565" s="308"/>
      <c r="AM565" s="308"/>
      <c r="AN565" s="308"/>
      <c r="AO565" s="308"/>
      <c r="AP565" s="308"/>
      <c r="AQ565" s="308"/>
      <c r="AR565" s="308"/>
      <c r="AS565" s="308"/>
      <c r="AT565" s="308"/>
      <c r="AU565" s="308"/>
      <c r="AV565" s="308"/>
      <c r="AW565" s="308"/>
      <c r="AX565" s="308"/>
      <c r="AY565" s="308"/>
      <c r="AZ565" s="277" t="s">
        <v>709</v>
      </c>
      <c r="BA565" s="279" t="s">
        <v>670</v>
      </c>
      <c r="BB565" s="6">
        <v>1</v>
      </c>
    </row>
    <row r="566" spans="1:54" ht="47.25" customHeight="1">
      <c r="A566" s="565"/>
      <c r="B566" s="63"/>
      <c r="C566" s="66" t="s">
        <v>723</v>
      </c>
      <c r="D566" s="66"/>
      <c r="E566" s="204"/>
      <c r="F566" s="204"/>
      <c r="G566" s="204"/>
      <c r="H566" s="204"/>
      <c r="I566" s="204"/>
      <c r="J566" s="66"/>
      <c r="K566" s="450"/>
      <c r="L566" s="66"/>
      <c r="M566" s="66"/>
      <c r="N566" s="66"/>
      <c r="O566" s="108"/>
      <c r="P566" s="108"/>
      <c r="Q566" s="108"/>
      <c r="R566" s="318"/>
      <c r="S566" s="318"/>
      <c r="T566" s="318"/>
      <c r="U566" s="318"/>
      <c r="V566" s="318"/>
      <c r="W566" s="318"/>
      <c r="X566" s="318"/>
      <c r="Y566" s="318"/>
      <c r="Z566" s="318"/>
      <c r="AA566" s="66"/>
      <c r="AB566" s="108"/>
      <c r="AC566" s="108"/>
      <c r="AD566" s="108"/>
      <c r="AE566" s="318"/>
      <c r="AF566" s="318"/>
      <c r="AG566" s="318"/>
      <c r="AH566" s="318"/>
      <c r="AI566" s="318"/>
      <c r="AJ566" s="318"/>
      <c r="AK566" s="318"/>
      <c r="AL566" s="318"/>
      <c r="AM566" s="318"/>
      <c r="AN566" s="108"/>
      <c r="AO566" s="108"/>
      <c r="AP566" s="108"/>
      <c r="AQ566" s="108"/>
      <c r="AR566" s="108"/>
      <c r="AS566" s="108"/>
      <c r="AT566" s="108"/>
      <c r="AU566" s="108"/>
      <c r="AV566" s="108"/>
      <c r="AW566" s="108"/>
      <c r="AX566" s="108"/>
      <c r="AY566" s="108"/>
      <c r="AZ566" s="66"/>
    </row>
    <row r="567" spans="1:54" s="279" customFormat="1" ht="141.75">
      <c r="A567" s="565" t="s">
        <v>1005</v>
      </c>
      <c r="B567" s="235" t="s">
        <v>904</v>
      </c>
      <c r="C567" s="277" t="s">
        <v>961</v>
      </c>
      <c r="D567" s="277"/>
      <c r="E567" s="205" t="s">
        <v>463</v>
      </c>
      <c r="F567" s="205" t="s">
        <v>469</v>
      </c>
      <c r="G567" s="205" t="s">
        <v>465</v>
      </c>
      <c r="H567" s="205" t="s">
        <v>490</v>
      </c>
      <c r="I567" s="205" t="s">
        <v>474</v>
      </c>
      <c r="J567" s="278"/>
      <c r="K567" s="467"/>
      <c r="L567" s="284"/>
      <c r="M567" s="284"/>
      <c r="N567" s="284"/>
      <c r="O567" s="284"/>
      <c r="P567" s="284"/>
      <c r="Q567" s="284"/>
      <c r="R567" s="284"/>
      <c r="S567" s="284"/>
      <c r="T567" s="284"/>
      <c r="U567" s="413">
        <v>4444.1000000000004</v>
      </c>
      <c r="V567" s="413">
        <v>0</v>
      </c>
      <c r="W567" s="413">
        <v>4444.1000000000004</v>
      </c>
      <c r="X567" s="284">
        <f t="shared" ref="X567:Z568" si="442">U567+R567</f>
        <v>4444.1000000000004</v>
      </c>
      <c r="Y567" s="284">
        <f t="shared" si="442"/>
        <v>0</v>
      </c>
      <c r="Z567" s="284">
        <f t="shared" si="442"/>
        <v>4444.1000000000004</v>
      </c>
      <c r="AA567" s="102" t="s">
        <v>962</v>
      </c>
      <c r="AB567" s="284"/>
      <c r="AC567" s="308"/>
      <c r="AD567" s="308"/>
      <c r="AE567" s="308"/>
      <c r="AF567" s="308"/>
      <c r="AG567" s="308"/>
      <c r="AH567" s="308"/>
      <c r="AI567" s="308"/>
      <c r="AJ567" s="308"/>
      <c r="AK567" s="308"/>
      <c r="AL567" s="308"/>
      <c r="AM567" s="308"/>
      <c r="AN567" s="308"/>
      <c r="AO567" s="308"/>
      <c r="AP567" s="308"/>
      <c r="AQ567" s="308"/>
      <c r="AR567" s="308"/>
      <c r="AS567" s="308"/>
      <c r="AT567" s="308"/>
      <c r="AU567" s="308"/>
      <c r="AV567" s="308"/>
      <c r="AW567" s="308"/>
      <c r="AX567" s="308"/>
      <c r="AY567" s="308"/>
      <c r="AZ567" s="102" t="s">
        <v>962</v>
      </c>
      <c r="BA567" s="265" t="s">
        <v>670</v>
      </c>
      <c r="BB567" s="6">
        <v>1</v>
      </c>
    </row>
    <row r="568" spans="1:54" s="279" customFormat="1" ht="20.25">
      <c r="A568" s="565"/>
      <c r="B568" s="235"/>
      <c r="C568" s="38" t="s">
        <v>94</v>
      </c>
      <c r="D568" s="277"/>
      <c r="E568" s="205"/>
      <c r="F568" s="205"/>
      <c r="G568" s="205"/>
      <c r="H568" s="205"/>
      <c r="I568" s="205"/>
      <c r="J568" s="278"/>
      <c r="K568" s="467"/>
      <c r="L568" s="284"/>
      <c r="M568" s="284"/>
      <c r="N568" s="284"/>
      <c r="O568" s="284"/>
      <c r="P568" s="284"/>
      <c r="Q568" s="284"/>
      <c r="R568" s="284"/>
      <c r="S568" s="284"/>
      <c r="T568" s="284"/>
      <c r="U568" s="528">
        <v>4444.1000000000004</v>
      </c>
      <c r="V568" s="528">
        <v>0</v>
      </c>
      <c r="W568" s="528">
        <v>4444.1000000000004</v>
      </c>
      <c r="X568" s="321">
        <f t="shared" si="442"/>
        <v>4444.1000000000004</v>
      </c>
      <c r="Y568" s="321">
        <f t="shared" si="442"/>
        <v>0</v>
      </c>
      <c r="Z568" s="321">
        <f t="shared" si="442"/>
        <v>4444.1000000000004</v>
      </c>
      <c r="AA568" s="102" t="s">
        <v>993</v>
      </c>
      <c r="AB568" s="284"/>
      <c r="AC568" s="308"/>
      <c r="AD568" s="308"/>
      <c r="AE568" s="308"/>
      <c r="AF568" s="308"/>
      <c r="AG568" s="308"/>
      <c r="AH568" s="308"/>
      <c r="AI568" s="308"/>
      <c r="AJ568" s="308"/>
      <c r="AK568" s="308"/>
      <c r="AL568" s="308"/>
      <c r="AM568" s="308"/>
      <c r="AN568" s="308"/>
      <c r="AO568" s="308"/>
      <c r="AP568" s="308"/>
      <c r="AQ568" s="308"/>
      <c r="AR568" s="308"/>
      <c r="AS568" s="308"/>
      <c r="AT568" s="308"/>
      <c r="AU568" s="308"/>
      <c r="AV568" s="308"/>
      <c r="AW568" s="308"/>
      <c r="AX568" s="308"/>
      <c r="AY568" s="308"/>
      <c r="AZ568" s="102"/>
      <c r="BA568" s="265"/>
      <c r="BB568" s="6">
        <v>1</v>
      </c>
    </row>
    <row r="569" spans="1:54" s="279" customFormat="1" ht="60" customHeight="1">
      <c r="A569" s="565" t="s">
        <v>1005</v>
      </c>
      <c r="B569" s="235" t="s">
        <v>905</v>
      </c>
      <c r="C569" s="277" t="s">
        <v>737</v>
      </c>
      <c r="D569" s="277"/>
      <c r="E569" s="205" t="s">
        <v>463</v>
      </c>
      <c r="F569" s="205" t="s">
        <v>469</v>
      </c>
      <c r="G569" s="205" t="s">
        <v>465</v>
      </c>
      <c r="H569" s="205" t="s">
        <v>515</v>
      </c>
      <c r="I569" s="205">
        <v>414</v>
      </c>
      <c r="J569" s="278"/>
      <c r="K569" s="467"/>
      <c r="L569" s="284"/>
      <c r="M569" s="284"/>
      <c r="N569" s="284"/>
      <c r="O569" s="284"/>
      <c r="P569" s="284"/>
      <c r="Q569" s="284"/>
      <c r="R569" s="284">
        <v>17675.493330000001</v>
      </c>
      <c r="S569" s="284">
        <v>0</v>
      </c>
      <c r="T569" s="284">
        <v>17675.493330000001</v>
      </c>
      <c r="U569" s="284"/>
      <c r="V569" s="284"/>
      <c r="W569" s="284"/>
      <c r="X569" s="284">
        <f t="shared" si="430"/>
        <v>17675.493330000001</v>
      </c>
      <c r="Y569" s="284">
        <f t="shared" ref="Y569:Y570" si="443">V569+S569</f>
        <v>0</v>
      </c>
      <c r="Z569" s="284">
        <f t="shared" ref="Z569:Z570" si="444">W569+T569</f>
        <v>17675.493330000001</v>
      </c>
      <c r="AA569" s="102" t="s">
        <v>709</v>
      </c>
      <c r="AB569" s="284"/>
      <c r="AC569" s="308"/>
      <c r="AD569" s="308"/>
      <c r="AE569" s="308"/>
      <c r="AF569" s="308"/>
      <c r="AG569" s="308"/>
      <c r="AH569" s="308"/>
      <c r="AI569" s="308"/>
      <c r="AJ569" s="308"/>
      <c r="AK569" s="308"/>
      <c r="AL569" s="308"/>
      <c r="AM569" s="308"/>
      <c r="AN569" s="308"/>
      <c r="AO569" s="308"/>
      <c r="AP569" s="308"/>
      <c r="AQ569" s="308"/>
      <c r="AR569" s="308"/>
      <c r="AS569" s="308"/>
      <c r="AT569" s="308"/>
      <c r="AU569" s="308"/>
      <c r="AV569" s="308"/>
      <c r="AW569" s="308"/>
      <c r="AX569" s="308"/>
      <c r="AY569" s="308"/>
      <c r="AZ569" s="102" t="s">
        <v>709</v>
      </c>
      <c r="BA569" s="265" t="s">
        <v>670</v>
      </c>
      <c r="BB569" s="6">
        <v>1</v>
      </c>
    </row>
    <row r="570" spans="1:54" s="279" customFormat="1" ht="60" customHeight="1">
      <c r="A570" s="565" t="s">
        <v>1005</v>
      </c>
      <c r="B570" s="235" t="s">
        <v>906</v>
      </c>
      <c r="C570" s="277" t="s">
        <v>738</v>
      </c>
      <c r="D570" s="277"/>
      <c r="E570" s="205" t="s">
        <v>463</v>
      </c>
      <c r="F570" s="205" t="s">
        <v>469</v>
      </c>
      <c r="G570" s="205" t="s">
        <v>465</v>
      </c>
      <c r="H570" s="205" t="s">
        <v>515</v>
      </c>
      <c r="I570" s="205">
        <v>414</v>
      </c>
      <c r="J570" s="278"/>
      <c r="K570" s="467"/>
      <c r="L570" s="284"/>
      <c r="M570" s="284"/>
      <c r="N570" s="284"/>
      <c r="O570" s="284"/>
      <c r="P570" s="284"/>
      <c r="Q570" s="284"/>
      <c r="R570" s="284">
        <v>11955.844999999999</v>
      </c>
      <c r="S570" s="284">
        <v>0</v>
      </c>
      <c r="T570" s="284">
        <v>11955.844999999999</v>
      </c>
      <c r="U570" s="284"/>
      <c r="V570" s="284"/>
      <c r="W570" s="284"/>
      <c r="X570" s="284">
        <f t="shared" si="430"/>
        <v>11955.844999999999</v>
      </c>
      <c r="Y570" s="284">
        <f t="shared" si="443"/>
        <v>0</v>
      </c>
      <c r="Z570" s="284">
        <f t="shared" si="444"/>
        <v>11955.844999999999</v>
      </c>
      <c r="AA570" s="102" t="s">
        <v>709</v>
      </c>
      <c r="AB570" s="284"/>
      <c r="AC570" s="308"/>
      <c r="AD570" s="308"/>
      <c r="AE570" s="308"/>
      <c r="AF570" s="308"/>
      <c r="AG570" s="308"/>
      <c r="AH570" s="308"/>
      <c r="AI570" s="308"/>
      <c r="AJ570" s="308"/>
      <c r="AK570" s="308"/>
      <c r="AL570" s="308"/>
      <c r="AM570" s="308"/>
      <c r="AN570" s="308"/>
      <c r="AO570" s="308"/>
      <c r="AP570" s="308"/>
      <c r="AQ570" s="308"/>
      <c r="AR570" s="308"/>
      <c r="AS570" s="308"/>
      <c r="AT570" s="308"/>
      <c r="AU570" s="308"/>
      <c r="AV570" s="308"/>
      <c r="AW570" s="308"/>
      <c r="AX570" s="308"/>
      <c r="AY570" s="308"/>
      <c r="AZ570" s="102" t="s">
        <v>709</v>
      </c>
      <c r="BA570" s="265" t="s">
        <v>670</v>
      </c>
      <c r="BB570" s="6">
        <v>1</v>
      </c>
    </row>
    <row r="571" spans="1:54" s="7" customFormat="1" ht="31.5" customHeight="1">
      <c r="A571" s="565"/>
      <c r="B571" s="81"/>
      <c r="C571" s="96" t="s">
        <v>563</v>
      </c>
      <c r="D571" s="96"/>
      <c r="E571" s="202"/>
      <c r="F571" s="202"/>
      <c r="G571" s="202"/>
      <c r="H571" s="202"/>
      <c r="I571" s="202"/>
      <c r="J571" s="86"/>
      <c r="K571" s="456"/>
      <c r="L571" s="86"/>
      <c r="M571" s="86"/>
      <c r="N571" s="86"/>
      <c r="O571" s="106"/>
      <c r="P571" s="106"/>
      <c r="Q571" s="106"/>
      <c r="R571" s="316"/>
      <c r="S571" s="316"/>
      <c r="T571" s="316"/>
      <c r="U571" s="316"/>
      <c r="V571" s="316"/>
      <c r="W571" s="316"/>
      <c r="X571" s="316"/>
      <c r="Y571" s="316"/>
      <c r="Z571" s="316"/>
      <c r="AA571" s="96"/>
      <c r="AB571" s="106"/>
      <c r="AC571" s="106"/>
      <c r="AD571" s="106"/>
      <c r="AE571" s="316"/>
      <c r="AF571" s="316"/>
      <c r="AG571" s="316"/>
      <c r="AH571" s="316"/>
      <c r="AI571" s="316"/>
      <c r="AJ571" s="316"/>
      <c r="AK571" s="316"/>
      <c r="AL571" s="316"/>
      <c r="AM571" s="316"/>
      <c r="AN571" s="106"/>
      <c r="AO571" s="106"/>
      <c r="AP571" s="106"/>
      <c r="AQ571" s="106"/>
      <c r="AR571" s="106"/>
      <c r="AS571" s="106"/>
      <c r="AT571" s="106"/>
      <c r="AU571" s="106"/>
      <c r="AV571" s="106"/>
      <c r="AW571" s="106"/>
      <c r="AX571" s="106"/>
      <c r="AY571" s="106"/>
      <c r="AZ571" s="96"/>
    </row>
    <row r="572" spans="1:54" s="1" customFormat="1" ht="20.25" customHeight="1">
      <c r="A572" s="565"/>
      <c r="B572" s="91"/>
      <c r="C572" s="97" t="s">
        <v>564</v>
      </c>
      <c r="D572" s="97"/>
      <c r="E572" s="203"/>
      <c r="F572" s="203"/>
      <c r="G572" s="203"/>
      <c r="H572" s="203"/>
      <c r="I572" s="203"/>
      <c r="J572" s="92"/>
      <c r="K572" s="495"/>
      <c r="L572" s="92"/>
      <c r="M572" s="92"/>
      <c r="N572" s="92"/>
      <c r="O572" s="140"/>
      <c r="P572" s="140"/>
      <c r="Q572" s="140"/>
      <c r="R572" s="335"/>
      <c r="S572" s="335"/>
      <c r="T572" s="335"/>
      <c r="U572" s="335"/>
      <c r="V572" s="335"/>
      <c r="W572" s="335"/>
      <c r="X572" s="335"/>
      <c r="Y572" s="335"/>
      <c r="Z572" s="335"/>
      <c r="AA572" s="97"/>
      <c r="AB572" s="140"/>
      <c r="AC572" s="140"/>
      <c r="AD572" s="140"/>
      <c r="AE572" s="335"/>
      <c r="AF572" s="335"/>
      <c r="AG572" s="335"/>
      <c r="AH572" s="335"/>
      <c r="AI572" s="335"/>
      <c r="AJ572" s="335"/>
      <c r="AK572" s="335"/>
      <c r="AL572" s="335"/>
      <c r="AM572" s="335"/>
      <c r="AN572" s="140"/>
      <c r="AO572" s="140"/>
      <c r="AP572" s="140"/>
      <c r="AQ572" s="140"/>
      <c r="AR572" s="140"/>
      <c r="AS572" s="140"/>
      <c r="AT572" s="140"/>
      <c r="AU572" s="140"/>
      <c r="AV572" s="140"/>
      <c r="AW572" s="140"/>
      <c r="AX572" s="140"/>
      <c r="AY572" s="140"/>
      <c r="AZ572" s="97"/>
    </row>
    <row r="573" spans="1:54" s="3" customFormat="1" ht="31.5" customHeight="1">
      <c r="A573" s="565"/>
      <c r="B573" s="63"/>
      <c r="C573" s="66" t="s">
        <v>12</v>
      </c>
      <c r="D573" s="66"/>
      <c r="E573" s="204"/>
      <c r="F573" s="204"/>
      <c r="G573" s="204"/>
      <c r="H573" s="204"/>
      <c r="I573" s="204"/>
      <c r="J573" s="66"/>
      <c r="K573" s="450"/>
      <c r="L573" s="66"/>
      <c r="M573" s="66"/>
      <c r="N573" s="66"/>
      <c r="O573" s="108"/>
      <c r="P573" s="108"/>
      <c r="Q573" s="108"/>
      <c r="R573" s="318"/>
      <c r="S573" s="318"/>
      <c r="T573" s="318"/>
      <c r="U573" s="318"/>
      <c r="V573" s="318"/>
      <c r="W573" s="318"/>
      <c r="X573" s="318"/>
      <c r="Y573" s="318"/>
      <c r="Z573" s="318"/>
      <c r="AA573" s="66"/>
      <c r="AB573" s="108"/>
      <c r="AC573" s="108"/>
      <c r="AD573" s="108"/>
      <c r="AE573" s="318"/>
      <c r="AF573" s="318"/>
      <c r="AG573" s="318"/>
      <c r="AH573" s="318"/>
      <c r="AI573" s="318"/>
      <c r="AJ573" s="318"/>
      <c r="AK573" s="318"/>
      <c r="AL573" s="318"/>
      <c r="AM573" s="318"/>
      <c r="AN573" s="108"/>
      <c r="AO573" s="108"/>
      <c r="AP573" s="108"/>
      <c r="AQ573" s="108"/>
      <c r="AR573" s="108"/>
      <c r="AS573" s="108"/>
      <c r="AT573" s="108"/>
      <c r="AU573" s="108"/>
      <c r="AV573" s="108"/>
      <c r="AW573" s="108"/>
      <c r="AX573" s="108"/>
      <c r="AY573" s="108"/>
      <c r="AZ573" s="66"/>
    </row>
    <row r="574" spans="1:54" ht="20.25" customHeight="1">
      <c r="A574" s="565"/>
      <c r="B574" s="63"/>
      <c r="C574" s="66" t="s">
        <v>97</v>
      </c>
      <c r="D574" s="66"/>
      <c r="E574" s="204"/>
      <c r="F574" s="204"/>
      <c r="G574" s="204"/>
      <c r="H574" s="204"/>
      <c r="I574" s="204"/>
      <c r="J574" s="66"/>
      <c r="K574" s="450"/>
      <c r="L574" s="66"/>
      <c r="M574" s="66"/>
      <c r="N574" s="66"/>
      <c r="O574" s="108"/>
      <c r="P574" s="108"/>
      <c r="Q574" s="108"/>
      <c r="R574" s="318"/>
      <c r="S574" s="318"/>
      <c r="T574" s="318"/>
      <c r="U574" s="318"/>
      <c r="V574" s="318"/>
      <c r="W574" s="318"/>
      <c r="X574" s="318"/>
      <c r="Y574" s="318"/>
      <c r="Z574" s="318"/>
      <c r="AA574" s="66"/>
      <c r="AB574" s="108"/>
      <c r="AC574" s="108"/>
      <c r="AD574" s="108"/>
      <c r="AE574" s="318"/>
      <c r="AF574" s="318"/>
      <c r="AG574" s="318"/>
      <c r="AH574" s="318"/>
      <c r="AI574" s="318"/>
      <c r="AJ574" s="318"/>
      <c r="AK574" s="318"/>
      <c r="AL574" s="318"/>
      <c r="AM574" s="318"/>
      <c r="AN574" s="108"/>
      <c r="AO574" s="108"/>
      <c r="AP574" s="108"/>
      <c r="AQ574" s="108"/>
      <c r="AR574" s="108"/>
      <c r="AS574" s="108"/>
      <c r="AT574" s="108"/>
      <c r="AU574" s="108"/>
      <c r="AV574" s="108"/>
      <c r="AW574" s="108"/>
      <c r="AX574" s="108"/>
      <c r="AY574" s="108"/>
      <c r="AZ574" s="66"/>
    </row>
    <row r="575" spans="1:54" s="3" customFormat="1" ht="47.25" customHeight="1">
      <c r="A575" s="565" t="s">
        <v>1009</v>
      </c>
      <c r="B575" s="50" t="s">
        <v>907</v>
      </c>
      <c r="C575" s="39" t="s">
        <v>36</v>
      </c>
      <c r="D575" s="39"/>
      <c r="E575" s="256" t="s">
        <v>463</v>
      </c>
      <c r="F575" s="256" t="s">
        <v>493</v>
      </c>
      <c r="G575" s="208" t="s">
        <v>218</v>
      </c>
      <c r="H575" s="653" t="s">
        <v>513</v>
      </c>
      <c r="I575" s="208" t="s">
        <v>474</v>
      </c>
      <c r="J575" s="25" t="s">
        <v>452</v>
      </c>
      <c r="K575" s="451"/>
      <c r="L575" s="25"/>
      <c r="M575" s="25"/>
      <c r="N575" s="25"/>
      <c r="O575" s="112">
        <v>274444.40000000002</v>
      </c>
      <c r="P575" s="112">
        <v>271700</v>
      </c>
      <c r="Q575" s="112">
        <v>2744.4</v>
      </c>
      <c r="R575" s="303">
        <v>0</v>
      </c>
      <c r="S575" s="303">
        <v>0</v>
      </c>
      <c r="T575" s="303">
        <v>0</v>
      </c>
      <c r="U575" s="303"/>
      <c r="V575" s="303"/>
      <c r="W575" s="303"/>
      <c r="X575" s="303">
        <f t="shared" ref="X575" si="445">U575+R575</f>
        <v>0</v>
      </c>
      <c r="Y575" s="303">
        <f t="shared" ref="Y575" si="446">V575+S575</f>
        <v>0</v>
      </c>
      <c r="Z575" s="303">
        <f t="shared" ref="Z575" si="447">W575+T575</f>
        <v>0</v>
      </c>
      <c r="AA575" s="39"/>
      <c r="AB575" s="115">
        <v>306666.7</v>
      </c>
      <c r="AC575" s="115">
        <v>303600</v>
      </c>
      <c r="AD575" s="115">
        <v>3066.7</v>
      </c>
      <c r="AE575" s="284">
        <v>0</v>
      </c>
      <c r="AF575" s="284">
        <v>0</v>
      </c>
      <c r="AG575" s="284">
        <v>0</v>
      </c>
      <c r="AH575" s="284"/>
      <c r="AI575" s="284"/>
      <c r="AJ575" s="284"/>
      <c r="AK575" s="284">
        <f t="shared" ref="AK575" si="448">AH575+AE575</f>
        <v>0</v>
      </c>
      <c r="AL575" s="284">
        <f t="shared" ref="AL575:AL576" si="449">AI575+AF575</f>
        <v>0</v>
      </c>
      <c r="AM575" s="284">
        <f t="shared" ref="AM575:AM576" si="450">AJ575+AG575</f>
        <v>0</v>
      </c>
      <c r="AN575" s="115"/>
      <c r="AO575" s="115"/>
      <c r="AP575" s="115"/>
      <c r="AQ575" s="115"/>
      <c r="AR575" s="115"/>
      <c r="AS575" s="115"/>
      <c r="AT575" s="115"/>
      <c r="AU575" s="115"/>
      <c r="AV575" s="115"/>
      <c r="AW575" s="115"/>
      <c r="AX575" s="115"/>
      <c r="AY575" s="115"/>
      <c r="AZ575" s="39"/>
    </row>
    <row r="576" spans="1:54" s="3" customFormat="1" ht="36.75" customHeight="1">
      <c r="A576" s="565" t="s">
        <v>1009</v>
      </c>
      <c r="B576" s="211" t="s">
        <v>908</v>
      </c>
      <c r="C576" s="39" t="s">
        <v>599</v>
      </c>
      <c r="D576" s="39"/>
      <c r="E576" s="313" t="s">
        <v>463</v>
      </c>
      <c r="F576" s="313" t="s">
        <v>493</v>
      </c>
      <c r="G576" s="313" t="s">
        <v>218</v>
      </c>
      <c r="H576" s="653" t="s">
        <v>513</v>
      </c>
      <c r="I576" s="313" t="s">
        <v>474</v>
      </c>
      <c r="J576" s="25"/>
      <c r="K576" s="451"/>
      <c r="L576" s="303">
        <v>125500</v>
      </c>
      <c r="M576" s="303">
        <v>124245</v>
      </c>
      <c r="N576" s="303">
        <v>1255</v>
      </c>
      <c r="O576" s="303"/>
      <c r="P576" s="303"/>
      <c r="Q576" s="303"/>
      <c r="R576" s="303">
        <f>S576+T576</f>
        <v>92923.3</v>
      </c>
      <c r="S576" s="303">
        <v>79874.600000000006</v>
      </c>
      <c r="T576" s="303">
        <f>806.8+12241.9</f>
        <v>13048.699999999999</v>
      </c>
      <c r="U576" s="303"/>
      <c r="V576" s="303"/>
      <c r="W576" s="303"/>
      <c r="X576" s="303">
        <f>R576+U576</f>
        <v>92923.3</v>
      </c>
      <c r="Y576" s="303">
        <f t="shared" ref="Y576:Z576" si="451">S576+V576</f>
        <v>79874.600000000006</v>
      </c>
      <c r="Z576" s="303">
        <f t="shared" si="451"/>
        <v>13048.699999999999</v>
      </c>
      <c r="AA576" s="39" t="s">
        <v>709</v>
      </c>
      <c r="AB576" s="284"/>
      <c r="AC576" s="284"/>
      <c r="AD576" s="284"/>
      <c r="AE576" s="284">
        <f>AF576+AG576</f>
        <v>153333.29999999999</v>
      </c>
      <c r="AF576" s="284">
        <v>151800</v>
      </c>
      <c r="AG576" s="284">
        <v>1533.3</v>
      </c>
      <c r="AH576" s="284"/>
      <c r="AI576" s="284"/>
      <c r="AJ576" s="284"/>
      <c r="AK576" s="284">
        <f>AH576+AE576</f>
        <v>153333.29999999999</v>
      </c>
      <c r="AL576" s="284">
        <f t="shared" si="449"/>
        <v>151800</v>
      </c>
      <c r="AM576" s="284">
        <f t="shared" si="450"/>
        <v>1533.3</v>
      </c>
      <c r="AN576" s="284"/>
      <c r="AO576" s="284"/>
      <c r="AP576" s="284"/>
      <c r="AQ576" s="284"/>
      <c r="AR576" s="284"/>
      <c r="AS576" s="284"/>
      <c r="AT576" s="284"/>
      <c r="AU576" s="284"/>
      <c r="AV576" s="284"/>
      <c r="AW576" s="284"/>
      <c r="AX576" s="284"/>
      <c r="AY576" s="284"/>
      <c r="AZ576" s="39" t="s">
        <v>709</v>
      </c>
      <c r="BA576" s="382" t="s">
        <v>670</v>
      </c>
      <c r="BB576" s="6">
        <v>1</v>
      </c>
    </row>
    <row r="577" spans="1:54" s="13" customFormat="1" ht="24.75" customHeight="1">
      <c r="A577" s="565"/>
      <c r="B577" s="226"/>
      <c r="C577" s="38" t="s">
        <v>94</v>
      </c>
      <c r="D577" s="38"/>
      <c r="E577" s="218"/>
      <c r="F577" s="218"/>
      <c r="G577" s="218"/>
      <c r="H577" s="218"/>
      <c r="I577" s="218"/>
      <c r="J577" s="79"/>
      <c r="K577" s="454">
        <v>12241.9</v>
      </c>
      <c r="L577" s="79"/>
      <c r="M577" s="79"/>
      <c r="N577" s="79"/>
      <c r="O577" s="320"/>
      <c r="P577" s="320"/>
      <c r="Q577" s="320"/>
      <c r="R577" s="320">
        <v>12241.9</v>
      </c>
      <c r="S577" s="320">
        <v>0</v>
      </c>
      <c r="T577" s="320">
        <v>12241.9</v>
      </c>
      <c r="U577" s="320"/>
      <c r="V577" s="320"/>
      <c r="W577" s="320"/>
      <c r="X577" s="320">
        <f t="shared" ref="X577:X579" si="452">R577+U577</f>
        <v>12241.9</v>
      </c>
      <c r="Y577" s="320">
        <f t="shared" ref="Y577:Y579" si="453">S577+V577</f>
        <v>0</v>
      </c>
      <c r="Z577" s="320">
        <f t="shared" ref="Z577:Z579" si="454">T577+W577</f>
        <v>12241.9</v>
      </c>
      <c r="AA577" s="38"/>
      <c r="AB577" s="321"/>
      <c r="AC577" s="321"/>
      <c r="AD577" s="321"/>
      <c r="AE577" s="321"/>
      <c r="AF577" s="321"/>
      <c r="AG577" s="321"/>
      <c r="AH577" s="321"/>
      <c r="AI577" s="321"/>
      <c r="AJ577" s="321"/>
      <c r="AK577" s="321"/>
      <c r="AL577" s="321"/>
      <c r="AM577" s="321"/>
      <c r="AN577" s="321"/>
      <c r="AO577" s="321"/>
      <c r="AP577" s="321"/>
      <c r="AQ577" s="321"/>
      <c r="AR577" s="321"/>
      <c r="AS577" s="321"/>
      <c r="AT577" s="321"/>
      <c r="AU577" s="321"/>
      <c r="AV577" s="321"/>
      <c r="AW577" s="321"/>
      <c r="AX577" s="321"/>
      <c r="AY577" s="321"/>
      <c r="AZ577" s="38"/>
      <c r="BA577" s="431"/>
      <c r="BB577" s="6">
        <v>1</v>
      </c>
    </row>
    <row r="578" spans="1:54" s="3" customFormat="1" ht="31.5">
      <c r="A578" s="565" t="s">
        <v>1009</v>
      </c>
      <c r="B578" s="211" t="s">
        <v>909</v>
      </c>
      <c r="C578" s="39" t="s">
        <v>598</v>
      </c>
      <c r="D578" s="39"/>
      <c r="E578" s="313" t="s">
        <v>463</v>
      </c>
      <c r="F578" s="313" t="s">
        <v>493</v>
      </c>
      <c r="G578" s="313" t="s">
        <v>218</v>
      </c>
      <c r="H578" s="653" t="s">
        <v>513</v>
      </c>
      <c r="I578" s="313" t="s">
        <v>474</v>
      </c>
      <c r="J578" s="25"/>
      <c r="K578" s="451"/>
      <c r="L578" s="303">
        <v>205500</v>
      </c>
      <c r="M578" s="303">
        <v>203455</v>
      </c>
      <c r="N578" s="303">
        <v>2045</v>
      </c>
      <c r="O578" s="303"/>
      <c r="P578" s="303"/>
      <c r="Q578" s="303"/>
      <c r="R578" s="303">
        <f>S578+T578</f>
        <v>211194.69999999998</v>
      </c>
      <c r="S578" s="303">
        <v>191825.4</v>
      </c>
      <c r="T578" s="303">
        <f>1937.6+17431.7</f>
        <v>19369.3</v>
      </c>
      <c r="U578" s="303"/>
      <c r="V578" s="303"/>
      <c r="W578" s="303"/>
      <c r="X578" s="303">
        <f t="shared" si="452"/>
        <v>211194.69999999998</v>
      </c>
      <c r="Y578" s="303">
        <f t="shared" si="453"/>
        <v>191825.4</v>
      </c>
      <c r="Z578" s="303">
        <f t="shared" si="454"/>
        <v>19369.3</v>
      </c>
      <c r="AA578" s="39" t="s">
        <v>709</v>
      </c>
      <c r="AB578" s="284"/>
      <c r="AC578" s="284"/>
      <c r="AD578" s="284"/>
      <c r="AE578" s="284">
        <f>AF578+AG578</f>
        <v>153333.4</v>
      </c>
      <c r="AF578" s="284">
        <v>151800</v>
      </c>
      <c r="AG578" s="284">
        <v>1533.4</v>
      </c>
      <c r="AH578" s="284"/>
      <c r="AI578" s="284"/>
      <c r="AJ578" s="284"/>
      <c r="AK578" s="284">
        <f>AH578+AE578</f>
        <v>153333.4</v>
      </c>
      <c r="AL578" s="284">
        <f t="shared" ref="AL578" si="455">AI578+AF578</f>
        <v>151800</v>
      </c>
      <c r="AM578" s="284">
        <f t="shared" ref="AM578" si="456">AJ578+AG578</f>
        <v>1533.4</v>
      </c>
      <c r="AN578" s="284"/>
      <c r="AO578" s="284"/>
      <c r="AP578" s="284"/>
      <c r="AQ578" s="284"/>
      <c r="AR578" s="284"/>
      <c r="AS578" s="284"/>
      <c r="AT578" s="284"/>
      <c r="AU578" s="284"/>
      <c r="AV578" s="284"/>
      <c r="AW578" s="284"/>
      <c r="AX578" s="284"/>
      <c r="AY578" s="284"/>
      <c r="AZ578" s="39" t="s">
        <v>709</v>
      </c>
      <c r="BA578" s="382" t="s">
        <v>670</v>
      </c>
      <c r="BB578" s="6">
        <v>1</v>
      </c>
    </row>
    <row r="579" spans="1:54" s="3" customFormat="1" ht="20.25">
      <c r="A579" s="565"/>
      <c r="B579" s="211"/>
      <c r="C579" s="38" t="s">
        <v>94</v>
      </c>
      <c r="D579" s="39"/>
      <c r="E579" s="425"/>
      <c r="F579" s="425"/>
      <c r="G579" s="425"/>
      <c r="H579" s="653"/>
      <c r="I579" s="425"/>
      <c r="J579" s="25"/>
      <c r="K579" s="451">
        <v>17431.7</v>
      </c>
      <c r="L579" s="25"/>
      <c r="M579" s="25"/>
      <c r="N579" s="25"/>
      <c r="O579" s="303"/>
      <c r="P579" s="303"/>
      <c r="Q579" s="303"/>
      <c r="R579" s="320">
        <f>T579</f>
        <v>17431.7</v>
      </c>
      <c r="S579" s="320">
        <v>0</v>
      </c>
      <c r="T579" s="320">
        <v>17431.7</v>
      </c>
      <c r="U579" s="320"/>
      <c r="V579" s="320"/>
      <c r="W579" s="320"/>
      <c r="X579" s="320">
        <f t="shared" si="452"/>
        <v>17431.7</v>
      </c>
      <c r="Y579" s="320">
        <f t="shared" si="453"/>
        <v>0</v>
      </c>
      <c r="Z579" s="320">
        <f t="shared" si="454"/>
        <v>17431.7</v>
      </c>
      <c r="AA579" s="39"/>
      <c r="AB579" s="284"/>
      <c r="AC579" s="284"/>
      <c r="AD579" s="284"/>
      <c r="AE579" s="284"/>
      <c r="AF579" s="284"/>
      <c r="AG579" s="284"/>
      <c r="AH579" s="284"/>
      <c r="AI579" s="284"/>
      <c r="AJ579" s="284"/>
      <c r="AK579" s="284"/>
      <c r="AL579" s="284"/>
      <c r="AM579" s="284"/>
      <c r="AN579" s="284"/>
      <c r="AO579" s="284"/>
      <c r="AP579" s="284"/>
      <c r="AQ579" s="284"/>
      <c r="AR579" s="284"/>
      <c r="AS579" s="284"/>
      <c r="AT579" s="284"/>
      <c r="AU579" s="284"/>
      <c r="AV579" s="284"/>
      <c r="AW579" s="284"/>
      <c r="AX579" s="284"/>
      <c r="AY579" s="284"/>
      <c r="AZ579" s="39"/>
      <c r="BA579" s="382"/>
      <c r="BB579" s="6">
        <v>1</v>
      </c>
    </row>
    <row r="580" spans="1:54" s="5" customFormat="1" ht="20.25">
      <c r="A580" s="565"/>
      <c r="B580" s="33"/>
      <c r="C580" s="33" t="s">
        <v>410</v>
      </c>
      <c r="D580" s="33"/>
      <c r="E580" s="201"/>
      <c r="F580" s="201"/>
      <c r="G580" s="201"/>
      <c r="H580" s="201"/>
      <c r="I580" s="201"/>
      <c r="J580" s="27"/>
      <c r="K580" s="447"/>
      <c r="L580" s="27"/>
      <c r="M580" s="27"/>
      <c r="N580" s="27"/>
      <c r="O580" s="137">
        <f>O585+O588+O593+O595+O597+O589+O599+O603</f>
        <v>328625.06</v>
      </c>
      <c r="P580" s="137">
        <f t="shared" ref="P580:AY580" si="457">P585+P588+P593+P595+P597+P589+P599+P603</f>
        <v>264699.09999999998</v>
      </c>
      <c r="Q580" s="137">
        <f t="shared" si="457"/>
        <v>63925.96</v>
      </c>
      <c r="R580" s="137">
        <f t="shared" si="457"/>
        <v>360200.85400000005</v>
      </c>
      <c r="S580" s="137">
        <f t="shared" si="457"/>
        <v>264699.09999999998</v>
      </c>
      <c r="T580" s="137">
        <f t="shared" si="457"/>
        <v>95501.754000000015</v>
      </c>
      <c r="U580" s="137">
        <f t="shared" si="457"/>
        <v>0</v>
      </c>
      <c r="V580" s="137">
        <f t="shared" si="457"/>
        <v>0</v>
      </c>
      <c r="W580" s="137">
        <f t="shared" si="457"/>
        <v>0</v>
      </c>
      <c r="X580" s="137">
        <f t="shared" si="457"/>
        <v>360200.85400000005</v>
      </c>
      <c r="Y580" s="137">
        <f t="shared" si="457"/>
        <v>264699.09999999998</v>
      </c>
      <c r="Z580" s="137">
        <f t="shared" si="457"/>
        <v>95501.754000000015</v>
      </c>
      <c r="AA580" s="33"/>
      <c r="AB580" s="137">
        <f t="shared" si="457"/>
        <v>384771.1</v>
      </c>
      <c r="AC580" s="137">
        <f t="shared" si="457"/>
        <v>373833.5</v>
      </c>
      <c r="AD580" s="137">
        <f t="shared" si="457"/>
        <v>10937.6</v>
      </c>
      <c r="AE580" s="137">
        <f t="shared" si="457"/>
        <v>384771.1</v>
      </c>
      <c r="AF580" s="137">
        <f t="shared" si="457"/>
        <v>373833.5</v>
      </c>
      <c r="AG580" s="137">
        <f t="shared" si="457"/>
        <v>10937.6</v>
      </c>
      <c r="AH580" s="137">
        <f t="shared" si="457"/>
        <v>0</v>
      </c>
      <c r="AI580" s="137">
        <f t="shared" si="457"/>
        <v>0</v>
      </c>
      <c r="AJ580" s="137">
        <f t="shared" si="457"/>
        <v>0</v>
      </c>
      <c r="AK580" s="137">
        <f t="shared" si="457"/>
        <v>384771.1</v>
      </c>
      <c r="AL580" s="137">
        <f t="shared" si="457"/>
        <v>373833.5</v>
      </c>
      <c r="AM580" s="137">
        <f t="shared" si="457"/>
        <v>10937.6</v>
      </c>
      <c r="AN580" s="137">
        <f t="shared" si="457"/>
        <v>0</v>
      </c>
      <c r="AO580" s="137">
        <f t="shared" si="457"/>
        <v>0</v>
      </c>
      <c r="AP580" s="137">
        <f t="shared" si="457"/>
        <v>0</v>
      </c>
      <c r="AQ580" s="137">
        <f t="shared" si="457"/>
        <v>0</v>
      </c>
      <c r="AR580" s="137">
        <f t="shared" si="457"/>
        <v>0</v>
      </c>
      <c r="AS580" s="137">
        <f t="shared" si="457"/>
        <v>0</v>
      </c>
      <c r="AT580" s="137">
        <f t="shared" si="457"/>
        <v>0</v>
      </c>
      <c r="AU580" s="137">
        <f t="shared" si="457"/>
        <v>0</v>
      </c>
      <c r="AV580" s="137">
        <f t="shared" si="457"/>
        <v>0</v>
      </c>
      <c r="AW580" s="137">
        <f t="shared" si="457"/>
        <v>0</v>
      </c>
      <c r="AX580" s="137">
        <f t="shared" si="457"/>
        <v>0</v>
      </c>
      <c r="AY580" s="137">
        <f t="shared" si="457"/>
        <v>0</v>
      </c>
      <c r="AZ580" s="33"/>
      <c r="BB580" s="6">
        <v>1</v>
      </c>
    </row>
    <row r="581" spans="1:54" s="5" customFormat="1" ht="47.25" customHeight="1">
      <c r="A581" s="565"/>
      <c r="B581" s="88"/>
      <c r="C581" s="96" t="s">
        <v>392</v>
      </c>
      <c r="D581" s="96"/>
      <c r="E581" s="202"/>
      <c r="F581" s="202"/>
      <c r="G581" s="202"/>
      <c r="H581" s="202"/>
      <c r="I581" s="202"/>
      <c r="J581" s="89"/>
      <c r="K581" s="448"/>
      <c r="L581" s="89"/>
      <c r="M581" s="89"/>
      <c r="N581" s="89"/>
      <c r="O581" s="138"/>
      <c r="P581" s="138"/>
      <c r="Q581" s="138"/>
      <c r="R581" s="333"/>
      <c r="S581" s="333"/>
      <c r="T581" s="333"/>
      <c r="U581" s="333"/>
      <c r="V581" s="333"/>
      <c r="W581" s="333"/>
      <c r="X581" s="333"/>
      <c r="Y581" s="333"/>
      <c r="Z581" s="333"/>
      <c r="AA581" s="96"/>
      <c r="AB581" s="138"/>
      <c r="AC581" s="138"/>
      <c r="AD581" s="138"/>
      <c r="AE581" s="333"/>
      <c r="AF581" s="333"/>
      <c r="AG581" s="333"/>
      <c r="AH581" s="333"/>
      <c r="AI581" s="333"/>
      <c r="AJ581" s="333"/>
      <c r="AK581" s="333"/>
      <c r="AL581" s="333"/>
      <c r="AM581" s="333"/>
      <c r="AN581" s="138"/>
      <c r="AO581" s="138"/>
      <c r="AP581" s="138"/>
      <c r="AQ581" s="138"/>
      <c r="AR581" s="138"/>
      <c r="AS581" s="138"/>
      <c r="AT581" s="138"/>
      <c r="AU581" s="138"/>
      <c r="AV581" s="138"/>
      <c r="AW581" s="138"/>
      <c r="AX581" s="138"/>
      <c r="AY581" s="138"/>
      <c r="AZ581" s="96"/>
    </row>
    <row r="582" spans="1:54" s="5" customFormat="1" ht="47.25" customHeight="1">
      <c r="A582" s="565"/>
      <c r="B582" s="87"/>
      <c r="C582" s="97" t="s">
        <v>393</v>
      </c>
      <c r="D582" s="97"/>
      <c r="E582" s="203"/>
      <c r="F582" s="203"/>
      <c r="G582" s="203"/>
      <c r="H582" s="203"/>
      <c r="I582" s="203"/>
      <c r="J582" s="90"/>
      <c r="K582" s="449"/>
      <c r="L582" s="90"/>
      <c r="M582" s="90"/>
      <c r="N582" s="90"/>
      <c r="O582" s="139"/>
      <c r="P582" s="139"/>
      <c r="Q582" s="139"/>
      <c r="R582" s="334"/>
      <c r="S582" s="334"/>
      <c r="T582" s="334"/>
      <c r="U582" s="334"/>
      <c r="V582" s="334"/>
      <c r="W582" s="334"/>
      <c r="X582" s="334"/>
      <c r="Y582" s="334"/>
      <c r="Z582" s="334"/>
      <c r="AA582" s="97"/>
      <c r="AB582" s="139"/>
      <c r="AC582" s="139"/>
      <c r="AD582" s="139"/>
      <c r="AE582" s="334"/>
      <c r="AF582" s="334"/>
      <c r="AG582" s="334"/>
      <c r="AH582" s="334"/>
      <c r="AI582" s="334"/>
      <c r="AJ582" s="334"/>
      <c r="AK582" s="334"/>
      <c r="AL582" s="334"/>
      <c r="AM582" s="334"/>
      <c r="AN582" s="139"/>
      <c r="AO582" s="139"/>
      <c r="AP582" s="139"/>
      <c r="AQ582" s="139"/>
      <c r="AR582" s="139"/>
      <c r="AS582" s="139"/>
      <c r="AT582" s="139"/>
      <c r="AU582" s="139"/>
      <c r="AV582" s="139"/>
      <c r="AW582" s="139"/>
      <c r="AX582" s="139"/>
      <c r="AY582" s="139"/>
      <c r="AZ582" s="97"/>
    </row>
    <row r="583" spans="1:54" s="3" customFormat="1" ht="31.5" customHeight="1">
      <c r="A583" s="565"/>
      <c r="B583" s="63"/>
      <c r="C583" s="75" t="s">
        <v>91</v>
      </c>
      <c r="D583" s="75"/>
      <c r="E583" s="228"/>
      <c r="F583" s="228"/>
      <c r="G583" s="228"/>
      <c r="H583" s="228"/>
      <c r="I583" s="228"/>
      <c r="J583" s="178"/>
      <c r="K583" s="500"/>
      <c r="L583" s="178"/>
      <c r="M583" s="178"/>
      <c r="N583" s="178"/>
      <c r="O583" s="108"/>
      <c r="P583" s="108"/>
      <c r="Q583" s="108"/>
      <c r="R583" s="318"/>
      <c r="S583" s="318"/>
      <c r="T583" s="318"/>
      <c r="U583" s="318"/>
      <c r="V583" s="318"/>
      <c r="W583" s="318"/>
      <c r="X583" s="318"/>
      <c r="Y583" s="318"/>
      <c r="Z583" s="318"/>
      <c r="AA583" s="75"/>
      <c r="AB583" s="108"/>
      <c r="AC583" s="108"/>
      <c r="AD583" s="108"/>
      <c r="AE583" s="318"/>
      <c r="AF583" s="318"/>
      <c r="AG583" s="318"/>
      <c r="AH583" s="318"/>
      <c r="AI583" s="318"/>
      <c r="AJ583" s="318"/>
      <c r="AK583" s="318"/>
      <c r="AL583" s="318"/>
      <c r="AM583" s="318"/>
      <c r="AN583" s="108"/>
      <c r="AO583" s="108"/>
      <c r="AP583" s="108"/>
      <c r="AQ583" s="108"/>
      <c r="AR583" s="108"/>
      <c r="AS583" s="108"/>
      <c r="AT583" s="108"/>
      <c r="AU583" s="108"/>
      <c r="AV583" s="108"/>
      <c r="AW583" s="108"/>
      <c r="AX583" s="108"/>
      <c r="AY583" s="108"/>
      <c r="AZ583" s="75"/>
    </row>
    <row r="584" spans="1:54" s="3" customFormat="1" ht="20.25" customHeight="1">
      <c r="A584" s="565"/>
      <c r="B584" s="52"/>
      <c r="C584" s="49" t="s">
        <v>92</v>
      </c>
      <c r="D584" s="49"/>
      <c r="E584" s="229"/>
      <c r="F584" s="229"/>
      <c r="G584" s="229"/>
      <c r="H584" s="229"/>
      <c r="I584" s="229"/>
      <c r="J584" s="160"/>
      <c r="K584" s="498"/>
      <c r="L584" s="160"/>
      <c r="M584" s="160"/>
      <c r="N584" s="160"/>
      <c r="O584" s="111"/>
      <c r="P584" s="111"/>
      <c r="Q584" s="111"/>
      <c r="R584" s="275"/>
      <c r="S584" s="275"/>
      <c r="T584" s="275"/>
      <c r="U584" s="275"/>
      <c r="V584" s="275"/>
      <c r="W584" s="275"/>
      <c r="X584" s="275"/>
      <c r="Y584" s="275"/>
      <c r="Z584" s="275"/>
      <c r="AA584" s="49"/>
      <c r="AB584" s="111"/>
      <c r="AC584" s="111"/>
      <c r="AD584" s="111"/>
      <c r="AE584" s="275"/>
      <c r="AF584" s="275"/>
      <c r="AG584" s="275"/>
      <c r="AH584" s="275"/>
      <c r="AI584" s="275"/>
      <c r="AJ584" s="275"/>
      <c r="AK584" s="275"/>
      <c r="AL584" s="275"/>
      <c r="AM584" s="275"/>
      <c r="AN584" s="111"/>
      <c r="AO584" s="111"/>
      <c r="AP584" s="111"/>
      <c r="AQ584" s="111"/>
      <c r="AR584" s="111"/>
      <c r="AS584" s="111"/>
      <c r="AT584" s="111"/>
      <c r="AU584" s="111"/>
      <c r="AV584" s="111"/>
      <c r="AW584" s="111"/>
      <c r="AX584" s="111"/>
      <c r="AY584" s="111"/>
      <c r="AZ584" s="49"/>
    </row>
    <row r="585" spans="1:54" s="7" customFormat="1" ht="63" customHeight="1">
      <c r="A585" s="565" t="s">
        <v>1010</v>
      </c>
      <c r="B585" s="52" t="s">
        <v>910</v>
      </c>
      <c r="C585" s="39" t="s">
        <v>93</v>
      </c>
      <c r="D585" s="39" t="s">
        <v>523</v>
      </c>
      <c r="E585" s="236" t="s">
        <v>532</v>
      </c>
      <c r="F585" s="236" t="s">
        <v>509</v>
      </c>
      <c r="G585" s="236" t="s">
        <v>465</v>
      </c>
      <c r="H585" s="653" t="s">
        <v>510</v>
      </c>
      <c r="I585" s="208" t="s">
        <v>471</v>
      </c>
      <c r="J585" s="25" t="s">
        <v>452</v>
      </c>
      <c r="K585" s="451"/>
      <c r="L585" s="303">
        <v>190865.2</v>
      </c>
      <c r="M585" s="303">
        <v>189335.2</v>
      </c>
      <c r="N585" s="303">
        <v>1530</v>
      </c>
      <c r="O585" s="111">
        <v>147991</v>
      </c>
      <c r="P585" s="111">
        <v>146804.70000000001</v>
      </c>
      <c r="Q585" s="111">
        <v>1186.3</v>
      </c>
      <c r="R585" s="275">
        <v>147991</v>
      </c>
      <c r="S585" s="275">
        <v>146804.70000000001</v>
      </c>
      <c r="T585" s="275">
        <v>1186.3</v>
      </c>
      <c r="U585" s="275"/>
      <c r="V585" s="275"/>
      <c r="W585" s="275"/>
      <c r="X585" s="275">
        <f t="shared" ref="X585:Z585" si="458">U585+R585</f>
        <v>147991</v>
      </c>
      <c r="Y585" s="275">
        <f t="shared" si="458"/>
        <v>146804.70000000001</v>
      </c>
      <c r="Z585" s="275">
        <f t="shared" si="458"/>
        <v>1186.3</v>
      </c>
      <c r="AA585" s="39"/>
      <c r="AB585" s="111"/>
      <c r="AC585" s="111"/>
      <c r="AD585" s="111"/>
      <c r="AE585" s="275"/>
      <c r="AF585" s="275"/>
      <c r="AG585" s="275"/>
      <c r="AH585" s="275"/>
      <c r="AI585" s="275"/>
      <c r="AJ585" s="275"/>
      <c r="AK585" s="275"/>
      <c r="AL585" s="275"/>
      <c r="AM585" s="275"/>
      <c r="AN585" s="111"/>
      <c r="AO585" s="111"/>
      <c r="AP585" s="111"/>
      <c r="AQ585" s="111"/>
      <c r="AR585" s="111"/>
      <c r="AS585" s="111"/>
      <c r="AT585" s="111"/>
      <c r="AU585" s="111"/>
      <c r="AV585" s="111"/>
      <c r="AW585" s="111"/>
      <c r="AX585" s="111"/>
      <c r="AY585" s="111"/>
      <c r="AZ585" s="39"/>
    </row>
    <row r="586" spans="1:54" s="7" customFormat="1" ht="31.5" customHeight="1">
      <c r="A586" s="565"/>
      <c r="B586" s="63"/>
      <c r="C586" s="66" t="s">
        <v>12</v>
      </c>
      <c r="D586" s="66"/>
      <c r="E586" s="204"/>
      <c r="F586" s="204"/>
      <c r="G586" s="204"/>
      <c r="H586" s="204"/>
      <c r="I586" s="204"/>
      <c r="J586" s="66"/>
      <c r="K586" s="450"/>
      <c r="L586" s="66"/>
      <c r="M586" s="66"/>
      <c r="N586" s="66"/>
      <c r="O586" s="108"/>
      <c r="P586" s="108"/>
      <c r="Q586" s="108"/>
      <c r="R586" s="318"/>
      <c r="S586" s="318"/>
      <c r="T586" s="318"/>
      <c r="U586" s="318"/>
      <c r="V586" s="318"/>
      <c r="W586" s="318"/>
      <c r="X586" s="318"/>
      <c r="Y586" s="318"/>
      <c r="Z586" s="318"/>
      <c r="AA586" s="66"/>
      <c r="AB586" s="108"/>
      <c r="AC586" s="108"/>
      <c r="AD586" s="108"/>
      <c r="AE586" s="318"/>
      <c r="AF586" s="318"/>
      <c r="AG586" s="318"/>
      <c r="AH586" s="318"/>
      <c r="AI586" s="318"/>
      <c r="AJ586" s="318"/>
      <c r="AK586" s="318"/>
      <c r="AL586" s="318"/>
      <c r="AM586" s="318"/>
      <c r="AN586" s="108"/>
      <c r="AO586" s="108"/>
      <c r="AP586" s="108"/>
      <c r="AQ586" s="108"/>
      <c r="AR586" s="108"/>
      <c r="AS586" s="108"/>
      <c r="AT586" s="108"/>
      <c r="AU586" s="108"/>
      <c r="AV586" s="108"/>
      <c r="AW586" s="108"/>
      <c r="AX586" s="108"/>
      <c r="AY586" s="108"/>
      <c r="AZ586" s="66"/>
    </row>
    <row r="587" spans="1:54" s="7" customFormat="1" ht="20.25" customHeight="1">
      <c r="A587" s="565"/>
      <c r="B587" s="63"/>
      <c r="C587" s="66" t="s">
        <v>97</v>
      </c>
      <c r="D587" s="66"/>
      <c r="E587" s="204"/>
      <c r="F587" s="204"/>
      <c r="G587" s="204"/>
      <c r="H587" s="204"/>
      <c r="I587" s="204"/>
      <c r="J587" s="66"/>
      <c r="K587" s="450"/>
      <c r="L587" s="66"/>
      <c r="M587" s="66"/>
      <c r="N587" s="66"/>
      <c r="O587" s="108"/>
      <c r="P587" s="108"/>
      <c r="Q587" s="108"/>
      <c r="R587" s="318"/>
      <c r="S587" s="318"/>
      <c r="T587" s="318"/>
      <c r="U587" s="318"/>
      <c r="V587" s="318"/>
      <c r="W587" s="318"/>
      <c r="X587" s="318"/>
      <c r="Y587" s="318"/>
      <c r="Z587" s="318"/>
      <c r="AA587" s="66"/>
      <c r="AB587" s="108"/>
      <c r="AC587" s="108"/>
      <c r="AD587" s="108"/>
      <c r="AE587" s="318"/>
      <c r="AF587" s="318"/>
      <c r="AG587" s="318"/>
      <c r="AH587" s="318"/>
      <c r="AI587" s="318"/>
      <c r="AJ587" s="318"/>
      <c r="AK587" s="318"/>
      <c r="AL587" s="318"/>
      <c r="AM587" s="318"/>
      <c r="AN587" s="108"/>
      <c r="AO587" s="108"/>
      <c r="AP587" s="108"/>
      <c r="AQ587" s="108"/>
      <c r="AR587" s="108"/>
      <c r="AS587" s="108"/>
      <c r="AT587" s="108"/>
      <c r="AU587" s="108"/>
      <c r="AV587" s="108"/>
      <c r="AW587" s="108"/>
      <c r="AX587" s="108"/>
      <c r="AY587" s="108"/>
      <c r="AZ587" s="66"/>
    </row>
    <row r="588" spans="1:54" s="3" customFormat="1" ht="47.25" customHeight="1">
      <c r="A588" s="565" t="s">
        <v>1010</v>
      </c>
      <c r="B588" s="52" t="s">
        <v>911</v>
      </c>
      <c r="C588" s="39" t="s">
        <v>168</v>
      </c>
      <c r="D588" s="39" t="s">
        <v>523</v>
      </c>
      <c r="E588" s="208" t="s">
        <v>463</v>
      </c>
      <c r="F588" s="208" t="s">
        <v>509</v>
      </c>
      <c r="G588" s="208" t="s">
        <v>465</v>
      </c>
      <c r="H588" s="653" t="s">
        <v>510</v>
      </c>
      <c r="I588" s="208" t="s">
        <v>474</v>
      </c>
      <c r="J588" s="25" t="s">
        <v>447</v>
      </c>
      <c r="K588" s="451"/>
      <c r="L588" s="25"/>
      <c r="M588" s="25"/>
      <c r="N588" s="25"/>
      <c r="O588" s="111">
        <v>121343.79999999999</v>
      </c>
      <c r="P588" s="111">
        <v>117894.39999999999</v>
      </c>
      <c r="Q588" s="111">
        <v>3449.4</v>
      </c>
      <c r="R588" s="275">
        <v>121343.79999999999</v>
      </c>
      <c r="S588" s="275">
        <v>117894.39999999999</v>
      </c>
      <c r="T588" s="275">
        <v>3449.4</v>
      </c>
      <c r="U588" s="275"/>
      <c r="V588" s="275"/>
      <c r="W588" s="275"/>
      <c r="X588" s="275">
        <f t="shared" ref="X588:Z588" si="459">U588+R588</f>
        <v>121343.79999999999</v>
      </c>
      <c r="Y588" s="275">
        <f t="shared" si="459"/>
        <v>117894.39999999999</v>
      </c>
      <c r="Z588" s="275">
        <f t="shared" si="459"/>
        <v>3449.4</v>
      </c>
      <c r="AA588" s="39"/>
      <c r="AB588" s="111">
        <v>384771.1</v>
      </c>
      <c r="AC588" s="111">
        <v>373833.5</v>
      </c>
      <c r="AD588" s="111">
        <v>10937.6</v>
      </c>
      <c r="AE588" s="275">
        <v>384771.1</v>
      </c>
      <c r="AF588" s="275">
        <v>373833.5</v>
      </c>
      <c r="AG588" s="275">
        <v>10937.6</v>
      </c>
      <c r="AH588" s="275"/>
      <c r="AI588" s="275"/>
      <c r="AJ588" s="275"/>
      <c r="AK588" s="275">
        <f t="shared" ref="AK588:AM588" si="460">AH588+AE588</f>
        <v>384771.1</v>
      </c>
      <c r="AL588" s="275">
        <f t="shared" si="460"/>
        <v>373833.5</v>
      </c>
      <c r="AM588" s="275">
        <f t="shared" si="460"/>
        <v>10937.6</v>
      </c>
      <c r="AN588" s="111"/>
      <c r="AO588" s="111"/>
      <c r="AP588" s="111"/>
      <c r="AQ588" s="111"/>
      <c r="AR588" s="111"/>
      <c r="AS588" s="111"/>
      <c r="AT588" s="111"/>
      <c r="AU588" s="111"/>
      <c r="AV588" s="111"/>
      <c r="AW588" s="111"/>
      <c r="AX588" s="111"/>
      <c r="AY588" s="111"/>
      <c r="AZ588" s="39"/>
    </row>
    <row r="589" spans="1:54" s="3" customFormat="1" ht="47.25">
      <c r="A589" s="565" t="s">
        <v>1011</v>
      </c>
      <c r="B589" s="52" t="s">
        <v>912</v>
      </c>
      <c r="C589" s="39" t="s">
        <v>730</v>
      </c>
      <c r="D589" s="39"/>
      <c r="E589" s="389" t="s">
        <v>463</v>
      </c>
      <c r="F589" s="389" t="s">
        <v>509</v>
      </c>
      <c r="G589" s="389" t="s">
        <v>469</v>
      </c>
      <c r="H589" s="653" t="s">
        <v>1032</v>
      </c>
      <c r="I589" s="389" t="s">
        <v>474</v>
      </c>
      <c r="J589" s="25"/>
      <c r="K589" s="451"/>
      <c r="L589" s="25"/>
      <c r="M589" s="25"/>
      <c r="N589" s="25"/>
      <c r="O589" s="111"/>
      <c r="P589" s="111"/>
      <c r="Q589" s="111"/>
      <c r="R589" s="275">
        <v>6905.9</v>
      </c>
      <c r="S589" s="275">
        <v>0</v>
      </c>
      <c r="T589" s="275">
        <v>6905.9</v>
      </c>
      <c r="U589" s="275"/>
      <c r="V589" s="275"/>
      <c r="W589" s="275"/>
      <c r="X589" s="275">
        <f>U589+R589</f>
        <v>6905.9</v>
      </c>
      <c r="Y589" s="275">
        <v>0</v>
      </c>
      <c r="Z589" s="275">
        <f>W589+T589</f>
        <v>6905.9</v>
      </c>
      <c r="AA589" s="39" t="s">
        <v>709</v>
      </c>
      <c r="AB589" s="111"/>
      <c r="AC589" s="111"/>
      <c r="AD589" s="111"/>
      <c r="AE589" s="275"/>
      <c r="AF589" s="275"/>
      <c r="AG589" s="275"/>
      <c r="AH589" s="275"/>
      <c r="AI589" s="275"/>
      <c r="AJ589" s="275"/>
      <c r="AK589" s="275"/>
      <c r="AL589" s="275"/>
      <c r="AM589" s="275"/>
      <c r="AN589" s="111"/>
      <c r="AO589" s="111"/>
      <c r="AP589" s="111"/>
      <c r="AQ589" s="111"/>
      <c r="AR589" s="111"/>
      <c r="AS589" s="111"/>
      <c r="AT589" s="111"/>
      <c r="AU589" s="111"/>
      <c r="AV589" s="111"/>
      <c r="AW589" s="111"/>
      <c r="AX589" s="111"/>
      <c r="AY589" s="111"/>
      <c r="AZ589" s="39" t="s">
        <v>709</v>
      </c>
      <c r="BB589" s="6">
        <v>1</v>
      </c>
    </row>
    <row r="590" spans="1:54" s="13" customFormat="1" ht="20.25">
      <c r="A590" s="565"/>
      <c r="B590" s="58"/>
      <c r="C590" s="38" t="s">
        <v>94</v>
      </c>
      <c r="D590" s="38"/>
      <c r="E590" s="218"/>
      <c r="F590" s="218"/>
      <c r="G590" s="218"/>
      <c r="H590" s="218"/>
      <c r="I590" s="218"/>
      <c r="J590" s="79"/>
      <c r="K590" s="454">
        <v>6905.9</v>
      </c>
      <c r="L590" s="79"/>
      <c r="M590" s="79"/>
      <c r="N590" s="79"/>
      <c r="O590" s="114"/>
      <c r="P590" s="114"/>
      <c r="Q590" s="114"/>
      <c r="R590" s="326">
        <v>6905.9</v>
      </c>
      <c r="S590" s="326">
        <v>0</v>
      </c>
      <c r="T590" s="326">
        <v>6905.9</v>
      </c>
      <c r="U590" s="326"/>
      <c r="V590" s="326"/>
      <c r="W590" s="326"/>
      <c r="X590" s="326">
        <f>U590+R590</f>
        <v>6905.9</v>
      </c>
      <c r="Y590" s="326">
        <v>0</v>
      </c>
      <c r="Z590" s="326">
        <f>W590+T590</f>
        <v>6905.9</v>
      </c>
      <c r="AA590" s="38"/>
      <c r="AB590" s="114"/>
      <c r="AC590" s="114"/>
      <c r="AD590" s="114"/>
      <c r="AE590" s="326"/>
      <c r="AF590" s="326"/>
      <c r="AG590" s="326"/>
      <c r="AH590" s="326"/>
      <c r="AI590" s="326"/>
      <c r="AJ590" s="326"/>
      <c r="AK590" s="326"/>
      <c r="AL590" s="326"/>
      <c r="AM590" s="326"/>
      <c r="AN590" s="114"/>
      <c r="AO590" s="114"/>
      <c r="AP590" s="114"/>
      <c r="AQ590" s="114"/>
      <c r="AR590" s="114"/>
      <c r="AS590" s="114"/>
      <c r="AT590" s="114"/>
      <c r="AU590" s="114"/>
      <c r="AV590" s="114"/>
      <c r="AW590" s="114"/>
      <c r="AX590" s="114"/>
      <c r="AY590" s="114"/>
      <c r="AZ590" s="38"/>
      <c r="BB590" s="6">
        <v>1</v>
      </c>
    </row>
    <row r="591" spans="1:54" s="153" customFormat="1" ht="47.25" customHeight="1">
      <c r="A591" s="565"/>
      <c r="B591" s="87"/>
      <c r="C591" s="97" t="s">
        <v>566</v>
      </c>
      <c r="D591" s="97"/>
      <c r="E591" s="203"/>
      <c r="F591" s="203"/>
      <c r="G591" s="203"/>
      <c r="H591" s="203"/>
      <c r="I591" s="203"/>
      <c r="J591" s="90"/>
      <c r="K591" s="449"/>
      <c r="L591" s="90"/>
      <c r="M591" s="90"/>
      <c r="N591" s="90"/>
      <c r="O591" s="139"/>
      <c r="P591" s="139"/>
      <c r="Q591" s="139"/>
      <c r="R591" s="334"/>
      <c r="S591" s="334"/>
      <c r="T591" s="334"/>
      <c r="U591" s="334"/>
      <c r="V591" s="334"/>
      <c r="W591" s="334"/>
      <c r="X591" s="334"/>
      <c r="Y591" s="334"/>
      <c r="Z591" s="334"/>
      <c r="AA591" s="97"/>
      <c r="AB591" s="139"/>
      <c r="AC591" s="139"/>
      <c r="AD591" s="139"/>
      <c r="AE591" s="334"/>
      <c r="AF591" s="334"/>
      <c r="AG591" s="334"/>
      <c r="AH591" s="334"/>
      <c r="AI591" s="334"/>
      <c r="AJ591" s="334"/>
      <c r="AK591" s="334"/>
      <c r="AL591" s="334"/>
      <c r="AM591" s="334"/>
      <c r="AN591" s="139"/>
      <c r="AO591" s="139"/>
      <c r="AP591" s="139"/>
      <c r="AQ591" s="139"/>
      <c r="AR591" s="139"/>
      <c r="AS591" s="139"/>
      <c r="AT591" s="139"/>
      <c r="AU591" s="139"/>
      <c r="AV591" s="139"/>
      <c r="AW591" s="139"/>
      <c r="AX591" s="139"/>
      <c r="AY591" s="139"/>
      <c r="AZ591" s="97"/>
    </row>
    <row r="592" spans="1:54" s="7" customFormat="1" ht="20.25" customHeight="1">
      <c r="A592" s="565"/>
      <c r="B592" s="63"/>
      <c r="C592" s="66" t="s">
        <v>97</v>
      </c>
      <c r="D592" s="66"/>
      <c r="E592" s="204"/>
      <c r="F592" s="204"/>
      <c r="G592" s="204"/>
      <c r="H592" s="204"/>
      <c r="I592" s="204"/>
      <c r="J592" s="66"/>
      <c r="K592" s="450"/>
      <c r="L592" s="66"/>
      <c r="M592" s="66"/>
      <c r="N592" s="66"/>
      <c r="O592" s="108"/>
      <c r="P592" s="108"/>
      <c r="Q592" s="108"/>
      <c r="R592" s="318"/>
      <c r="S592" s="318"/>
      <c r="T592" s="318"/>
      <c r="U592" s="318"/>
      <c r="V592" s="318"/>
      <c r="W592" s="318"/>
      <c r="X592" s="318"/>
      <c r="Y592" s="318"/>
      <c r="Z592" s="318"/>
      <c r="AA592" s="66"/>
      <c r="AB592" s="108"/>
      <c r="AC592" s="108"/>
      <c r="AD592" s="108"/>
      <c r="AE592" s="318"/>
      <c r="AF592" s="318"/>
      <c r="AG592" s="318"/>
      <c r="AH592" s="318"/>
      <c r="AI592" s="318"/>
      <c r="AJ592" s="318"/>
      <c r="AK592" s="318"/>
      <c r="AL592" s="318"/>
      <c r="AM592" s="318"/>
      <c r="AN592" s="108"/>
      <c r="AO592" s="108"/>
      <c r="AP592" s="108"/>
      <c r="AQ592" s="108"/>
      <c r="AR592" s="108"/>
      <c r="AS592" s="108"/>
      <c r="AT592" s="108"/>
      <c r="AU592" s="108"/>
      <c r="AV592" s="108"/>
      <c r="AW592" s="108"/>
      <c r="AX592" s="108"/>
      <c r="AY592" s="108"/>
      <c r="AZ592" s="66"/>
    </row>
    <row r="593" spans="1:54" s="279" customFormat="1" ht="63.75" customHeight="1">
      <c r="A593" s="565" t="s">
        <v>1011</v>
      </c>
      <c r="B593" s="50" t="s">
        <v>913</v>
      </c>
      <c r="C593" s="276" t="s">
        <v>461</v>
      </c>
      <c r="D593" s="277"/>
      <c r="E593" s="205" t="s">
        <v>463</v>
      </c>
      <c r="F593" s="205" t="s">
        <v>509</v>
      </c>
      <c r="G593" s="205" t="s">
        <v>469</v>
      </c>
      <c r="H593" s="205" t="s">
        <v>511</v>
      </c>
      <c r="I593" s="205" t="s">
        <v>474</v>
      </c>
      <c r="J593" s="278"/>
      <c r="K593" s="467"/>
      <c r="L593" s="278"/>
      <c r="M593" s="278"/>
      <c r="N593" s="278"/>
      <c r="O593" s="266">
        <v>19763.400000000001</v>
      </c>
      <c r="P593" s="266">
        <v>0</v>
      </c>
      <c r="Q593" s="266">
        <v>19763.400000000001</v>
      </c>
      <c r="R593" s="308">
        <v>19763.400000000001</v>
      </c>
      <c r="S593" s="308">
        <v>0</v>
      </c>
      <c r="T593" s="308">
        <v>19763.400000000001</v>
      </c>
      <c r="U593" s="308"/>
      <c r="V593" s="308"/>
      <c r="W593" s="308"/>
      <c r="X593" s="308">
        <f t="shared" ref="X593:X598" si="461">U593+R593</f>
        <v>19763.400000000001</v>
      </c>
      <c r="Y593" s="308">
        <f t="shared" ref="Y593:Y598" si="462">V593+S593</f>
        <v>0</v>
      </c>
      <c r="Z593" s="308">
        <f t="shared" ref="Z593:Z598" si="463">W593+T593</f>
        <v>19763.400000000001</v>
      </c>
      <c r="AA593" s="276"/>
      <c r="AB593" s="266"/>
      <c r="AC593" s="266"/>
      <c r="AD593" s="266"/>
      <c r="AE593" s="308"/>
      <c r="AF593" s="308"/>
      <c r="AG593" s="308"/>
      <c r="AH593" s="308"/>
      <c r="AI593" s="308"/>
      <c r="AJ593" s="308"/>
      <c r="AK593" s="308"/>
      <c r="AL593" s="308"/>
      <c r="AM593" s="308"/>
      <c r="AN593" s="266"/>
      <c r="AO593" s="266"/>
      <c r="AP593" s="266"/>
      <c r="AQ593" s="266"/>
      <c r="AR593" s="266"/>
      <c r="AS593" s="266"/>
      <c r="AT593" s="266"/>
      <c r="AU593" s="266"/>
      <c r="AV593" s="266"/>
      <c r="AW593" s="266"/>
      <c r="AX593" s="266"/>
      <c r="AY593" s="266"/>
      <c r="AZ593" s="276"/>
    </row>
    <row r="594" spans="1:54" s="279" customFormat="1" ht="16.5" customHeight="1">
      <c r="A594" s="565"/>
      <c r="B594" s="148"/>
      <c r="C594" s="304" t="s">
        <v>94</v>
      </c>
      <c r="D594" s="309"/>
      <c r="E594" s="205"/>
      <c r="F594" s="205"/>
      <c r="G594" s="205"/>
      <c r="H594" s="205"/>
      <c r="I594" s="205"/>
      <c r="J594" s="310"/>
      <c r="K594" s="499"/>
      <c r="L594" s="310"/>
      <c r="M594" s="310"/>
      <c r="N594" s="310"/>
      <c r="O594" s="311">
        <v>19763.400000000001</v>
      </c>
      <c r="P594" s="311">
        <v>0</v>
      </c>
      <c r="Q594" s="311">
        <v>19763.400000000001</v>
      </c>
      <c r="R594" s="337">
        <v>19763.400000000001</v>
      </c>
      <c r="S594" s="337">
        <v>0</v>
      </c>
      <c r="T594" s="337">
        <v>19763.400000000001</v>
      </c>
      <c r="U594" s="337"/>
      <c r="V594" s="337"/>
      <c r="W594" s="337"/>
      <c r="X594" s="337">
        <f t="shared" si="461"/>
        <v>19763.400000000001</v>
      </c>
      <c r="Y594" s="337">
        <f t="shared" si="462"/>
        <v>0</v>
      </c>
      <c r="Z594" s="337">
        <f t="shared" si="463"/>
        <v>19763.400000000001</v>
      </c>
      <c r="AA594" s="304"/>
      <c r="AB594" s="311"/>
      <c r="AC594" s="311"/>
      <c r="AD594" s="311"/>
      <c r="AE594" s="337"/>
      <c r="AF594" s="337"/>
      <c r="AG594" s="337"/>
      <c r="AH594" s="337"/>
      <c r="AI594" s="337"/>
      <c r="AJ594" s="337"/>
      <c r="AK594" s="337"/>
      <c r="AL594" s="337"/>
      <c r="AM594" s="337"/>
      <c r="AN594" s="311"/>
      <c r="AO594" s="311"/>
      <c r="AP594" s="311"/>
      <c r="AQ594" s="311"/>
      <c r="AR594" s="311"/>
      <c r="AS594" s="311"/>
      <c r="AT594" s="311"/>
      <c r="AU594" s="311"/>
      <c r="AV594" s="311"/>
      <c r="AW594" s="311"/>
      <c r="AX594" s="311"/>
      <c r="AY594" s="311"/>
      <c r="AZ594" s="304"/>
    </row>
    <row r="595" spans="1:54" s="279" customFormat="1" ht="47.25" customHeight="1">
      <c r="A595" s="565" t="s">
        <v>1011</v>
      </c>
      <c r="B595" s="50" t="s">
        <v>914</v>
      </c>
      <c r="C595" s="276" t="s">
        <v>460</v>
      </c>
      <c r="D595" s="277"/>
      <c r="E595" s="205" t="s">
        <v>463</v>
      </c>
      <c r="F595" s="205" t="s">
        <v>509</v>
      </c>
      <c r="G595" s="205" t="s">
        <v>469</v>
      </c>
      <c r="H595" s="205" t="s">
        <v>511</v>
      </c>
      <c r="I595" s="205" t="s">
        <v>474</v>
      </c>
      <c r="J595" s="278"/>
      <c r="K595" s="467"/>
      <c r="L595" s="278"/>
      <c r="M595" s="278"/>
      <c r="N595" s="278"/>
      <c r="O595" s="266">
        <v>19763.43</v>
      </c>
      <c r="P595" s="266">
        <v>0</v>
      </c>
      <c r="Q595" s="266">
        <v>19763.43</v>
      </c>
      <c r="R595" s="308">
        <v>19763.43</v>
      </c>
      <c r="S595" s="308">
        <v>0</v>
      </c>
      <c r="T595" s="308">
        <v>19763.43</v>
      </c>
      <c r="U595" s="308"/>
      <c r="V595" s="308"/>
      <c r="W595" s="308"/>
      <c r="X595" s="308">
        <f t="shared" si="461"/>
        <v>19763.43</v>
      </c>
      <c r="Y595" s="308">
        <f t="shared" si="462"/>
        <v>0</v>
      </c>
      <c r="Z595" s="308">
        <f t="shared" si="463"/>
        <v>19763.43</v>
      </c>
      <c r="AA595" s="276"/>
      <c r="AB595" s="266"/>
      <c r="AC595" s="266"/>
      <c r="AD595" s="266"/>
      <c r="AE595" s="308"/>
      <c r="AF595" s="308"/>
      <c r="AG595" s="308"/>
      <c r="AH595" s="308"/>
      <c r="AI595" s="308"/>
      <c r="AJ595" s="308"/>
      <c r="AK595" s="308"/>
      <c r="AL595" s="308"/>
      <c r="AM595" s="308"/>
      <c r="AN595" s="266"/>
      <c r="AO595" s="266"/>
      <c r="AP595" s="266"/>
      <c r="AQ595" s="266"/>
      <c r="AR595" s="266"/>
      <c r="AS595" s="266"/>
      <c r="AT595" s="266"/>
      <c r="AU595" s="266"/>
      <c r="AV595" s="266"/>
      <c r="AW595" s="266"/>
      <c r="AX595" s="266"/>
      <c r="AY595" s="266"/>
      <c r="AZ595" s="276"/>
    </row>
    <row r="596" spans="1:54" s="279" customFormat="1" ht="16.5" customHeight="1">
      <c r="A596" s="565"/>
      <c r="B596" s="148"/>
      <c r="C596" s="304" t="s">
        <v>94</v>
      </c>
      <c r="D596" s="309"/>
      <c r="E596" s="205"/>
      <c r="F596" s="205"/>
      <c r="G596" s="205"/>
      <c r="H596" s="205"/>
      <c r="I596" s="205"/>
      <c r="J596" s="310"/>
      <c r="K596" s="499"/>
      <c r="L596" s="310"/>
      <c r="M596" s="310"/>
      <c r="N596" s="310"/>
      <c r="O596" s="311">
        <v>19763.400000000001</v>
      </c>
      <c r="P596" s="311">
        <v>0</v>
      </c>
      <c r="Q596" s="311">
        <v>19763.400000000001</v>
      </c>
      <c r="R596" s="337">
        <v>19763.400000000001</v>
      </c>
      <c r="S596" s="337">
        <v>0</v>
      </c>
      <c r="T596" s="337">
        <v>19763.400000000001</v>
      </c>
      <c r="U596" s="337"/>
      <c r="V596" s="337"/>
      <c r="W596" s="337"/>
      <c r="X596" s="337">
        <f t="shared" si="461"/>
        <v>19763.400000000001</v>
      </c>
      <c r="Y596" s="337">
        <f t="shared" si="462"/>
        <v>0</v>
      </c>
      <c r="Z596" s="337">
        <f t="shared" si="463"/>
        <v>19763.400000000001</v>
      </c>
      <c r="AA596" s="304"/>
      <c r="AB596" s="311"/>
      <c r="AC596" s="311"/>
      <c r="AD596" s="311"/>
      <c r="AE596" s="337"/>
      <c r="AF596" s="337"/>
      <c r="AG596" s="337"/>
      <c r="AH596" s="337"/>
      <c r="AI596" s="337"/>
      <c r="AJ596" s="337"/>
      <c r="AK596" s="337"/>
      <c r="AL596" s="337"/>
      <c r="AM596" s="337"/>
      <c r="AN596" s="311"/>
      <c r="AO596" s="311"/>
      <c r="AP596" s="311"/>
      <c r="AQ596" s="311"/>
      <c r="AR596" s="311"/>
      <c r="AS596" s="311"/>
      <c r="AT596" s="311"/>
      <c r="AU596" s="311"/>
      <c r="AV596" s="311"/>
      <c r="AW596" s="311"/>
      <c r="AX596" s="311"/>
      <c r="AY596" s="311"/>
      <c r="AZ596" s="304"/>
    </row>
    <row r="597" spans="1:54" s="279" customFormat="1" ht="47.25" customHeight="1">
      <c r="A597" s="565" t="s">
        <v>1011</v>
      </c>
      <c r="B597" s="50" t="s">
        <v>915</v>
      </c>
      <c r="C597" s="276" t="s">
        <v>459</v>
      </c>
      <c r="D597" s="277"/>
      <c r="E597" s="205" t="s">
        <v>463</v>
      </c>
      <c r="F597" s="205" t="s">
        <v>509</v>
      </c>
      <c r="G597" s="205" t="s">
        <v>469</v>
      </c>
      <c r="H597" s="205" t="s">
        <v>511</v>
      </c>
      <c r="I597" s="205" t="s">
        <v>474</v>
      </c>
      <c r="J597" s="278"/>
      <c r="K597" s="467"/>
      <c r="L597" s="278"/>
      <c r="M597" s="278"/>
      <c r="N597" s="278"/>
      <c r="O597" s="266">
        <v>19763.43</v>
      </c>
      <c r="P597" s="266">
        <v>0</v>
      </c>
      <c r="Q597" s="266">
        <v>19763.43</v>
      </c>
      <c r="R597" s="308">
        <v>19763.43</v>
      </c>
      <c r="S597" s="308">
        <v>0</v>
      </c>
      <c r="T597" s="308">
        <v>19763.43</v>
      </c>
      <c r="U597" s="308"/>
      <c r="V597" s="308"/>
      <c r="W597" s="308"/>
      <c r="X597" s="308">
        <f t="shared" si="461"/>
        <v>19763.43</v>
      </c>
      <c r="Y597" s="308">
        <f t="shared" si="462"/>
        <v>0</v>
      </c>
      <c r="Z597" s="308">
        <f t="shared" si="463"/>
        <v>19763.43</v>
      </c>
      <c r="AA597" s="276"/>
      <c r="AB597" s="266"/>
      <c r="AC597" s="266"/>
      <c r="AD597" s="266"/>
      <c r="AE597" s="308"/>
      <c r="AF597" s="308"/>
      <c r="AG597" s="308"/>
      <c r="AH597" s="308"/>
      <c r="AI597" s="308"/>
      <c r="AJ597" s="308"/>
      <c r="AK597" s="308"/>
      <c r="AL597" s="308"/>
      <c r="AM597" s="308"/>
      <c r="AN597" s="266"/>
      <c r="AO597" s="266"/>
      <c r="AP597" s="266"/>
      <c r="AQ597" s="266"/>
      <c r="AR597" s="266"/>
      <c r="AS597" s="266"/>
      <c r="AT597" s="266"/>
      <c r="AU597" s="266"/>
      <c r="AV597" s="266"/>
      <c r="AW597" s="266"/>
      <c r="AX597" s="266"/>
      <c r="AY597" s="266"/>
      <c r="AZ597" s="276"/>
    </row>
    <row r="598" spans="1:54" s="149" customFormat="1" ht="16.5" customHeight="1">
      <c r="A598" s="565"/>
      <c r="B598" s="148"/>
      <c r="C598" s="304" t="s">
        <v>94</v>
      </c>
      <c r="D598" s="312"/>
      <c r="E598" s="205"/>
      <c r="F598" s="205"/>
      <c r="G598" s="205"/>
      <c r="H598" s="205"/>
      <c r="I598" s="205"/>
      <c r="J598" s="310"/>
      <c r="K598" s="499"/>
      <c r="L598" s="310"/>
      <c r="M598" s="310"/>
      <c r="N598" s="310"/>
      <c r="O598" s="116">
        <v>19763.400000000001</v>
      </c>
      <c r="P598" s="116">
        <v>0</v>
      </c>
      <c r="Q598" s="116">
        <v>19763.400000000001</v>
      </c>
      <c r="R598" s="321">
        <v>19763.400000000001</v>
      </c>
      <c r="S598" s="321">
        <v>0</v>
      </c>
      <c r="T598" s="321">
        <v>19763.400000000001</v>
      </c>
      <c r="U598" s="321"/>
      <c r="V598" s="321"/>
      <c r="W598" s="321"/>
      <c r="X598" s="321">
        <f t="shared" si="461"/>
        <v>19763.400000000001</v>
      </c>
      <c r="Y598" s="321">
        <f t="shared" si="462"/>
        <v>0</v>
      </c>
      <c r="Z598" s="321">
        <f t="shared" si="463"/>
        <v>19763.400000000001</v>
      </c>
      <c r="AA598" s="304"/>
      <c r="AB598" s="116"/>
      <c r="AC598" s="116"/>
      <c r="AD598" s="116"/>
      <c r="AE598" s="321"/>
      <c r="AF598" s="321"/>
      <c r="AG598" s="321"/>
      <c r="AH598" s="321"/>
      <c r="AI598" s="321"/>
      <c r="AJ598" s="321"/>
      <c r="AK598" s="321"/>
      <c r="AL598" s="321"/>
      <c r="AM598" s="321"/>
      <c r="AN598" s="116"/>
      <c r="AO598" s="116"/>
      <c r="AP598" s="116"/>
      <c r="AQ598" s="116"/>
      <c r="AR598" s="116"/>
      <c r="AS598" s="116"/>
      <c r="AT598" s="116"/>
      <c r="AU598" s="116"/>
      <c r="AV598" s="116"/>
      <c r="AW598" s="116"/>
      <c r="AX598" s="116"/>
      <c r="AY598" s="116"/>
      <c r="AZ598" s="304"/>
    </row>
    <row r="599" spans="1:54" s="149" customFormat="1" ht="78.75" customHeight="1">
      <c r="A599" s="565" t="s">
        <v>1011</v>
      </c>
      <c r="B599" s="50" t="s">
        <v>916</v>
      </c>
      <c r="C599" s="277" t="s">
        <v>775</v>
      </c>
      <c r="D599" s="312"/>
      <c r="E599" s="205" t="s">
        <v>463</v>
      </c>
      <c r="F599" s="205" t="s">
        <v>509</v>
      </c>
      <c r="G599" s="205" t="s">
        <v>469</v>
      </c>
      <c r="H599" s="205" t="s">
        <v>511</v>
      </c>
      <c r="I599" s="205" t="s">
        <v>474</v>
      </c>
      <c r="J599" s="310"/>
      <c r="K599" s="499"/>
      <c r="L599" s="310"/>
      <c r="M599" s="310"/>
      <c r="N599" s="310"/>
      <c r="O599" s="321"/>
      <c r="P599" s="321"/>
      <c r="Q599" s="321"/>
      <c r="R599" s="406">
        <f>S599+T599</f>
        <v>16645.650000000001</v>
      </c>
      <c r="S599" s="406">
        <v>0</v>
      </c>
      <c r="T599" s="406">
        <v>16645.650000000001</v>
      </c>
      <c r="U599" s="321"/>
      <c r="V599" s="321"/>
      <c r="W599" s="321"/>
      <c r="X599" s="406">
        <f>Y599+Z599</f>
        <v>16645.650000000001</v>
      </c>
      <c r="Y599" s="406">
        <v>0</v>
      </c>
      <c r="Z599" s="406">
        <v>16645.650000000001</v>
      </c>
      <c r="AA599" s="255" t="s">
        <v>779</v>
      </c>
      <c r="AB599" s="321"/>
      <c r="AC599" s="321"/>
      <c r="AD599" s="321"/>
      <c r="AE599" s="321"/>
      <c r="AF599" s="321"/>
      <c r="AG599" s="321"/>
      <c r="AH599" s="321"/>
      <c r="AI599" s="321"/>
      <c r="AJ599" s="321"/>
      <c r="AK599" s="321"/>
      <c r="AL599" s="321"/>
      <c r="AM599" s="321"/>
      <c r="AN599" s="321"/>
      <c r="AO599" s="321"/>
      <c r="AP599" s="321"/>
      <c r="AQ599" s="321"/>
      <c r="AR599" s="321"/>
      <c r="AS599" s="321"/>
      <c r="AT599" s="321"/>
      <c r="AU599" s="321"/>
      <c r="AV599" s="321"/>
      <c r="AW599" s="321"/>
      <c r="AX599" s="321"/>
      <c r="AY599" s="321"/>
      <c r="AZ599" s="255" t="s">
        <v>779</v>
      </c>
    </row>
    <row r="600" spans="1:54" s="149" customFormat="1" ht="20.25" customHeight="1">
      <c r="A600" s="565"/>
      <c r="B600" s="226"/>
      <c r="C600" s="309" t="s">
        <v>765</v>
      </c>
      <c r="D600" s="312"/>
      <c r="E600" s="205"/>
      <c r="F600" s="205"/>
      <c r="G600" s="205"/>
      <c r="H600" s="205"/>
      <c r="I600" s="205"/>
      <c r="J600" s="310"/>
      <c r="K600" s="499"/>
      <c r="L600" s="310"/>
      <c r="M600" s="310"/>
      <c r="N600" s="310"/>
      <c r="O600" s="321"/>
      <c r="P600" s="321"/>
      <c r="Q600" s="321"/>
      <c r="R600" s="407">
        <v>16645.650000000001</v>
      </c>
      <c r="S600" s="407">
        <v>0</v>
      </c>
      <c r="T600" s="407">
        <v>16645.650000000001</v>
      </c>
      <c r="U600" s="321"/>
      <c r="V600" s="321"/>
      <c r="W600" s="321"/>
      <c r="X600" s="407">
        <v>16645.650000000001</v>
      </c>
      <c r="Y600" s="407">
        <v>0</v>
      </c>
      <c r="Z600" s="407">
        <v>16645.650000000001</v>
      </c>
      <c r="AA600" s="309"/>
      <c r="AB600" s="321"/>
      <c r="AC600" s="321"/>
      <c r="AD600" s="321"/>
      <c r="AE600" s="321"/>
      <c r="AF600" s="321"/>
      <c r="AG600" s="321"/>
      <c r="AH600" s="321"/>
      <c r="AI600" s="321"/>
      <c r="AJ600" s="321"/>
      <c r="AK600" s="321"/>
      <c r="AL600" s="321"/>
      <c r="AM600" s="321"/>
      <c r="AN600" s="321"/>
      <c r="AO600" s="321"/>
      <c r="AP600" s="321"/>
      <c r="AQ600" s="321"/>
      <c r="AR600" s="321"/>
      <c r="AS600" s="321"/>
      <c r="AT600" s="321"/>
      <c r="AU600" s="321"/>
      <c r="AV600" s="321"/>
      <c r="AW600" s="321"/>
      <c r="AX600" s="321"/>
      <c r="AY600" s="321"/>
      <c r="AZ600" s="309"/>
    </row>
    <row r="601" spans="1:54" s="153" customFormat="1" ht="31.5" customHeight="1">
      <c r="A601" s="565"/>
      <c r="B601" s="87"/>
      <c r="C601" s="97" t="s">
        <v>776</v>
      </c>
      <c r="D601" s="97"/>
      <c r="E601" s="203"/>
      <c r="F601" s="203"/>
      <c r="G601" s="203"/>
      <c r="H601" s="203"/>
      <c r="I601" s="203"/>
      <c r="J601" s="90"/>
      <c r="K601" s="449"/>
      <c r="L601" s="90"/>
      <c r="M601" s="90"/>
      <c r="N601" s="90"/>
      <c r="O601" s="139"/>
      <c r="P601" s="139"/>
      <c r="Q601" s="139"/>
      <c r="R601" s="334"/>
      <c r="S601" s="334"/>
      <c r="T601" s="334"/>
      <c r="U601" s="334"/>
      <c r="V601" s="334"/>
      <c r="W601" s="334"/>
      <c r="X601" s="334"/>
      <c r="Y601" s="334"/>
      <c r="Z601" s="334"/>
      <c r="AA601" s="97"/>
      <c r="AB601" s="139"/>
      <c r="AC601" s="139"/>
      <c r="AD601" s="139"/>
      <c r="AE601" s="334"/>
      <c r="AF601" s="334"/>
      <c r="AG601" s="334"/>
      <c r="AH601" s="334"/>
      <c r="AI601" s="334"/>
      <c r="AJ601" s="334"/>
      <c r="AK601" s="334"/>
      <c r="AL601" s="334"/>
      <c r="AM601" s="334"/>
      <c r="AN601" s="139"/>
      <c r="AO601" s="139"/>
      <c r="AP601" s="139"/>
      <c r="AQ601" s="139"/>
      <c r="AR601" s="139"/>
      <c r="AS601" s="139"/>
      <c r="AT601" s="139"/>
      <c r="AU601" s="139"/>
      <c r="AV601" s="139"/>
      <c r="AW601" s="139"/>
      <c r="AX601" s="139"/>
      <c r="AY601" s="139"/>
      <c r="AZ601" s="97"/>
    </row>
    <row r="602" spans="1:54" s="7" customFormat="1" ht="20.25" customHeight="1">
      <c r="A602" s="565"/>
      <c r="B602" s="63"/>
      <c r="C602" s="66" t="s">
        <v>97</v>
      </c>
      <c r="D602" s="66"/>
      <c r="E602" s="204"/>
      <c r="F602" s="204"/>
      <c r="G602" s="204"/>
      <c r="H602" s="204"/>
      <c r="I602" s="204"/>
      <c r="J602" s="66"/>
      <c r="K602" s="450"/>
      <c r="L602" s="66"/>
      <c r="M602" s="66"/>
      <c r="N602" s="66"/>
      <c r="O602" s="108"/>
      <c r="P602" s="108"/>
      <c r="Q602" s="108"/>
      <c r="R602" s="318"/>
      <c r="S602" s="318"/>
      <c r="T602" s="318"/>
      <c r="U602" s="318"/>
      <c r="V602" s="318"/>
      <c r="W602" s="318"/>
      <c r="X602" s="318"/>
      <c r="Y602" s="318"/>
      <c r="Z602" s="318"/>
      <c r="AA602" s="66"/>
      <c r="AB602" s="108"/>
      <c r="AC602" s="108"/>
      <c r="AD602" s="108"/>
      <c r="AE602" s="318"/>
      <c r="AF602" s="318"/>
      <c r="AG602" s="318"/>
      <c r="AH602" s="318"/>
      <c r="AI602" s="318"/>
      <c r="AJ602" s="318"/>
      <c r="AK602" s="318"/>
      <c r="AL602" s="318"/>
      <c r="AM602" s="318"/>
      <c r="AN602" s="108"/>
      <c r="AO602" s="108"/>
      <c r="AP602" s="108"/>
      <c r="AQ602" s="108"/>
      <c r="AR602" s="108"/>
      <c r="AS602" s="108"/>
      <c r="AT602" s="108"/>
      <c r="AU602" s="108"/>
      <c r="AV602" s="108"/>
      <c r="AW602" s="108"/>
      <c r="AX602" s="108"/>
      <c r="AY602" s="108"/>
      <c r="AZ602" s="66"/>
    </row>
    <row r="603" spans="1:54" s="149" customFormat="1" ht="47.25" customHeight="1">
      <c r="A603" s="565" t="s">
        <v>1012</v>
      </c>
      <c r="B603" s="50" t="s">
        <v>917</v>
      </c>
      <c r="C603" s="277" t="s">
        <v>777</v>
      </c>
      <c r="D603" s="312"/>
      <c r="E603" s="205" t="s">
        <v>463</v>
      </c>
      <c r="F603" s="205" t="s">
        <v>493</v>
      </c>
      <c r="G603" s="205" t="s">
        <v>509</v>
      </c>
      <c r="H603" s="205" t="s">
        <v>1033</v>
      </c>
      <c r="I603" s="205" t="s">
        <v>474</v>
      </c>
      <c r="J603" s="310"/>
      <c r="K603" s="499"/>
      <c r="L603" s="310"/>
      <c r="M603" s="310"/>
      <c r="N603" s="310"/>
      <c r="O603" s="321"/>
      <c r="P603" s="321"/>
      <c r="Q603" s="321"/>
      <c r="R603" s="406">
        <f>S603+T603</f>
        <v>8024.2439999999997</v>
      </c>
      <c r="S603" s="406">
        <v>0</v>
      </c>
      <c r="T603" s="406">
        <v>8024.2439999999997</v>
      </c>
      <c r="U603" s="321"/>
      <c r="V603" s="321"/>
      <c r="W603" s="321"/>
      <c r="X603" s="406">
        <f>Y603+Z603</f>
        <v>8024.2439999999997</v>
      </c>
      <c r="Y603" s="406">
        <v>0</v>
      </c>
      <c r="Z603" s="406">
        <v>8024.2439999999997</v>
      </c>
      <c r="AA603" s="255" t="s">
        <v>779</v>
      </c>
      <c r="AB603" s="321"/>
      <c r="AC603" s="321"/>
      <c r="AD603" s="321"/>
      <c r="AE603" s="321"/>
      <c r="AF603" s="321"/>
      <c r="AG603" s="321"/>
      <c r="AH603" s="321"/>
      <c r="AI603" s="321"/>
      <c r="AJ603" s="321"/>
      <c r="AK603" s="321"/>
      <c r="AL603" s="321"/>
      <c r="AM603" s="321"/>
      <c r="AN603" s="321"/>
      <c r="AO603" s="321"/>
      <c r="AP603" s="321"/>
      <c r="AQ603" s="321"/>
      <c r="AR603" s="321"/>
      <c r="AS603" s="321"/>
      <c r="AT603" s="321"/>
      <c r="AU603" s="321"/>
      <c r="AV603" s="321"/>
      <c r="AW603" s="321"/>
      <c r="AX603" s="321"/>
      <c r="AY603" s="321"/>
      <c r="AZ603" s="255" t="s">
        <v>779</v>
      </c>
    </row>
    <row r="604" spans="1:54" s="149" customFormat="1" ht="20.25" customHeight="1">
      <c r="A604" s="565"/>
      <c r="B604" s="226"/>
      <c r="C604" s="309" t="s">
        <v>765</v>
      </c>
      <c r="D604" s="312"/>
      <c r="E604" s="205"/>
      <c r="F604" s="205"/>
      <c r="G604" s="205"/>
      <c r="H604" s="205"/>
      <c r="I604" s="205"/>
      <c r="J604" s="310"/>
      <c r="K604" s="499"/>
      <c r="L604" s="310"/>
      <c r="M604" s="310"/>
      <c r="N604" s="310"/>
      <c r="O604" s="321"/>
      <c r="P604" s="321"/>
      <c r="Q604" s="321"/>
      <c r="R604" s="407">
        <v>8024.2439999999997</v>
      </c>
      <c r="S604" s="407">
        <v>0</v>
      </c>
      <c r="T604" s="407">
        <v>8024.2439999999997</v>
      </c>
      <c r="U604" s="321"/>
      <c r="V604" s="321"/>
      <c r="W604" s="321"/>
      <c r="X604" s="407">
        <v>8024.2439999999997</v>
      </c>
      <c r="Y604" s="407">
        <v>0</v>
      </c>
      <c r="Z604" s="407">
        <v>8024.2439999999997</v>
      </c>
      <c r="AA604" s="309"/>
      <c r="AB604" s="321"/>
      <c r="AC604" s="321"/>
      <c r="AD604" s="321"/>
      <c r="AE604" s="321"/>
      <c r="AF604" s="321"/>
      <c r="AG604" s="321"/>
      <c r="AH604" s="321"/>
      <c r="AI604" s="321"/>
      <c r="AJ604" s="321"/>
      <c r="AK604" s="321"/>
      <c r="AL604" s="321"/>
      <c r="AM604" s="321"/>
      <c r="AN604" s="321"/>
      <c r="AO604" s="321"/>
      <c r="AP604" s="321"/>
      <c r="AQ604" s="321"/>
      <c r="AR604" s="321"/>
      <c r="AS604" s="321"/>
      <c r="AT604" s="321"/>
      <c r="AU604" s="321"/>
      <c r="AV604" s="321"/>
      <c r="AW604" s="321"/>
      <c r="AX604" s="321"/>
      <c r="AY604" s="321"/>
      <c r="AZ604" s="309"/>
    </row>
    <row r="605" spans="1:54" s="5" customFormat="1" ht="20.25">
      <c r="A605" s="565"/>
      <c r="B605" s="33"/>
      <c r="C605" s="33" t="s">
        <v>409</v>
      </c>
      <c r="D605" s="33"/>
      <c r="E605" s="201"/>
      <c r="F605" s="201"/>
      <c r="G605" s="201"/>
      <c r="H605" s="201"/>
      <c r="I605" s="201"/>
      <c r="J605" s="27"/>
      <c r="K605" s="447"/>
      <c r="L605" s="27"/>
      <c r="M605" s="27"/>
      <c r="N605" s="27"/>
      <c r="O605" s="137">
        <f>O610+O612+O614+O616+O618</f>
        <v>23383.1</v>
      </c>
      <c r="P605" s="137">
        <f t="shared" ref="P605:AY605" si="464">P610+P612+P614+P616+P618</f>
        <v>0</v>
      </c>
      <c r="Q605" s="137">
        <f t="shared" si="464"/>
        <v>23383.1</v>
      </c>
      <c r="R605" s="137">
        <f t="shared" si="464"/>
        <v>57973.1</v>
      </c>
      <c r="S605" s="137">
        <f t="shared" si="464"/>
        <v>0</v>
      </c>
      <c r="T605" s="137">
        <f t="shared" si="464"/>
        <v>57973.1</v>
      </c>
      <c r="U605" s="137">
        <f t="shared" si="464"/>
        <v>0</v>
      </c>
      <c r="V605" s="137">
        <f t="shared" si="464"/>
        <v>0</v>
      </c>
      <c r="W605" s="137">
        <f t="shared" si="464"/>
        <v>0</v>
      </c>
      <c r="X605" s="137">
        <f t="shared" si="464"/>
        <v>57973.1</v>
      </c>
      <c r="Y605" s="137">
        <f t="shared" si="464"/>
        <v>0</v>
      </c>
      <c r="Z605" s="137">
        <f t="shared" si="464"/>
        <v>57973.1</v>
      </c>
      <c r="AA605" s="33"/>
      <c r="AB605" s="137">
        <f t="shared" si="464"/>
        <v>0</v>
      </c>
      <c r="AC605" s="137">
        <f t="shared" si="464"/>
        <v>0</v>
      </c>
      <c r="AD605" s="137">
        <f t="shared" si="464"/>
        <v>0</v>
      </c>
      <c r="AE605" s="137">
        <f t="shared" si="464"/>
        <v>0</v>
      </c>
      <c r="AF605" s="137">
        <f t="shared" si="464"/>
        <v>0</v>
      </c>
      <c r="AG605" s="137">
        <f t="shared" si="464"/>
        <v>0</v>
      </c>
      <c r="AH605" s="137">
        <f t="shared" si="464"/>
        <v>0</v>
      </c>
      <c r="AI605" s="137">
        <f t="shared" si="464"/>
        <v>0</v>
      </c>
      <c r="AJ605" s="137">
        <f t="shared" si="464"/>
        <v>0</v>
      </c>
      <c r="AK605" s="137">
        <f t="shared" si="464"/>
        <v>0</v>
      </c>
      <c r="AL605" s="137">
        <f t="shared" si="464"/>
        <v>0</v>
      </c>
      <c r="AM605" s="137">
        <f t="shared" si="464"/>
        <v>0</v>
      </c>
      <c r="AN605" s="137">
        <f t="shared" si="464"/>
        <v>0</v>
      </c>
      <c r="AO605" s="137">
        <f t="shared" si="464"/>
        <v>0</v>
      </c>
      <c r="AP605" s="137">
        <f t="shared" si="464"/>
        <v>0</v>
      </c>
      <c r="AQ605" s="137">
        <f t="shared" si="464"/>
        <v>0</v>
      </c>
      <c r="AR605" s="137">
        <f t="shared" si="464"/>
        <v>0</v>
      </c>
      <c r="AS605" s="137">
        <f t="shared" si="464"/>
        <v>0</v>
      </c>
      <c r="AT605" s="137">
        <f t="shared" si="464"/>
        <v>0</v>
      </c>
      <c r="AU605" s="137">
        <f t="shared" si="464"/>
        <v>0</v>
      </c>
      <c r="AV605" s="137">
        <f t="shared" si="464"/>
        <v>0</v>
      </c>
      <c r="AW605" s="137">
        <f t="shared" si="464"/>
        <v>0</v>
      </c>
      <c r="AX605" s="137">
        <f t="shared" si="464"/>
        <v>0</v>
      </c>
      <c r="AY605" s="137">
        <f t="shared" si="464"/>
        <v>0</v>
      </c>
      <c r="AZ605" s="33"/>
      <c r="BB605" s="6">
        <v>1</v>
      </c>
    </row>
    <row r="606" spans="1:54" s="5" customFormat="1" ht="31.5" customHeight="1">
      <c r="A606" s="565"/>
      <c r="B606" s="88"/>
      <c r="C606" s="96" t="s">
        <v>567</v>
      </c>
      <c r="D606" s="96"/>
      <c r="E606" s="202"/>
      <c r="F606" s="202"/>
      <c r="G606" s="202"/>
      <c r="H606" s="202"/>
      <c r="I606" s="202"/>
      <c r="J606" s="89"/>
      <c r="K606" s="448"/>
      <c r="L606" s="89"/>
      <c r="M606" s="89"/>
      <c r="N606" s="89"/>
      <c r="O606" s="138"/>
      <c r="P606" s="138"/>
      <c r="Q606" s="138"/>
      <c r="R606" s="333"/>
      <c r="S606" s="333"/>
      <c r="T606" s="333"/>
      <c r="U606" s="333"/>
      <c r="V606" s="333"/>
      <c r="W606" s="333"/>
      <c r="X606" s="333"/>
      <c r="Y606" s="333"/>
      <c r="Z606" s="333"/>
      <c r="AA606" s="96"/>
      <c r="AB606" s="138"/>
      <c r="AC606" s="138"/>
      <c r="AD606" s="138"/>
      <c r="AE606" s="333"/>
      <c r="AF606" s="333"/>
      <c r="AG606" s="333"/>
      <c r="AH606" s="333"/>
      <c r="AI606" s="333"/>
      <c r="AJ606" s="333"/>
      <c r="AK606" s="333"/>
      <c r="AL606" s="333"/>
      <c r="AM606" s="333"/>
      <c r="AN606" s="138"/>
      <c r="AO606" s="138"/>
      <c r="AP606" s="138"/>
      <c r="AQ606" s="138"/>
      <c r="AR606" s="138"/>
      <c r="AS606" s="138"/>
      <c r="AT606" s="138"/>
      <c r="AU606" s="138"/>
      <c r="AV606" s="138"/>
      <c r="AW606" s="138"/>
      <c r="AX606" s="138"/>
      <c r="AY606" s="138"/>
      <c r="AZ606" s="96"/>
    </row>
    <row r="607" spans="1:54" s="5" customFormat="1" ht="31.5" customHeight="1">
      <c r="A607" s="565"/>
      <c r="B607" s="87"/>
      <c r="C607" s="97" t="s">
        <v>568</v>
      </c>
      <c r="D607" s="97"/>
      <c r="E607" s="203"/>
      <c r="F607" s="203"/>
      <c r="G607" s="203"/>
      <c r="H607" s="203"/>
      <c r="I607" s="203"/>
      <c r="J607" s="90"/>
      <c r="K607" s="449"/>
      <c r="L607" s="90"/>
      <c r="M607" s="90"/>
      <c r="N607" s="90"/>
      <c r="O607" s="139"/>
      <c r="P607" s="139"/>
      <c r="Q607" s="139"/>
      <c r="R607" s="334"/>
      <c r="S607" s="334"/>
      <c r="T607" s="334"/>
      <c r="U607" s="334"/>
      <c r="V607" s="334"/>
      <c r="W607" s="334"/>
      <c r="X607" s="334"/>
      <c r="Y607" s="334"/>
      <c r="Z607" s="334"/>
      <c r="AA607" s="97"/>
      <c r="AB607" s="139"/>
      <c r="AC607" s="139"/>
      <c r="AD607" s="139"/>
      <c r="AE607" s="334"/>
      <c r="AF607" s="334"/>
      <c r="AG607" s="334"/>
      <c r="AH607" s="334"/>
      <c r="AI607" s="334"/>
      <c r="AJ607" s="334"/>
      <c r="AK607" s="334"/>
      <c r="AL607" s="334"/>
      <c r="AM607" s="334"/>
      <c r="AN607" s="139"/>
      <c r="AO607" s="139"/>
      <c r="AP607" s="139"/>
      <c r="AQ607" s="139"/>
      <c r="AR607" s="139"/>
      <c r="AS607" s="139"/>
      <c r="AT607" s="139"/>
      <c r="AU607" s="139"/>
      <c r="AV607" s="139"/>
      <c r="AW607" s="139"/>
      <c r="AX607" s="139"/>
      <c r="AY607" s="139"/>
      <c r="AZ607" s="97"/>
    </row>
    <row r="608" spans="1:54" s="20" customFormat="1" ht="31.5" customHeight="1">
      <c r="A608" s="565"/>
      <c r="B608" s="76"/>
      <c r="C608" s="66" t="s">
        <v>12</v>
      </c>
      <c r="D608" s="66"/>
      <c r="E608" s="204"/>
      <c r="F608" s="204"/>
      <c r="G608" s="204"/>
      <c r="H608" s="204"/>
      <c r="I608" s="204"/>
      <c r="J608" s="66"/>
      <c r="K608" s="450"/>
      <c r="L608" s="66"/>
      <c r="M608" s="66"/>
      <c r="N608" s="66"/>
      <c r="O608" s="141"/>
      <c r="P608" s="141"/>
      <c r="Q608" s="141"/>
      <c r="R608" s="338"/>
      <c r="S608" s="338"/>
      <c r="T608" s="338"/>
      <c r="U608" s="338"/>
      <c r="V608" s="338"/>
      <c r="W608" s="338"/>
      <c r="X608" s="338"/>
      <c r="Y608" s="338"/>
      <c r="Z608" s="338"/>
      <c r="AA608" s="66"/>
      <c r="AB608" s="141"/>
      <c r="AC608" s="141"/>
      <c r="AD608" s="141"/>
      <c r="AE608" s="338"/>
      <c r="AF608" s="338"/>
      <c r="AG608" s="338"/>
      <c r="AH608" s="338"/>
      <c r="AI608" s="338"/>
      <c r="AJ608" s="338"/>
      <c r="AK608" s="338"/>
      <c r="AL608" s="338"/>
      <c r="AM608" s="338"/>
      <c r="AN608" s="141"/>
      <c r="AO608" s="141"/>
      <c r="AP608" s="141"/>
      <c r="AQ608" s="141"/>
      <c r="AR608" s="141"/>
      <c r="AS608" s="141"/>
      <c r="AT608" s="141"/>
      <c r="AU608" s="141"/>
      <c r="AV608" s="141"/>
      <c r="AW608" s="141"/>
      <c r="AX608" s="141"/>
      <c r="AY608" s="141"/>
      <c r="AZ608" s="66"/>
    </row>
    <row r="609" spans="1:54" s="20" customFormat="1" ht="39.75" customHeight="1">
      <c r="A609" s="565"/>
      <c r="B609" s="76"/>
      <c r="C609" s="66" t="s">
        <v>97</v>
      </c>
      <c r="D609" s="66"/>
      <c r="E609" s="204"/>
      <c r="F609" s="204"/>
      <c r="G609" s="204"/>
      <c r="H609" s="204"/>
      <c r="I609" s="204"/>
      <c r="J609" s="66"/>
      <c r="K609" s="450"/>
      <c r="L609" s="66"/>
      <c r="M609" s="66"/>
      <c r="N609" s="66"/>
      <c r="O609" s="141"/>
      <c r="P609" s="141"/>
      <c r="Q609" s="141"/>
      <c r="R609" s="338"/>
      <c r="S609" s="338"/>
      <c r="T609" s="338"/>
      <c r="U609" s="338"/>
      <c r="V609" s="338"/>
      <c r="W609" s="338"/>
      <c r="X609" s="338"/>
      <c r="Y609" s="338"/>
      <c r="Z609" s="338"/>
      <c r="AA609" s="66"/>
      <c r="AB609" s="141"/>
      <c r="AC609" s="141"/>
      <c r="AD609" s="141"/>
      <c r="AE609" s="338"/>
      <c r="AF609" s="338"/>
      <c r="AG609" s="338"/>
      <c r="AH609" s="338"/>
      <c r="AI609" s="338"/>
      <c r="AJ609" s="338"/>
      <c r="AK609" s="338"/>
      <c r="AL609" s="338"/>
      <c r="AM609" s="338"/>
      <c r="AN609" s="141"/>
      <c r="AO609" s="141"/>
      <c r="AP609" s="141"/>
      <c r="AQ609" s="141"/>
      <c r="AR609" s="141"/>
      <c r="AS609" s="141"/>
      <c r="AT609" s="141"/>
      <c r="AU609" s="141"/>
      <c r="AV609" s="141"/>
      <c r="AW609" s="141"/>
      <c r="AX609" s="141"/>
      <c r="AY609" s="141"/>
      <c r="AZ609" s="66"/>
    </row>
    <row r="610" spans="1:54" s="16" customFormat="1" ht="110.25" customHeight="1">
      <c r="A610" s="565" t="s">
        <v>1009</v>
      </c>
      <c r="B610" s="52" t="s">
        <v>918</v>
      </c>
      <c r="C610" s="103" t="s">
        <v>413</v>
      </c>
      <c r="D610" s="103"/>
      <c r="E610" s="212" t="s">
        <v>463</v>
      </c>
      <c r="F610" s="212" t="s">
        <v>493</v>
      </c>
      <c r="G610" s="212" t="s">
        <v>218</v>
      </c>
      <c r="H610" s="212" t="s">
        <v>1038</v>
      </c>
      <c r="I610" s="212" t="s">
        <v>474</v>
      </c>
      <c r="J610" s="195" t="s">
        <v>447</v>
      </c>
      <c r="K610" s="501"/>
      <c r="L610" s="195"/>
      <c r="M610" s="195"/>
      <c r="N610" s="195"/>
      <c r="O610" s="142">
        <v>8838.2999999999993</v>
      </c>
      <c r="P610" s="142">
        <v>0</v>
      </c>
      <c r="Q610" s="125">
        <v>8838.2999999999993</v>
      </c>
      <c r="R610" s="281">
        <f>O610</f>
        <v>8838.2999999999993</v>
      </c>
      <c r="S610" s="281">
        <f t="shared" ref="S610:S615" si="465">P610</f>
        <v>0</v>
      </c>
      <c r="T610" s="281">
        <f t="shared" ref="T610:T615" si="466">Q610</f>
        <v>8838.2999999999993</v>
      </c>
      <c r="U610" s="281"/>
      <c r="V610" s="281"/>
      <c r="W610" s="281"/>
      <c r="X610" s="281">
        <f>U610+R610</f>
        <v>8838.2999999999993</v>
      </c>
      <c r="Y610" s="281">
        <f t="shared" ref="Y610:Y615" si="467">V610+S610</f>
        <v>0</v>
      </c>
      <c r="Z610" s="281">
        <f t="shared" ref="Z610:Z615" si="468">W610+T610</f>
        <v>8838.2999999999993</v>
      </c>
      <c r="AA610" s="103"/>
      <c r="AB610" s="143"/>
      <c r="AC610" s="143"/>
      <c r="AD610" s="143"/>
      <c r="AE610" s="343"/>
      <c r="AF610" s="343"/>
      <c r="AG610" s="343"/>
      <c r="AH610" s="343"/>
      <c r="AI610" s="343"/>
      <c r="AJ610" s="343"/>
      <c r="AK610" s="343"/>
      <c r="AL610" s="343"/>
      <c r="AM610" s="343"/>
      <c r="AN610" s="143"/>
      <c r="AO610" s="143"/>
      <c r="AP610" s="143"/>
      <c r="AQ610" s="143"/>
      <c r="AR610" s="143"/>
      <c r="AS610" s="143"/>
      <c r="AT610" s="143"/>
      <c r="AU610" s="143"/>
      <c r="AV610" s="143"/>
      <c r="AW610" s="143"/>
      <c r="AX610" s="143"/>
      <c r="AY610" s="143"/>
      <c r="AZ610" s="103"/>
    </row>
    <row r="611" spans="1:54" s="16" customFormat="1" ht="15" customHeight="1">
      <c r="A611" s="565"/>
      <c r="B611" s="52"/>
      <c r="C611" s="241" t="s">
        <v>15</v>
      </c>
      <c r="D611" s="241"/>
      <c r="E611" s="242"/>
      <c r="F611" s="242"/>
      <c r="G611" s="242"/>
      <c r="H611" s="242"/>
      <c r="I611" s="242"/>
      <c r="J611" s="163"/>
      <c r="K611" s="469"/>
      <c r="L611" s="163"/>
      <c r="M611" s="163"/>
      <c r="N611" s="163"/>
      <c r="O611" s="143">
        <v>8838.2999999999993</v>
      </c>
      <c r="P611" s="143">
        <v>0</v>
      </c>
      <c r="Q611" s="126">
        <v>8838.2999999999993</v>
      </c>
      <c r="R611" s="328">
        <f t="shared" ref="R611:R615" si="469">O611</f>
        <v>8838.2999999999993</v>
      </c>
      <c r="S611" s="328">
        <f t="shared" si="465"/>
        <v>0</v>
      </c>
      <c r="T611" s="328">
        <f t="shared" si="466"/>
        <v>8838.2999999999993</v>
      </c>
      <c r="U611" s="328"/>
      <c r="V611" s="328"/>
      <c r="W611" s="328"/>
      <c r="X611" s="328">
        <f t="shared" ref="X611:X615" si="470">U611+R611</f>
        <v>8838.2999999999993</v>
      </c>
      <c r="Y611" s="328">
        <f t="shared" si="467"/>
        <v>0</v>
      </c>
      <c r="Z611" s="328">
        <f t="shared" si="468"/>
        <v>8838.2999999999993</v>
      </c>
      <c r="AA611" s="241"/>
      <c r="AB611" s="143"/>
      <c r="AC611" s="143"/>
      <c r="AD611" s="143"/>
      <c r="AE611" s="343"/>
      <c r="AF611" s="343"/>
      <c r="AG611" s="343"/>
      <c r="AH611" s="343"/>
      <c r="AI611" s="343"/>
      <c r="AJ611" s="343"/>
      <c r="AK611" s="343"/>
      <c r="AL611" s="343"/>
      <c r="AM611" s="343"/>
      <c r="AN611" s="143"/>
      <c r="AO611" s="143"/>
      <c r="AP611" s="143"/>
      <c r="AQ611" s="143"/>
      <c r="AR611" s="143"/>
      <c r="AS611" s="143"/>
      <c r="AT611" s="143"/>
      <c r="AU611" s="143"/>
      <c r="AV611" s="143"/>
      <c r="AW611" s="143"/>
      <c r="AX611" s="143"/>
      <c r="AY611" s="143"/>
      <c r="AZ611" s="241"/>
    </row>
    <row r="612" spans="1:54" s="16" customFormat="1" ht="94.5" customHeight="1">
      <c r="A612" s="565" t="s">
        <v>1009</v>
      </c>
      <c r="B612" s="52" t="s">
        <v>919</v>
      </c>
      <c r="C612" s="34" t="s">
        <v>411</v>
      </c>
      <c r="D612" s="103"/>
      <c r="E612" s="212" t="s">
        <v>463</v>
      </c>
      <c r="F612" s="212" t="s">
        <v>493</v>
      </c>
      <c r="G612" s="212" t="s">
        <v>218</v>
      </c>
      <c r="H612" s="212" t="s">
        <v>1038</v>
      </c>
      <c r="I612" s="212" t="s">
        <v>474</v>
      </c>
      <c r="J612" s="77"/>
      <c r="K612" s="465"/>
      <c r="L612" s="77"/>
      <c r="M612" s="77"/>
      <c r="N612" s="77"/>
      <c r="O612" s="142">
        <v>3061.7</v>
      </c>
      <c r="P612" s="142">
        <v>0</v>
      </c>
      <c r="Q612" s="125">
        <v>3061.7</v>
      </c>
      <c r="R612" s="281">
        <f t="shared" si="469"/>
        <v>3061.7</v>
      </c>
      <c r="S612" s="281">
        <f t="shared" si="465"/>
        <v>0</v>
      </c>
      <c r="T612" s="281">
        <f t="shared" si="466"/>
        <v>3061.7</v>
      </c>
      <c r="U612" s="281"/>
      <c r="V612" s="281"/>
      <c r="W612" s="281"/>
      <c r="X612" s="281">
        <f t="shared" si="470"/>
        <v>3061.7</v>
      </c>
      <c r="Y612" s="281">
        <f t="shared" si="467"/>
        <v>0</v>
      </c>
      <c r="Z612" s="281">
        <f t="shared" si="468"/>
        <v>3061.7</v>
      </c>
      <c r="AA612" s="34"/>
      <c r="AB612" s="143"/>
      <c r="AC612" s="143"/>
      <c r="AD612" s="143"/>
      <c r="AE612" s="343"/>
      <c r="AF612" s="343"/>
      <c r="AG612" s="343"/>
      <c r="AH612" s="343"/>
      <c r="AI612" s="343"/>
      <c r="AJ612" s="343"/>
      <c r="AK612" s="343"/>
      <c r="AL612" s="343"/>
      <c r="AM612" s="343"/>
      <c r="AN612" s="143"/>
      <c r="AO612" s="143"/>
      <c r="AP612" s="143"/>
      <c r="AQ612" s="143"/>
      <c r="AR612" s="143"/>
      <c r="AS612" s="143"/>
      <c r="AT612" s="143"/>
      <c r="AU612" s="143"/>
      <c r="AV612" s="143"/>
      <c r="AW612" s="143"/>
      <c r="AX612" s="143"/>
      <c r="AY612" s="143"/>
      <c r="AZ612" s="34"/>
    </row>
    <row r="613" spans="1:54" s="16" customFormat="1" ht="18.75" customHeight="1">
      <c r="A613" s="565"/>
      <c r="B613" s="52"/>
      <c r="C613" s="241" t="s">
        <v>15</v>
      </c>
      <c r="D613" s="241"/>
      <c r="E613" s="242"/>
      <c r="F613" s="242"/>
      <c r="G613" s="242"/>
      <c r="H613" s="242"/>
      <c r="I613" s="242"/>
      <c r="J613" s="163"/>
      <c r="K613" s="469"/>
      <c r="L613" s="163"/>
      <c r="M613" s="163"/>
      <c r="N613" s="163"/>
      <c r="O613" s="143">
        <v>3061.7</v>
      </c>
      <c r="P613" s="143">
        <v>0</v>
      </c>
      <c r="Q613" s="126">
        <v>3061.7</v>
      </c>
      <c r="R613" s="328">
        <f t="shared" si="469"/>
        <v>3061.7</v>
      </c>
      <c r="S613" s="328">
        <f t="shared" si="465"/>
        <v>0</v>
      </c>
      <c r="T613" s="328">
        <f t="shared" si="466"/>
        <v>3061.7</v>
      </c>
      <c r="U613" s="328"/>
      <c r="V613" s="328"/>
      <c r="W613" s="328"/>
      <c r="X613" s="328">
        <f t="shared" si="470"/>
        <v>3061.7</v>
      </c>
      <c r="Y613" s="328">
        <f t="shared" si="467"/>
        <v>0</v>
      </c>
      <c r="Z613" s="328">
        <f t="shared" si="468"/>
        <v>3061.7</v>
      </c>
      <c r="AA613" s="241"/>
      <c r="AB613" s="143"/>
      <c r="AC613" s="143"/>
      <c r="AD613" s="143"/>
      <c r="AE613" s="343"/>
      <c r="AF613" s="343"/>
      <c r="AG613" s="343"/>
      <c r="AH613" s="343"/>
      <c r="AI613" s="343"/>
      <c r="AJ613" s="343"/>
      <c r="AK613" s="343"/>
      <c r="AL613" s="343"/>
      <c r="AM613" s="343"/>
      <c r="AN613" s="143"/>
      <c r="AO613" s="143"/>
      <c r="AP613" s="143"/>
      <c r="AQ613" s="143"/>
      <c r="AR613" s="143"/>
      <c r="AS613" s="143"/>
      <c r="AT613" s="143"/>
      <c r="AU613" s="143"/>
      <c r="AV613" s="143"/>
      <c r="AW613" s="143"/>
      <c r="AX613" s="143"/>
      <c r="AY613" s="143"/>
      <c r="AZ613" s="241"/>
    </row>
    <row r="614" spans="1:54" s="16" customFormat="1" ht="91.5" customHeight="1">
      <c r="A614" s="565" t="s">
        <v>1009</v>
      </c>
      <c r="B614" s="52" t="s">
        <v>920</v>
      </c>
      <c r="C614" s="243" t="s">
        <v>412</v>
      </c>
      <c r="D614" s="103"/>
      <c r="E614" s="212" t="s">
        <v>463</v>
      </c>
      <c r="F614" s="212" t="s">
        <v>493</v>
      </c>
      <c r="G614" s="212" t="s">
        <v>218</v>
      </c>
      <c r="H614" s="212" t="s">
        <v>1038</v>
      </c>
      <c r="I614" s="212" t="s">
        <v>474</v>
      </c>
      <c r="J614" s="78"/>
      <c r="K614" s="459"/>
      <c r="L614" s="78"/>
      <c r="M614" s="78"/>
      <c r="N614" s="78"/>
      <c r="O614" s="142">
        <v>11483.1</v>
      </c>
      <c r="P614" s="142">
        <v>0</v>
      </c>
      <c r="Q614" s="125">
        <v>11483.1</v>
      </c>
      <c r="R614" s="281">
        <f t="shared" si="469"/>
        <v>11483.1</v>
      </c>
      <c r="S614" s="281">
        <f t="shared" si="465"/>
        <v>0</v>
      </c>
      <c r="T614" s="281">
        <f t="shared" si="466"/>
        <v>11483.1</v>
      </c>
      <c r="U614" s="281"/>
      <c r="V614" s="281"/>
      <c r="W614" s="281"/>
      <c r="X614" s="281">
        <f t="shared" si="470"/>
        <v>11483.1</v>
      </c>
      <c r="Y614" s="281">
        <f t="shared" si="467"/>
        <v>0</v>
      </c>
      <c r="Z614" s="281">
        <f t="shared" si="468"/>
        <v>11483.1</v>
      </c>
      <c r="AA614" s="243"/>
      <c r="AB614" s="143"/>
      <c r="AC614" s="143"/>
      <c r="AD614" s="143"/>
      <c r="AE614" s="343"/>
      <c r="AF614" s="343"/>
      <c r="AG614" s="343"/>
      <c r="AH614" s="343"/>
      <c r="AI614" s="343"/>
      <c r="AJ614" s="343"/>
      <c r="AK614" s="343"/>
      <c r="AL614" s="343"/>
      <c r="AM614" s="343"/>
      <c r="AN614" s="143"/>
      <c r="AO614" s="143"/>
      <c r="AP614" s="143"/>
      <c r="AQ614" s="143"/>
      <c r="AR614" s="143"/>
      <c r="AS614" s="143"/>
      <c r="AT614" s="143"/>
      <c r="AU614" s="143"/>
      <c r="AV614" s="143"/>
      <c r="AW614" s="143"/>
      <c r="AX614" s="143"/>
      <c r="AY614" s="143"/>
      <c r="AZ614" s="243"/>
    </row>
    <row r="615" spans="1:54" s="16" customFormat="1" ht="18.75" customHeight="1">
      <c r="A615" s="565"/>
      <c r="B615" s="52"/>
      <c r="C615" s="241" t="s">
        <v>15</v>
      </c>
      <c r="D615" s="241"/>
      <c r="E615" s="242"/>
      <c r="F615" s="242"/>
      <c r="G615" s="242"/>
      <c r="H615" s="242"/>
      <c r="I615" s="242"/>
      <c r="J615" s="163"/>
      <c r="K615" s="469"/>
      <c r="L615" s="163"/>
      <c r="M615" s="163"/>
      <c r="N615" s="163"/>
      <c r="O615" s="143">
        <v>11483.1</v>
      </c>
      <c r="P615" s="143">
        <v>0</v>
      </c>
      <c r="Q615" s="126">
        <v>11483.1</v>
      </c>
      <c r="R615" s="328">
        <f t="shared" si="469"/>
        <v>11483.1</v>
      </c>
      <c r="S615" s="328">
        <f t="shared" si="465"/>
        <v>0</v>
      </c>
      <c r="T615" s="328">
        <f t="shared" si="466"/>
        <v>11483.1</v>
      </c>
      <c r="U615" s="328"/>
      <c r="V615" s="328"/>
      <c r="W615" s="328"/>
      <c r="X615" s="328">
        <f t="shared" si="470"/>
        <v>11483.1</v>
      </c>
      <c r="Y615" s="328">
        <f t="shared" si="467"/>
        <v>0</v>
      </c>
      <c r="Z615" s="328">
        <f t="shared" si="468"/>
        <v>11483.1</v>
      </c>
      <c r="AA615" s="241"/>
      <c r="AB615" s="143"/>
      <c r="AC615" s="143"/>
      <c r="AD615" s="143"/>
      <c r="AE615" s="343"/>
      <c r="AF615" s="343"/>
      <c r="AG615" s="343"/>
      <c r="AH615" s="343"/>
      <c r="AI615" s="343"/>
      <c r="AJ615" s="343"/>
      <c r="AK615" s="343"/>
      <c r="AL615" s="343"/>
      <c r="AM615" s="343"/>
      <c r="AN615" s="143"/>
      <c r="AO615" s="143"/>
      <c r="AP615" s="143"/>
      <c r="AQ615" s="143"/>
      <c r="AR615" s="143"/>
      <c r="AS615" s="143"/>
      <c r="AT615" s="143"/>
      <c r="AU615" s="143"/>
      <c r="AV615" s="143"/>
      <c r="AW615" s="143"/>
      <c r="AX615" s="143"/>
      <c r="AY615" s="143"/>
      <c r="AZ615" s="241"/>
    </row>
    <row r="616" spans="1:54" s="381" customFormat="1" ht="48.75" customHeight="1">
      <c r="A616" s="565" t="s">
        <v>1009</v>
      </c>
      <c r="B616" s="349" t="s">
        <v>921</v>
      </c>
      <c r="C616" s="380" t="s">
        <v>711</v>
      </c>
      <c r="D616" s="34"/>
      <c r="E616" s="212" t="s">
        <v>463</v>
      </c>
      <c r="F616" s="212" t="s">
        <v>493</v>
      </c>
      <c r="G616" s="212" t="s">
        <v>218</v>
      </c>
      <c r="H616" s="212" t="s">
        <v>1038</v>
      </c>
      <c r="I616" s="212" t="s">
        <v>474</v>
      </c>
      <c r="J616" s="77"/>
      <c r="K616" s="465"/>
      <c r="L616" s="77"/>
      <c r="M616" s="77"/>
      <c r="N616" s="77"/>
      <c r="O616" s="350">
        <v>0</v>
      </c>
      <c r="P616" s="350"/>
      <c r="Q616" s="281"/>
      <c r="R616" s="281">
        <v>17850</v>
      </c>
      <c r="S616" s="281">
        <v>0</v>
      </c>
      <c r="T616" s="281">
        <v>17850</v>
      </c>
      <c r="U616" s="281"/>
      <c r="V616" s="281"/>
      <c r="W616" s="281"/>
      <c r="X616" s="281">
        <f t="shared" ref="X616:Z617" si="471">U616+R616</f>
        <v>17850</v>
      </c>
      <c r="Y616" s="281">
        <f t="shared" si="471"/>
        <v>0</v>
      </c>
      <c r="Z616" s="281">
        <f t="shared" si="471"/>
        <v>17850</v>
      </c>
      <c r="AA616" s="34" t="s">
        <v>709</v>
      </c>
      <c r="AB616" s="350"/>
      <c r="AC616" s="350"/>
      <c r="AD616" s="350"/>
      <c r="AE616" s="350"/>
      <c r="AF616" s="350"/>
      <c r="AG616" s="350"/>
      <c r="AH616" s="350"/>
      <c r="AI616" s="350"/>
      <c r="AJ616" s="350"/>
      <c r="AK616" s="350"/>
      <c r="AL616" s="350"/>
      <c r="AM616" s="350"/>
      <c r="AN616" s="350"/>
      <c r="AO616" s="350"/>
      <c r="AP616" s="350"/>
      <c r="AQ616" s="350"/>
      <c r="AR616" s="350"/>
      <c r="AS616" s="350"/>
      <c r="AT616" s="350"/>
      <c r="AU616" s="350"/>
      <c r="AV616" s="350"/>
      <c r="AW616" s="350"/>
      <c r="AX616" s="350"/>
      <c r="AY616" s="350"/>
      <c r="AZ616" s="34" t="s">
        <v>709</v>
      </c>
      <c r="BA616" s="382" t="s">
        <v>713</v>
      </c>
      <c r="BB616" s="6">
        <v>1</v>
      </c>
    </row>
    <row r="617" spans="1:54" s="16" customFormat="1" ht="24.75" customHeight="1">
      <c r="A617" s="565"/>
      <c r="B617" s="349"/>
      <c r="C617" s="241" t="s">
        <v>15</v>
      </c>
      <c r="D617" s="241"/>
      <c r="E617" s="242"/>
      <c r="F617" s="242"/>
      <c r="G617" s="242"/>
      <c r="H617" s="242"/>
      <c r="I617" s="242"/>
      <c r="J617" s="163"/>
      <c r="K617" s="469">
        <v>17850</v>
      </c>
      <c r="L617" s="163"/>
      <c r="M617" s="163"/>
      <c r="N617" s="163"/>
      <c r="O617" s="343">
        <v>0</v>
      </c>
      <c r="P617" s="343"/>
      <c r="Q617" s="328"/>
      <c r="R617" s="328">
        <v>17850</v>
      </c>
      <c r="S617" s="328">
        <v>0</v>
      </c>
      <c r="T617" s="328">
        <v>17850</v>
      </c>
      <c r="U617" s="328"/>
      <c r="V617" s="328"/>
      <c r="W617" s="328"/>
      <c r="X617" s="328">
        <f t="shared" si="471"/>
        <v>17850</v>
      </c>
      <c r="Y617" s="328">
        <f t="shared" si="471"/>
        <v>0</v>
      </c>
      <c r="Z617" s="328">
        <f t="shared" si="471"/>
        <v>17850</v>
      </c>
      <c r="AA617" s="34"/>
      <c r="AB617" s="343"/>
      <c r="AC617" s="343"/>
      <c r="AD617" s="343"/>
      <c r="AE617" s="343"/>
      <c r="AF617" s="343"/>
      <c r="AG617" s="343"/>
      <c r="AH617" s="343"/>
      <c r="AI617" s="343"/>
      <c r="AJ617" s="343"/>
      <c r="AK617" s="343"/>
      <c r="AL617" s="343"/>
      <c r="AM617" s="343"/>
      <c r="AN617" s="343"/>
      <c r="AO617" s="343"/>
      <c r="AP617" s="343"/>
      <c r="AQ617" s="343"/>
      <c r="AR617" s="343"/>
      <c r="AS617" s="343"/>
      <c r="AT617" s="343"/>
      <c r="AU617" s="343"/>
      <c r="AV617" s="343"/>
      <c r="AW617" s="343"/>
      <c r="AX617" s="343"/>
      <c r="AY617" s="343"/>
      <c r="AZ617" s="34"/>
      <c r="BB617" s="6">
        <v>1</v>
      </c>
    </row>
    <row r="618" spans="1:54" s="381" customFormat="1" ht="54" customHeight="1">
      <c r="A618" s="565" t="s">
        <v>1009</v>
      </c>
      <c r="B618" s="349" t="s">
        <v>922</v>
      </c>
      <c r="C618" s="380" t="s">
        <v>712</v>
      </c>
      <c r="D618" s="34"/>
      <c r="E618" s="212" t="s">
        <v>463</v>
      </c>
      <c r="F618" s="212" t="s">
        <v>493</v>
      </c>
      <c r="G618" s="212" t="s">
        <v>218</v>
      </c>
      <c r="H618" s="212" t="s">
        <v>1038</v>
      </c>
      <c r="I618" s="212" t="s">
        <v>474</v>
      </c>
      <c r="J618" s="77"/>
      <c r="K618" s="465"/>
      <c r="L618" s="77"/>
      <c r="M618" s="77"/>
      <c r="N618" s="77"/>
      <c r="O618" s="350">
        <v>0</v>
      </c>
      <c r="P618" s="350"/>
      <c r="Q618" s="281"/>
      <c r="R618" s="281">
        <v>16740</v>
      </c>
      <c r="S618" s="281">
        <v>0</v>
      </c>
      <c r="T618" s="281">
        <v>16740</v>
      </c>
      <c r="U618" s="281"/>
      <c r="V618" s="281"/>
      <c r="W618" s="281"/>
      <c r="X618" s="281">
        <f t="shared" ref="X618:Z619" si="472">U618+R618</f>
        <v>16740</v>
      </c>
      <c r="Y618" s="281">
        <f t="shared" si="472"/>
        <v>0</v>
      </c>
      <c r="Z618" s="281">
        <f t="shared" si="472"/>
        <v>16740</v>
      </c>
      <c r="AA618" s="34" t="s">
        <v>710</v>
      </c>
      <c r="AB618" s="350"/>
      <c r="AC618" s="350"/>
      <c r="AD618" s="350"/>
      <c r="AE618" s="350"/>
      <c r="AF618" s="350"/>
      <c r="AG618" s="350"/>
      <c r="AH618" s="350"/>
      <c r="AI618" s="350"/>
      <c r="AJ618" s="350"/>
      <c r="AK618" s="350"/>
      <c r="AL618" s="350"/>
      <c r="AM618" s="350"/>
      <c r="AN618" s="350"/>
      <c r="AO618" s="350"/>
      <c r="AP618" s="350"/>
      <c r="AQ618" s="350"/>
      <c r="AR618" s="350"/>
      <c r="AS618" s="350"/>
      <c r="AT618" s="350"/>
      <c r="AU618" s="350"/>
      <c r="AV618" s="350"/>
      <c r="AW618" s="350"/>
      <c r="AX618" s="350"/>
      <c r="AY618" s="350"/>
      <c r="AZ618" s="34" t="s">
        <v>710</v>
      </c>
      <c r="BA618" s="382" t="s">
        <v>713</v>
      </c>
      <c r="BB618" s="6">
        <v>1</v>
      </c>
    </row>
    <row r="619" spans="1:54" s="16" customFormat="1" ht="18.75" customHeight="1">
      <c r="A619" s="565"/>
      <c r="B619" s="349"/>
      <c r="C619" s="241" t="s">
        <v>15</v>
      </c>
      <c r="D619" s="241"/>
      <c r="E619" s="242"/>
      <c r="F619" s="242"/>
      <c r="G619" s="242"/>
      <c r="H619" s="242"/>
      <c r="I619" s="242"/>
      <c r="J619" s="163"/>
      <c r="K619" s="469">
        <v>16740</v>
      </c>
      <c r="L619" s="163"/>
      <c r="M619" s="163"/>
      <c r="N619" s="163"/>
      <c r="O619" s="343">
        <v>0</v>
      </c>
      <c r="P619" s="343"/>
      <c r="Q619" s="328"/>
      <c r="R619" s="328">
        <v>16740</v>
      </c>
      <c r="S619" s="328">
        <v>0</v>
      </c>
      <c r="T619" s="328">
        <v>16740</v>
      </c>
      <c r="U619" s="328"/>
      <c r="V619" s="328"/>
      <c r="W619" s="328"/>
      <c r="X619" s="328">
        <f t="shared" si="472"/>
        <v>16740</v>
      </c>
      <c r="Y619" s="328">
        <f t="shared" si="472"/>
        <v>0</v>
      </c>
      <c r="Z619" s="328">
        <f t="shared" si="472"/>
        <v>16740</v>
      </c>
      <c r="AA619" s="241"/>
      <c r="AB619" s="343"/>
      <c r="AC619" s="343"/>
      <c r="AD619" s="343"/>
      <c r="AE619" s="343"/>
      <c r="AF619" s="343"/>
      <c r="AG619" s="343"/>
      <c r="AH619" s="343"/>
      <c r="AI619" s="343"/>
      <c r="AJ619" s="343"/>
      <c r="AK619" s="343"/>
      <c r="AL619" s="343"/>
      <c r="AM619" s="343"/>
      <c r="AN619" s="343"/>
      <c r="AO619" s="343"/>
      <c r="AP619" s="343"/>
      <c r="AQ619" s="343"/>
      <c r="AR619" s="343"/>
      <c r="AS619" s="343"/>
      <c r="AT619" s="343"/>
      <c r="AU619" s="343"/>
      <c r="AV619" s="343"/>
      <c r="AW619" s="343"/>
      <c r="AX619" s="343"/>
      <c r="AY619" s="343"/>
      <c r="AZ619" s="241"/>
      <c r="BB619" s="6">
        <v>1</v>
      </c>
    </row>
    <row r="620" spans="1:54" s="17" customFormat="1" ht="20.25">
      <c r="A620" s="565"/>
      <c r="B620" s="61"/>
      <c r="C620" s="33" t="s">
        <v>408</v>
      </c>
      <c r="D620" s="33"/>
      <c r="E620" s="201"/>
      <c r="F620" s="201"/>
      <c r="G620" s="201"/>
      <c r="H620" s="201"/>
      <c r="I620" s="201"/>
      <c r="J620" s="27"/>
      <c r="K620" s="447"/>
      <c r="L620" s="27"/>
      <c r="M620" s="27"/>
      <c r="N620" s="27"/>
      <c r="O620" s="137">
        <f>O638+O642+O632+O634+O625+O627+O645</f>
        <v>204979.20000000001</v>
      </c>
      <c r="P620" s="137">
        <f t="shared" ref="P620:Z620" si="473">P638+P642+P632+P634+P625+P627+P645</f>
        <v>0</v>
      </c>
      <c r="Q620" s="137">
        <f t="shared" si="473"/>
        <v>204979.20000000001</v>
      </c>
      <c r="R620" s="137">
        <f t="shared" si="473"/>
        <v>61973.51</v>
      </c>
      <c r="S620" s="137">
        <f t="shared" si="473"/>
        <v>2195.6999999999998</v>
      </c>
      <c r="T620" s="137">
        <f t="shared" si="473"/>
        <v>59777.81</v>
      </c>
      <c r="U620" s="137">
        <f t="shared" si="473"/>
        <v>73234.8</v>
      </c>
      <c r="V620" s="137">
        <f t="shared" si="473"/>
        <v>0</v>
      </c>
      <c r="W620" s="137">
        <f t="shared" si="473"/>
        <v>73234.8</v>
      </c>
      <c r="X620" s="137">
        <f t="shared" si="473"/>
        <v>135208.31</v>
      </c>
      <c r="Y620" s="137">
        <f t="shared" si="473"/>
        <v>2195.6999999999998</v>
      </c>
      <c r="Z620" s="137">
        <f t="shared" si="473"/>
        <v>133012.61000000002</v>
      </c>
      <c r="AA620" s="33"/>
      <c r="AB620" s="137">
        <f t="shared" ref="AB620:AY620" si="474">AB638+AB642+AB632+AB634+AB625+AB627</f>
        <v>100000</v>
      </c>
      <c r="AC620" s="137">
        <f t="shared" si="474"/>
        <v>0</v>
      </c>
      <c r="AD620" s="137">
        <f t="shared" si="474"/>
        <v>100000</v>
      </c>
      <c r="AE620" s="137">
        <f t="shared" si="474"/>
        <v>100000</v>
      </c>
      <c r="AF620" s="137">
        <f t="shared" si="474"/>
        <v>0</v>
      </c>
      <c r="AG620" s="137">
        <f t="shared" si="474"/>
        <v>100000</v>
      </c>
      <c r="AH620" s="137">
        <f t="shared" si="474"/>
        <v>-33398.699999999997</v>
      </c>
      <c r="AI620" s="137">
        <f t="shared" si="474"/>
        <v>0</v>
      </c>
      <c r="AJ620" s="137">
        <f t="shared" si="474"/>
        <v>-33398.699999999997</v>
      </c>
      <c r="AK620" s="137">
        <f t="shared" si="474"/>
        <v>66601.3</v>
      </c>
      <c r="AL620" s="137">
        <f t="shared" si="474"/>
        <v>0</v>
      </c>
      <c r="AM620" s="137">
        <f t="shared" si="474"/>
        <v>66601.3</v>
      </c>
      <c r="AN620" s="137">
        <f t="shared" si="474"/>
        <v>100000</v>
      </c>
      <c r="AO620" s="137">
        <f t="shared" si="474"/>
        <v>0</v>
      </c>
      <c r="AP620" s="137">
        <f t="shared" si="474"/>
        <v>100000</v>
      </c>
      <c r="AQ620" s="137">
        <f t="shared" si="474"/>
        <v>100000</v>
      </c>
      <c r="AR620" s="137">
        <f t="shared" si="474"/>
        <v>0</v>
      </c>
      <c r="AS620" s="137">
        <f t="shared" si="474"/>
        <v>100000</v>
      </c>
      <c r="AT620" s="137">
        <f t="shared" si="474"/>
        <v>0</v>
      </c>
      <c r="AU620" s="137">
        <f t="shared" si="474"/>
        <v>0</v>
      </c>
      <c r="AV620" s="137">
        <f t="shared" si="474"/>
        <v>0</v>
      </c>
      <c r="AW620" s="137">
        <f t="shared" si="474"/>
        <v>100000</v>
      </c>
      <c r="AX620" s="137">
        <f t="shared" si="474"/>
        <v>0</v>
      </c>
      <c r="AY620" s="137">
        <f t="shared" si="474"/>
        <v>100000</v>
      </c>
      <c r="AZ620" s="33"/>
      <c r="BB620" s="6">
        <v>1</v>
      </c>
    </row>
    <row r="621" spans="1:54" s="11" customFormat="1" ht="31.5" customHeight="1">
      <c r="A621" s="565"/>
      <c r="B621" s="67"/>
      <c r="C621" s="66" t="s">
        <v>18</v>
      </c>
      <c r="D621" s="66"/>
      <c r="E621" s="204"/>
      <c r="F621" s="204"/>
      <c r="G621" s="204"/>
      <c r="H621" s="204"/>
      <c r="I621" s="204"/>
      <c r="J621" s="177"/>
      <c r="K621" s="502"/>
      <c r="L621" s="177"/>
      <c r="M621" s="177"/>
      <c r="N621" s="177"/>
      <c r="O621" s="144"/>
      <c r="P621" s="145"/>
      <c r="Q621" s="144"/>
      <c r="R621" s="339"/>
      <c r="S621" s="339"/>
      <c r="T621" s="339"/>
      <c r="U621" s="339"/>
      <c r="V621" s="339"/>
      <c r="W621" s="339"/>
      <c r="X621" s="339"/>
      <c r="Y621" s="339"/>
      <c r="Z621" s="339"/>
      <c r="AA621" s="66"/>
      <c r="AB621" s="145"/>
      <c r="AC621" s="145"/>
      <c r="AD621" s="145"/>
      <c r="AE621" s="344"/>
      <c r="AF621" s="344"/>
      <c r="AG621" s="344"/>
      <c r="AH621" s="344"/>
      <c r="AI621" s="344"/>
      <c r="AJ621" s="344"/>
      <c r="AK621" s="344"/>
      <c r="AL621" s="344"/>
      <c r="AM621" s="344"/>
      <c r="AN621" s="145"/>
      <c r="AO621" s="145"/>
      <c r="AP621" s="145"/>
      <c r="AQ621" s="145"/>
      <c r="AR621" s="145"/>
      <c r="AS621" s="145"/>
      <c r="AT621" s="145"/>
      <c r="AU621" s="145"/>
      <c r="AV621" s="145"/>
      <c r="AW621" s="145"/>
      <c r="AX621" s="145"/>
      <c r="AY621" s="145"/>
      <c r="AZ621" s="66"/>
    </row>
    <row r="622" spans="1:54" s="153" customFormat="1" ht="78.75" customHeight="1">
      <c r="A622" s="565"/>
      <c r="B622" s="88"/>
      <c r="C622" s="96" t="s">
        <v>732</v>
      </c>
      <c r="D622" s="96"/>
      <c r="E622" s="202"/>
      <c r="F622" s="202"/>
      <c r="G622" s="202"/>
      <c r="H622" s="202"/>
      <c r="I622" s="202"/>
      <c r="J622" s="89"/>
      <c r="K622" s="448"/>
      <c r="L622" s="89"/>
      <c r="M622" s="89"/>
      <c r="N622" s="89"/>
      <c r="O622" s="138"/>
      <c r="P622" s="138"/>
      <c r="Q622" s="138"/>
      <c r="R622" s="333"/>
      <c r="S622" s="333"/>
      <c r="T622" s="333"/>
      <c r="U622" s="333"/>
      <c r="V622" s="333"/>
      <c r="W622" s="333"/>
      <c r="X622" s="333"/>
      <c r="Y622" s="333"/>
      <c r="Z622" s="333"/>
      <c r="AA622" s="96"/>
      <c r="AB622" s="138"/>
      <c r="AC622" s="138"/>
      <c r="AD622" s="138"/>
      <c r="AE622" s="333"/>
      <c r="AF622" s="333"/>
      <c r="AG622" s="333"/>
      <c r="AH622" s="333"/>
      <c r="AI622" s="333"/>
      <c r="AJ622" s="333"/>
      <c r="AK622" s="333"/>
      <c r="AL622" s="333"/>
      <c r="AM622" s="333"/>
      <c r="AN622" s="138"/>
      <c r="AO622" s="138"/>
      <c r="AP622" s="138"/>
      <c r="AQ622" s="138"/>
      <c r="AR622" s="138"/>
      <c r="AS622" s="138"/>
      <c r="AT622" s="138"/>
      <c r="AU622" s="138"/>
      <c r="AV622" s="138"/>
      <c r="AW622" s="138"/>
      <c r="AX622" s="138"/>
      <c r="AY622" s="138"/>
      <c r="AZ622" s="96"/>
    </row>
    <row r="623" spans="1:54" s="153" customFormat="1" ht="31.5" customHeight="1">
      <c r="A623" s="565"/>
      <c r="B623" s="87"/>
      <c r="C623" s="97" t="s">
        <v>733</v>
      </c>
      <c r="D623" s="97"/>
      <c r="E623" s="203"/>
      <c r="F623" s="203"/>
      <c r="G623" s="203"/>
      <c r="H623" s="203"/>
      <c r="I623" s="203"/>
      <c r="J623" s="90"/>
      <c r="K623" s="449"/>
      <c r="L623" s="90"/>
      <c r="M623" s="90"/>
      <c r="N623" s="90"/>
      <c r="O623" s="139"/>
      <c r="P623" s="139"/>
      <c r="Q623" s="139"/>
      <c r="R623" s="334"/>
      <c r="S623" s="334"/>
      <c r="T623" s="334"/>
      <c r="U623" s="334"/>
      <c r="V623" s="334"/>
      <c r="W623" s="334"/>
      <c r="X623" s="334"/>
      <c r="Y623" s="334"/>
      <c r="Z623" s="334"/>
      <c r="AA623" s="97"/>
      <c r="AB623" s="139"/>
      <c r="AC623" s="139"/>
      <c r="AD623" s="139"/>
      <c r="AE623" s="334"/>
      <c r="AF623" s="334"/>
      <c r="AG623" s="334"/>
      <c r="AH623" s="334"/>
      <c r="AI623" s="334"/>
      <c r="AJ623" s="334"/>
      <c r="AK623" s="334"/>
      <c r="AL623" s="334"/>
      <c r="AM623" s="334"/>
      <c r="AN623" s="139"/>
      <c r="AO623" s="139"/>
      <c r="AP623" s="139"/>
      <c r="AQ623" s="139"/>
      <c r="AR623" s="139"/>
      <c r="AS623" s="139"/>
      <c r="AT623" s="139"/>
      <c r="AU623" s="139"/>
      <c r="AV623" s="139"/>
      <c r="AW623" s="139"/>
      <c r="AX623" s="139"/>
      <c r="AY623" s="139"/>
      <c r="AZ623" s="97"/>
    </row>
    <row r="624" spans="1:54" s="11" customFormat="1" ht="47.25" customHeight="1">
      <c r="A624" s="565"/>
      <c r="B624" s="375"/>
      <c r="C624" s="66" t="s">
        <v>723</v>
      </c>
      <c r="D624" s="66"/>
      <c r="E624" s="204"/>
      <c r="F624" s="204"/>
      <c r="G624" s="204"/>
      <c r="H624" s="204"/>
      <c r="I624" s="204"/>
      <c r="J624" s="177"/>
      <c r="K624" s="502"/>
      <c r="L624" s="177"/>
      <c r="M624" s="177"/>
      <c r="N624" s="177"/>
      <c r="O624" s="339"/>
      <c r="P624" s="344"/>
      <c r="Q624" s="339"/>
      <c r="R624" s="339"/>
      <c r="S624" s="339"/>
      <c r="T624" s="339"/>
      <c r="U624" s="339"/>
      <c r="V624" s="339"/>
      <c r="W624" s="339"/>
      <c r="X624" s="339"/>
      <c r="Y624" s="339"/>
      <c r="Z624" s="339"/>
      <c r="AA624" s="66"/>
      <c r="AB624" s="344"/>
      <c r="AC624" s="344"/>
      <c r="AD624" s="344"/>
      <c r="AE624" s="344"/>
      <c r="AF624" s="344"/>
      <c r="AG624" s="344"/>
      <c r="AH624" s="344"/>
      <c r="AI624" s="344"/>
      <c r="AJ624" s="344"/>
      <c r="AK624" s="344"/>
      <c r="AL624" s="344"/>
      <c r="AM624" s="344"/>
      <c r="AN624" s="344"/>
      <c r="AO624" s="344"/>
      <c r="AP624" s="344"/>
      <c r="AQ624" s="344"/>
      <c r="AR624" s="344"/>
      <c r="AS624" s="344"/>
      <c r="AT624" s="344"/>
      <c r="AU624" s="344"/>
      <c r="AV624" s="344"/>
      <c r="AW624" s="344"/>
      <c r="AX624" s="344"/>
      <c r="AY624" s="344"/>
      <c r="AZ624" s="66"/>
    </row>
    <row r="625" spans="1:54" s="381" customFormat="1" ht="31.5">
      <c r="A625" s="565" t="s">
        <v>1013</v>
      </c>
      <c r="B625" s="349" t="s">
        <v>923</v>
      </c>
      <c r="C625" s="380" t="s">
        <v>734</v>
      </c>
      <c r="D625" s="34"/>
      <c r="E625" s="212" t="s">
        <v>463</v>
      </c>
      <c r="F625" s="212" t="s">
        <v>493</v>
      </c>
      <c r="G625" s="212" t="s">
        <v>469</v>
      </c>
      <c r="H625" s="212" t="s">
        <v>1031</v>
      </c>
      <c r="I625" s="212" t="s">
        <v>474</v>
      </c>
      <c r="J625" s="77"/>
      <c r="K625" s="465"/>
      <c r="L625" s="77"/>
      <c r="M625" s="77"/>
      <c r="N625" s="77"/>
      <c r="O625" s="350">
        <v>0</v>
      </c>
      <c r="P625" s="350"/>
      <c r="Q625" s="281"/>
      <c r="R625" s="281">
        <v>6893.2</v>
      </c>
      <c r="S625" s="281">
        <v>0</v>
      </c>
      <c r="T625" s="281">
        <v>6893.2</v>
      </c>
      <c r="U625" s="281"/>
      <c r="V625" s="281"/>
      <c r="W625" s="281"/>
      <c r="X625" s="281">
        <f>R625+U625</f>
        <v>6893.2</v>
      </c>
      <c r="Y625" s="281">
        <f>S625+V625</f>
        <v>0</v>
      </c>
      <c r="Z625" s="281">
        <f>T625+W625</f>
        <v>6893.2</v>
      </c>
      <c r="AA625" s="34" t="s">
        <v>710</v>
      </c>
      <c r="AB625" s="350"/>
      <c r="AC625" s="350"/>
      <c r="AD625" s="350"/>
      <c r="AE625" s="350"/>
      <c r="AF625" s="350"/>
      <c r="AG625" s="350"/>
      <c r="AH625" s="350"/>
      <c r="AI625" s="350"/>
      <c r="AJ625" s="350"/>
      <c r="AK625" s="350"/>
      <c r="AL625" s="350"/>
      <c r="AM625" s="350"/>
      <c r="AN625" s="350"/>
      <c r="AO625" s="350"/>
      <c r="AP625" s="350"/>
      <c r="AQ625" s="350"/>
      <c r="AR625" s="350"/>
      <c r="AS625" s="350"/>
      <c r="AT625" s="350"/>
      <c r="AU625" s="350"/>
      <c r="AV625" s="350"/>
      <c r="AW625" s="350"/>
      <c r="AX625" s="350"/>
      <c r="AY625" s="350"/>
      <c r="AZ625" s="34" t="s">
        <v>710</v>
      </c>
      <c r="BA625" s="382" t="s">
        <v>713</v>
      </c>
      <c r="BB625" s="6">
        <v>1</v>
      </c>
    </row>
    <row r="626" spans="1:54" s="16" customFormat="1" ht="18.75" customHeight="1">
      <c r="A626" s="565"/>
      <c r="B626" s="349"/>
      <c r="C626" s="241" t="s">
        <v>15</v>
      </c>
      <c r="D626" s="241"/>
      <c r="E626" s="242"/>
      <c r="F626" s="242"/>
      <c r="G626" s="242"/>
      <c r="H626" s="242"/>
      <c r="I626" s="242"/>
      <c r="J626" s="163"/>
      <c r="K626" s="469">
        <v>6893.2</v>
      </c>
      <c r="L626" s="163"/>
      <c r="M626" s="163"/>
      <c r="N626" s="163"/>
      <c r="O626" s="343">
        <v>0</v>
      </c>
      <c r="P626" s="343"/>
      <c r="Q626" s="328"/>
      <c r="R626" s="328">
        <v>6893.2</v>
      </c>
      <c r="S626" s="328">
        <v>0</v>
      </c>
      <c r="T626" s="328">
        <v>6893.2</v>
      </c>
      <c r="U626" s="328"/>
      <c r="V626" s="328"/>
      <c r="W626" s="328"/>
      <c r="X626" s="328">
        <f>U626+R626</f>
        <v>6893.2</v>
      </c>
      <c r="Y626" s="328">
        <f>V626+S626</f>
        <v>0</v>
      </c>
      <c r="Z626" s="328">
        <f>W626+T626</f>
        <v>6893.2</v>
      </c>
      <c r="AA626" s="241"/>
      <c r="AB626" s="343"/>
      <c r="AC626" s="343"/>
      <c r="AD626" s="343"/>
      <c r="AE626" s="343"/>
      <c r="AF626" s="343"/>
      <c r="AG626" s="343"/>
      <c r="AH626" s="343"/>
      <c r="AI626" s="343"/>
      <c r="AJ626" s="343"/>
      <c r="AK626" s="343"/>
      <c r="AL626" s="343"/>
      <c r="AM626" s="343"/>
      <c r="AN626" s="343"/>
      <c r="AO626" s="343"/>
      <c r="AP626" s="343"/>
      <c r="AQ626" s="343"/>
      <c r="AR626" s="343"/>
      <c r="AS626" s="343"/>
      <c r="AT626" s="343"/>
      <c r="AU626" s="343"/>
      <c r="AV626" s="343"/>
      <c r="AW626" s="343"/>
      <c r="AX626" s="343"/>
      <c r="AY626" s="343"/>
      <c r="AZ626" s="241"/>
      <c r="BB626" s="6">
        <v>1</v>
      </c>
    </row>
    <row r="627" spans="1:54" s="16" customFormat="1" ht="47.25" customHeight="1">
      <c r="A627" s="565" t="s">
        <v>1014</v>
      </c>
      <c r="B627" s="349" t="s">
        <v>924</v>
      </c>
      <c r="C627" s="102" t="s">
        <v>778</v>
      </c>
      <c r="D627" s="241"/>
      <c r="E627" s="212" t="s">
        <v>463</v>
      </c>
      <c r="F627" s="212" t="s">
        <v>476</v>
      </c>
      <c r="G627" s="212" t="s">
        <v>483</v>
      </c>
      <c r="H627" s="212" t="s">
        <v>1030</v>
      </c>
      <c r="I627" s="212" t="s">
        <v>474</v>
      </c>
      <c r="J627" s="163"/>
      <c r="K627" s="469"/>
      <c r="L627" s="163"/>
      <c r="M627" s="163"/>
      <c r="N627" s="163"/>
      <c r="O627" s="343"/>
      <c r="P627" s="343"/>
      <c r="Q627" s="328"/>
      <c r="R627" s="409">
        <v>970.41</v>
      </c>
      <c r="S627" s="409">
        <v>0</v>
      </c>
      <c r="T627" s="409">
        <v>970.41</v>
      </c>
      <c r="U627" s="328"/>
      <c r="V627" s="328"/>
      <c r="W627" s="328"/>
      <c r="X627" s="409">
        <v>970.41</v>
      </c>
      <c r="Y627" s="409">
        <v>0</v>
      </c>
      <c r="Z627" s="409">
        <v>970.41</v>
      </c>
      <c r="AA627" s="255" t="s">
        <v>779</v>
      </c>
      <c r="AB627" s="343"/>
      <c r="AC627" s="343"/>
      <c r="AD627" s="343"/>
      <c r="AE627" s="343"/>
      <c r="AF627" s="343"/>
      <c r="AG627" s="343"/>
      <c r="AH627" s="343"/>
      <c r="AI627" s="343"/>
      <c r="AJ627" s="343"/>
      <c r="AK627" s="343"/>
      <c r="AL627" s="343"/>
      <c r="AM627" s="343"/>
      <c r="AN627" s="343"/>
      <c r="AO627" s="343"/>
      <c r="AP627" s="343"/>
      <c r="AQ627" s="343"/>
      <c r="AR627" s="343"/>
      <c r="AS627" s="343"/>
      <c r="AT627" s="343"/>
      <c r="AU627" s="343"/>
      <c r="AV627" s="343"/>
      <c r="AW627" s="343"/>
      <c r="AX627" s="343"/>
      <c r="AY627" s="343"/>
      <c r="AZ627" s="255" t="s">
        <v>779</v>
      </c>
    </row>
    <row r="628" spans="1:54" s="16" customFormat="1" ht="18.75" customHeight="1">
      <c r="A628" s="565"/>
      <c r="B628" s="349"/>
      <c r="C628" s="408" t="s">
        <v>765</v>
      </c>
      <c r="D628" s="241"/>
      <c r="E628" s="242"/>
      <c r="F628" s="242"/>
      <c r="G628" s="242"/>
      <c r="H628" s="242"/>
      <c r="I628" s="242"/>
      <c r="J628" s="163"/>
      <c r="K628" s="469"/>
      <c r="L628" s="163"/>
      <c r="M628" s="163"/>
      <c r="N628" s="163"/>
      <c r="O628" s="343"/>
      <c r="P628" s="343"/>
      <c r="Q628" s="328"/>
      <c r="R628" s="410">
        <v>970.41</v>
      </c>
      <c r="S628" s="410">
        <v>0</v>
      </c>
      <c r="T628" s="410">
        <v>970.41</v>
      </c>
      <c r="U628" s="328"/>
      <c r="V628" s="328"/>
      <c r="W628" s="328"/>
      <c r="X628" s="410">
        <v>970.41</v>
      </c>
      <c r="Y628" s="410">
        <v>0</v>
      </c>
      <c r="Z628" s="410">
        <v>970.41</v>
      </c>
      <c r="AA628" s="241"/>
      <c r="AB628" s="343"/>
      <c r="AC628" s="343"/>
      <c r="AD628" s="343"/>
      <c r="AE628" s="343"/>
      <c r="AF628" s="343"/>
      <c r="AG628" s="343"/>
      <c r="AH628" s="343"/>
      <c r="AI628" s="343"/>
      <c r="AJ628" s="343"/>
      <c r="AK628" s="343"/>
      <c r="AL628" s="343"/>
      <c r="AM628" s="343"/>
      <c r="AN628" s="343"/>
      <c r="AO628" s="343"/>
      <c r="AP628" s="343"/>
      <c r="AQ628" s="343"/>
      <c r="AR628" s="343"/>
      <c r="AS628" s="343"/>
      <c r="AT628" s="343"/>
      <c r="AU628" s="343"/>
      <c r="AV628" s="343"/>
      <c r="AW628" s="343"/>
      <c r="AX628" s="343"/>
      <c r="AY628" s="343"/>
      <c r="AZ628" s="241"/>
    </row>
    <row r="629" spans="1:54" s="153" customFormat="1" ht="37.5" customHeight="1">
      <c r="A629" s="565"/>
      <c r="B629" s="88"/>
      <c r="C629" s="96" t="s">
        <v>561</v>
      </c>
      <c r="D629" s="96"/>
      <c r="E629" s="202"/>
      <c r="F629" s="202"/>
      <c r="G629" s="202"/>
      <c r="H629" s="202"/>
      <c r="I629" s="202"/>
      <c r="J629" s="89"/>
      <c r="K629" s="448"/>
      <c r="L629" s="89"/>
      <c r="M629" s="89"/>
      <c r="N629" s="89"/>
      <c r="O629" s="138"/>
      <c r="P629" s="138"/>
      <c r="Q629" s="138"/>
      <c r="R629" s="333"/>
      <c r="S629" s="333"/>
      <c r="T629" s="333"/>
      <c r="U629" s="333"/>
      <c r="V629" s="333"/>
      <c r="W629" s="333"/>
      <c r="X629" s="333"/>
      <c r="Y629" s="333"/>
      <c r="Z629" s="333"/>
      <c r="AA629" s="96"/>
      <c r="AB629" s="138"/>
      <c r="AC629" s="138"/>
      <c r="AD629" s="138"/>
      <c r="AE629" s="333"/>
      <c r="AF629" s="333"/>
      <c r="AG629" s="333"/>
      <c r="AH629" s="333"/>
      <c r="AI629" s="333"/>
      <c r="AJ629" s="333"/>
      <c r="AK629" s="333"/>
      <c r="AL629" s="333"/>
      <c r="AM629" s="333"/>
      <c r="AN629" s="138"/>
      <c r="AO629" s="138"/>
      <c r="AP629" s="138"/>
      <c r="AQ629" s="138"/>
      <c r="AR629" s="138"/>
      <c r="AS629" s="138"/>
      <c r="AT629" s="138"/>
      <c r="AU629" s="138"/>
      <c r="AV629" s="138"/>
      <c r="AW629" s="138"/>
      <c r="AX629" s="138"/>
      <c r="AY629" s="138"/>
      <c r="AZ629" s="96"/>
    </row>
    <row r="630" spans="1:54" s="153" customFormat="1" ht="31.5" customHeight="1">
      <c r="A630" s="565"/>
      <c r="B630" s="87"/>
      <c r="C630" s="97" t="s">
        <v>394</v>
      </c>
      <c r="D630" s="97"/>
      <c r="E630" s="203"/>
      <c r="F630" s="203"/>
      <c r="G630" s="203"/>
      <c r="H630" s="203"/>
      <c r="I630" s="203"/>
      <c r="J630" s="90"/>
      <c r="K630" s="449"/>
      <c r="L630" s="90"/>
      <c r="M630" s="90"/>
      <c r="N630" s="90"/>
      <c r="O630" s="139"/>
      <c r="P630" s="139"/>
      <c r="Q630" s="139"/>
      <c r="R630" s="334"/>
      <c r="S630" s="334"/>
      <c r="T630" s="334"/>
      <c r="U630" s="334"/>
      <c r="V630" s="334"/>
      <c r="W630" s="334"/>
      <c r="X630" s="334"/>
      <c r="Y630" s="334"/>
      <c r="Z630" s="334"/>
      <c r="AA630" s="97"/>
      <c r="AB630" s="139"/>
      <c r="AC630" s="139"/>
      <c r="AD630" s="139"/>
      <c r="AE630" s="334"/>
      <c r="AF630" s="334"/>
      <c r="AG630" s="334"/>
      <c r="AH630" s="334"/>
      <c r="AI630" s="334"/>
      <c r="AJ630" s="334"/>
      <c r="AK630" s="334"/>
      <c r="AL630" s="334"/>
      <c r="AM630" s="334"/>
      <c r="AN630" s="139"/>
      <c r="AO630" s="139"/>
      <c r="AP630" s="139"/>
      <c r="AQ630" s="139"/>
      <c r="AR630" s="139"/>
      <c r="AS630" s="139"/>
      <c r="AT630" s="139"/>
      <c r="AU630" s="139"/>
      <c r="AV630" s="139"/>
      <c r="AW630" s="139"/>
      <c r="AX630" s="139"/>
      <c r="AY630" s="139"/>
      <c r="AZ630" s="97"/>
    </row>
    <row r="631" spans="1:54" ht="20.25" customHeight="1">
      <c r="A631" s="565"/>
      <c r="B631" s="349"/>
      <c r="C631" s="32" t="s">
        <v>939</v>
      </c>
      <c r="D631" s="244"/>
      <c r="E631" s="245"/>
      <c r="F631" s="230"/>
      <c r="G631" s="230"/>
      <c r="H631" s="230"/>
      <c r="I631" s="230"/>
      <c r="J631" s="170"/>
      <c r="K631" s="503"/>
      <c r="L631" s="170"/>
      <c r="M631" s="170"/>
      <c r="N631" s="170"/>
      <c r="O631" s="275"/>
      <c r="P631" s="275"/>
      <c r="Q631" s="275"/>
      <c r="R631" s="275"/>
      <c r="S631" s="275"/>
      <c r="T631" s="275"/>
      <c r="U631" s="275"/>
      <c r="V631" s="275"/>
      <c r="W631" s="275"/>
      <c r="X631" s="275"/>
      <c r="Y631" s="275"/>
      <c r="Z631" s="275"/>
      <c r="AA631" s="244"/>
      <c r="AB631" s="350"/>
      <c r="AC631" s="281"/>
      <c r="AD631" s="281"/>
      <c r="AE631" s="281"/>
      <c r="AF631" s="281"/>
      <c r="AG631" s="281"/>
      <c r="AH631" s="281"/>
      <c r="AI631" s="281"/>
      <c r="AJ631" s="281"/>
      <c r="AK631" s="281"/>
      <c r="AL631" s="281"/>
      <c r="AM631" s="281"/>
      <c r="AN631" s="350"/>
      <c r="AO631" s="281"/>
      <c r="AP631" s="281"/>
      <c r="AQ631" s="281"/>
      <c r="AR631" s="281"/>
      <c r="AS631" s="281"/>
      <c r="AT631" s="281"/>
      <c r="AU631" s="281"/>
      <c r="AV631" s="281"/>
      <c r="AW631" s="281"/>
      <c r="AX631" s="281"/>
      <c r="AY631" s="281"/>
      <c r="AZ631" s="244"/>
    </row>
    <row r="632" spans="1:54" ht="47.25" customHeight="1">
      <c r="A632" s="565" t="s">
        <v>1015</v>
      </c>
      <c r="B632" s="349" t="s">
        <v>925</v>
      </c>
      <c r="C632" s="102" t="s">
        <v>596</v>
      </c>
      <c r="D632" s="244"/>
      <c r="E632" s="245" t="s">
        <v>463</v>
      </c>
      <c r="F632" s="230" t="s">
        <v>493</v>
      </c>
      <c r="G632" s="230" t="s">
        <v>216</v>
      </c>
      <c r="H632" s="230" t="s">
        <v>472</v>
      </c>
      <c r="I632" s="230" t="s">
        <v>471</v>
      </c>
      <c r="J632" s="170"/>
      <c r="K632" s="503"/>
      <c r="L632" s="170"/>
      <c r="M632" s="170"/>
      <c r="N632" s="170"/>
      <c r="O632" s="275">
        <v>0</v>
      </c>
      <c r="P632" s="275"/>
      <c r="Q632" s="275"/>
      <c r="R632" s="275">
        <v>2011.3999999999999</v>
      </c>
      <c r="S632" s="275">
        <v>1991.3</v>
      </c>
      <c r="T632" s="275">
        <v>20.100000000000001</v>
      </c>
      <c r="U632" s="275"/>
      <c r="V632" s="275"/>
      <c r="W632" s="275"/>
      <c r="X632" s="275">
        <f t="shared" ref="X632:X634" si="475">U632+R632</f>
        <v>2011.3999999999999</v>
      </c>
      <c r="Y632" s="275">
        <f t="shared" ref="Y632:Y634" si="476">V632+S632</f>
        <v>1991.3</v>
      </c>
      <c r="Z632" s="275">
        <f t="shared" ref="Z632:Z634" si="477">W632+T632</f>
        <v>20.100000000000001</v>
      </c>
      <c r="AA632" s="244"/>
      <c r="AB632" s="350"/>
      <c r="AC632" s="281"/>
      <c r="AD632" s="281"/>
      <c r="AE632" s="281"/>
      <c r="AF632" s="281"/>
      <c r="AG632" s="281"/>
      <c r="AH632" s="281"/>
      <c r="AI632" s="281"/>
      <c r="AJ632" s="281"/>
      <c r="AK632" s="281"/>
      <c r="AL632" s="281"/>
      <c r="AM632" s="281"/>
      <c r="AN632" s="350"/>
      <c r="AO632" s="281"/>
      <c r="AP632" s="281"/>
      <c r="AQ632" s="281"/>
      <c r="AR632" s="281"/>
      <c r="AS632" s="281"/>
      <c r="AT632" s="281"/>
      <c r="AU632" s="281"/>
      <c r="AV632" s="281"/>
      <c r="AW632" s="281"/>
      <c r="AX632" s="281"/>
      <c r="AY632" s="281"/>
      <c r="AZ632" s="244"/>
    </row>
    <row r="633" spans="1:54" ht="20.25" customHeight="1">
      <c r="A633" s="565"/>
      <c r="B633" s="349"/>
      <c r="C633" s="32" t="s">
        <v>940</v>
      </c>
      <c r="D633" s="244"/>
      <c r="E633" s="245"/>
      <c r="F633" s="230"/>
      <c r="G633" s="230"/>
      <c r="H633" s="230"/>
      <c r="I633" s="230"/>
      <c r="J633" s="170"/>
      <c r="K633" s="503"/>
      <c r="L633" s="170"/>
      <c r="M633" s="170"/>
      <c r="N633" s="170"/>
      <c r="O633" s="275"/>
      <c r="P633" s="275"/>
      <c r="Q633" s="275"/>
      <c r="R633" s="275"/>
      <c r="S633" s="275"/>
      <c r="T633" s="275"/>
      <c r="U633" s="275"/>
      <c r="V633" s="275"/>
      <c r="W633" s="275"/>
      <c r="X633" s="275"/>
      <c r="Y633" s="275"/>
      <c r="Z633" s="275"/>
      <c r="AA633" s="244"/>
      <c r="AB633" s="350"/>
      <c r="AC633" s="281"/>
      <c r="AD633" s="281"/>
      <c r="AE633" s="281"/>
      <c r="AF633" s="281"/>
      <c r="AG633" s="281"/>
      <c r="AH633" s="281"/>
      <c r="AI633" s="281"/>
      <c r="AJ633" s="281"/>
      <c r="AK633" s="281"/>
      <c r="AL633" s="281"/>
      <c r="AM633" s="281"/>
      <c r="AN633" s="350"/>
      <c r="AO633" s="281"/>
      <c r="AP633" s="281"/>
      <c r="AQ633" s="281"/>
      <c r="AR633" s="281"/>
      <c r="AS633" s="281"/>
      <c r="AT633" s="281"/>
      <c r="AU633" s="281"/>
      <c r="AV633" s="281"/>
      <c r="AW633" s="281"/>
      <c r="AX633" s="281"/>
      <c r="AY633" s="281"/>
      <c r="AZ633" s="244"/>
    </row>
    <row r="634" spans="1:54" ht="63" customHeight="1">
      <c r="A634" s="565" t="s">
        <v>1015</v>
      </c>
      <c r="B634" s="349" t="s">
        <v>965</v>
      </c>
      <c r="C634" s="102" t="s">
        <v>597</v>
      </c>
      <c r="D634" s="244"/>
      <c r="E634" s="245" t="s">
        <v>463</v>
      </c>
      <c r="F634" s="230" t="s">
        <v>493</v>
      </c>
      <c r="G634" s="230" t="s">
        <v>216</v>
      </c>
      <c r="H634" s="230" t="s">
        <v>472</v>
      </c>
      <c r="I634" s="230" t="s">
        <v>471</v>
      </c>
      <c r="J634" s="170"/>
      <c r="K634" s="503"/>
      <c r="L634" s="170"/>
      <c r="M634" s="170"/>
      <c r="N634" s="170"/>
      <c r="O634" s="275">
        <v>0</v>
      </c>
      <c r="P634" s="275"/>
      <c r="Q634" s="275"/>
      <c r="R634" s="275">
        <v>206.5</v>
      </c>
      <c r="S634" s="275">
        <v>204.4</v>
      </c>
      <c r="T634" s="275">
        <v>2.1</v>
      </c>
      <c r="U634" s="275"/>
      <c r="V634" s="275"/>
      <c r="W634" s="275"/>
      <c r="X634" s="275">
        <f t="shared" si="475"/>
        <v>206.5</v>
      </c>
      <c r="Y634" s="275">
        <f t="shared" si="476"/>
        <v>204.4</v>
      </c>
      <c r="Z634" s="275">
        <f t="shared" si="477"/>
        <v>2.1</v>
      </c>
      <c r="AA634" s="244"/>
      <c r="AB634" s="350"/>
      <c r="AC634" s="281"/>
      <c r="AD634" s="281"/>
      <c r="AE634" s="281"/>
      <c r="AF634" s="281"/>
      <c r="AG634" s="281"/>
      <c r="AH634" s="281"/>
      <c r="AI634" s="281"/>
      <c r="AJ634" s="281"/>
      <c r="AK634" s="281"/>
      <c r="AL634" s="281"/>
      <c r="AM634" s="281"/>
      <c r="AN634" s="350"/>
      <c r="AO634" s="281"/>
      <c r="AP634" s="281"/>
      <c r="AQ634" s="281"/>
      <c r="AR634" s="281"/>
      <c r="AS634" s="281"/>
      <c r="AT634" s="281"/>
      <c r="AU634" s="281"/>
      <c r="AV634" s="281"/>
      <c r="AW634" s="281"/>
      <c r="AX634" s="281"/>
      <c r="AY634" s="281"/>
      <c r="AZ634" s="244"/>
    </row>
    <row r="635" spans="1:54" s="153" customFormat="1" ht="37.5" customHeight="1">
      <c r="A635" s="565"/>
      <c r="B635" s="88"/>
      <c r="C635" s="96" t="s">
        <v>563</v>
      </c>
      <c r="D635" s="96"/>
      <c r="E635" s="202"/>
      <c r="F635" s="202"/>
      <c r="G635" s="202"/>
      <c r="H635" s="202"/>
      <c r="I635" s="202"/>
      <c r="J635" s="89"/>
      <c r="K635" s="448"/>
      <c r="L635" s="89"/>
      <c r="M635" s="89"/>
      <c r="N635" s="89"/>
      <c r="O635" s="138"/>
      <c r="P635" s="138"/>
      <c r="Q635" s="138"/>
      <c r="R635" s="333"/>
      <c r="S635" s="333"/>
      <c r="T635" s="333"/>
      <c r="U635" s="333"/>
      <c r="V635" s="333"/>
      <c r="W635" s="333"/>
      <c r="X635" s="333"/>
      <c r="Y635" s="333"/>
      <c r="Z635" s="333"/>
      <c r="AA635" s="96"/>
      <c r="AB635" s="138"/>
      <c r="AC635" s="138"/>
      <c r="AD635" s="138"/>
      <c r="AE635" s="333"/>
      <c r="AF635" s="333"/>
      <c r="AG635" s="333"/>
      <c r="AH635" s="333"/>
      <c r="AI635" s="333"/>
      <c r="AJ635" s="333"/>
      <c r="AK635" s="333"/>
      <c r="AL635" s="333"/>
      <c r="AM635" s="333"/>
      <c r="AN635" s="138"/>
      <c r="AO635" s="138"/>
      <c r="AP635" s="138"/>
      <c r="AQ635" s="138"/>
      <c r="AR635" s="138"/>
      <c r="AS635" s="138"/>
      <c r="AT635" s="138"/>
      <c r="AU635" s="138"/>
      <c r="AV635" s="138"/>
      <c r="AW635" s="138"/>
      <c r="AX635" s="138"/>
      <c r="AY635" s="138"/>
      <c r="AZ635" s="96"/>
    </row>
    <row r="636" spans="1:54" s="153" customFormat="1" ht="31.5" customHeight="1">
      <c r="A636" s="565"/>
      <c r="B636" s="87"/>
      <c r="C636" s="97" t="s">
        <v>569</v>
      </c>
      <c r="D636" s="97"/>
      <c r="E636" s="203"/>
      <c r="F636" s="203"/>
      <c r="G636" s="203"/>
      <c r="H636" s="203"/>
      <c r="I636" s="203"/>
      <c r="J636" s="90"/>
      <c r="K636" s="449"/>
      <c r="L636" s="90"/>
      <c r="M636" s="90"/>
      <c r="N636" s="90"/>
      <c r="O636" s="139"/>
      <c r="P636" s="139"/>
      <c r="Q636" s="139"/>
      <c r="R636" s="334"/>
      <c r="S636" s="334"/>
      <c r="T636" s="334"/>
      <c r="U636" s="334"/>
      <c r="V636" s="334"/>
      <c r="W636" s="334"/>
      <c r="X636" s="334"/>
      <c r="Y636" s="334"/>
      <c r="Z636" s="334"/>
      <c r="AA636" s="97"/>
      <c r="AB636" s="139"/>
      <c r="AC636" s="139"/>
      <c r="AD636" s="139"/>
      <c r="AE636" s="334"/>
      <c r="AF636" s="334"/>
      <c r="AG636" s="334"/>
      <c r="AH636" s="334"/>
      <c r="AI636" s="334"/>
      <c r="AJ636" s="334"/>
      <c r="AK636" s="334"/>
      <c r="AL636" s="334"/>
      <c r="AM636" s="334"/>
      <c r="AN636" s="139"/>
      <c r="AO636" s="139"/>
      <c r="AP636" s="139"/>
      <c r="AQ636" s="139"/>
      <c r="AR636" s="139"/>
      <c r="AS636" s="139"/>
      <c r="AT636" s="139"/>
      <c r="AU636" s="139"/>
      <c r="AV636" s="139"/>
      <c r="AW636" s="139"/>
      <c r="AX636" s="139"/>
      <c r="AY636" s="139"/>
      <c r="AZ636" s="97"/>
    </row>
    <row r="637" spans="1:54" s="11" customFormat="1" ht="20.25" customHeight="1">
      <c r="A637" s="565"/>
      <c r="B637" s="67"/>
      <c r="C637" s="66" t="s">
        <v>97</v>
      </c>
      <c r="D637" s="66"/>
      <c r="E637" s="204"/>
      <c r="F637" s="204"/>
      <c r="G637" s="204"/>
      <c r="H637" s="204"/>
      <c r="I637" s="204"/>
      <c r="J637" s="66"/>
      <c r="K637" s="450"/>
      <c r="L637" s="66"/>
      <c r="M637" s="66"/>
      <c r="N637" s="66"/>
      <c r="O637" s="144"/>
      <c r="P637" s="144"/>
      <c r="Q637" s="144"/>
      <c r="R637" s="339"/>
      <c r="S637" s="339"/>
      <c r="T637" s="339"/>
      <c r="U637" s="339"/>
      <c r="V637" s="339"/>
      <c r="W637" s="339"/>
      <c r="X637" s="339"/>
      <c r="Y637" s="339"/>
      <c r="Z637" s="339"/>
      <c r="AA637" s="66"/>
      <c r="AB637" s="145"/>
      <c r="AC637" s="145"/>
      <c r="AD637" s="145"/>
      <c r="AE637" s="344"/>
      <c r="AF637" s="344"/>
      <c r="AG637" s="344"/>
      <c r="AH637" s="344"/>
      <c r="AI637" s="344"/>
      <c r="AJ637" s="344"/>
      <c r="AK637" s="344"/>
      <c r="AL637" s="344"/>
      <c r="AM637" s="344"/>
      <c r="AN637" s="145"/>
      <c r="AO637" s="145"/>
      <c r="AP637" s="145"/>
      <c r="AQ637" s="145"/>
      <c r="AR637" s="145"/>
      <c r="AS637" s="145"/>
      <c r="AT637" s="145"/>
      <c r="AU637" s="145"/>
      <c r="AV637" s="145"/>
      <c r="AW637" s="145"/>
      <c r="AX637" s="145"/>
      <c r="AY637" s="145"/>
      <c r="AZ637" s="66"/>
    </row>
    <row r="638" spans="1:54" ht="31.5" customHeight="1">
      <c r="A638" s="565" t="s">
        <v>1009</v>
      </c>
      <c r="B638" s="52" t="s">
        <v>966</v>
      </c>
      <c r="C638" s="244" t="s">
        <v>159</v>
      </c>
      <c r="D638" s="244"/>
      <c r="E638" s="245" t="s">
        <v>463</v>
      </c>
      <c r="F638" s="230" t="s">
        <v>493</v>
      </c>
      <c r="G638" s="230" t="s">
        <v>218</v>
      </c>
      <c r="H638" s="230" t="s">
        <v>512</v>
      </c>
      <c r="I638" s="230" t="s">
        <v>474</v>
      </c>
      <c r="J638" s="170" t="s">
        <v>447</v>
      </c>
      <c r="K638" s="503"/>
      <c r="L638" s="170"/>
      <c r="M638" s="170"/>
      <c r="N638" s="170"/>
      <c r="O638" s="111">
        <v>4979.2</v>
      </c>
      <c r="P638" s="111">
        <v>0</v>
      </c>
      <c r="Q638" s="111">
        <v>4979.2</v>
      </c>
      <c r="R638" s="275">
        <f>O638</f>
        <v>4979.2</v>
      </c>
      <c r="S638" s="275">
        <f t="shared" ref="S638:T638" si="478">P638</f>
        <v>0</v>
      </c>
      <c r="T638" s="275">
        <f t="shared" si="478"/>
        <v>4979.2</v>
      </c>
      <c r="U638" s="275"/>
      <c r="V638" s="275"/>
      <c r="W638" s="275"/>
      <c r="X638" s="275">
        <f t="shared" ref="X638:X639" si="479">U638+R638</f>
        <v>4979.2</v>
      </c>
      <c r="Y638" s="275">
        <f t="shared" ref="Y638:Y639" si="480">V638+S638</f>
        <v>0</v>
      </c>
      <c r="Z638" s="275">
        <f t="shared" ref="Z638:Z639" si="481">W638+T638</f>
        <v>4979.2</v>
      </c>
      <c r="AA638" s="244"/>
      <c r="AB638" s="142"/>
      <c r="AC638" s="125"/>
      <c r="AD638" s="125"/>
      <c r="AE638" s="281"/>
      <c r="AF638" s="281"/>
      <c r="AG638" s="281"/>
      <c r="AH638" s="281"/>
      <c r="AI638" s="281"/>
      <c r="AJ638" s="281"/>
      <c r="AK638" s="281"/>
      <c r="AL638" s="281"/>
      <c r="AM638" s="281"/>
      <c r="AN638" s="142"/>
      <c r="AO638" s="125"/>
      <c r="AP638" s="125"/>
      <c r="AQ638" s="125"/>
      <c r="AR638" s="125"/>
      <c r="AS638" s="125"/>
      <c r="AT638" s="125"/>
      <c r="AU638" s="125"/>
      <c r="AV638" s="125"/>
      <c r="AW638" s="125"/>
      <c r="AX638" s="125"/>
      <c r="AY638" s="125"/>
      <c r="AZ638" s="244"/>
    </row>
    <row r="639" spans="1:54" s="24" customFormat="1" ht="18" customHeight="1">
      <c r="A639" s="565"/>
      <c r="B639" s="280"/>
      <c r="C639" s="241" t="s">
        <v>94</v>
      </c>
      <c r="D639" s="241"/>
      <c r="E639" s="242"/>
      <c r="F639" s="213"/>
      <c r="G639" s="213"/>
      <c r="H639" s="213"/>
      <c r="I639" s="213"/>
      <c r="J639" s="163"/>
      <c r="K639" s="469"/>
      <c r="L639" s="163"/>
      <c r="M639" s="163"/>
      <c r="N639" s="163"/>
      <c r="O639" s="114">
        <v>4979.2</v>
      </c>
      <c r="P639" s="114">
        <v>0</v>
      </c>
      <c r="Q639" s="114">
        <v>4979.2</v>
      </c>
      <c r="R639" s="114">
        <f>O639</f>
        <v>4979.2</v>
      </c>
      <c r="S639" s="114">
        <f t="shared" ref="S639" si="482">P639</f>
        <v>0</v>
      </c>
      <c r="T639" s="114">
        <f t="shared" ref="T639" si="483">Q639</f>
        <v>4979.2</v>
      </c>
      <c r="U639" s="326"/>
      <c r="V639" s="326"/>
      <c r="W639" s="326"/>
      <c r="X639" s="326">
        <f t="shared" si="479"/>
        <v>4979.2</v>
      </c>
      <c r="Y639" s="326">
        <f t="shared" si="480"/>
        <v>0</v>
      </c>
      <c r="Z639" s="326">
        <f t="shared" si="481"/>
        <v>4979.2</v>
      </c>
      <c r="AA639" s="241"/>
      <c r="AB639" s="143"/>
      <c r="AC639" s="126"/>
      <c r="AD639" s="126"/>
      <c r="AE639" s="328"/>
      <c r="AF639" s="328"/>
      <c r="AG639" s="328"/>
      <c r="AH639" s="328"/>
      <c r="AI639" s="328"/>
      <c r="AJ639" s="328"/>
      <c r="AK639" s="328"/>
      <c r="AL639" s="328"/>
      <c r="AM639" s="328"/>
      <c r="AN639" s="143"/>
      <c r="AO639" s="126"/>
      <c r="AP639" s="126"/>
      <c r="AQ639" s="126"/>
      <c r="AR639" s="126"/>
      <c r="AS639" s="126"/>
      <c r="AT639" s="126"/>
      <c r="AU639" s="126"/>
      <c r="AV639" s="126"/>
      <c r="AW639" s="126"/>
      <c r="AX639" s="126"/>
      <c r="AY639" s="126"/>
      <c r="AZ639" s="241"/>
    </row>
    <row r="640" spans="1:54" s="153" customFormat="1" ht="47.25" customHeight="1">
      <c r="A640" s="565"/>
      <c r="B640" s="88"/>
      <c r="C640" s="96" t="s">
        <v>398</v>
      </c>
      <c r="D640" s="96"/>
      <c r="E640" s="202"/>
      <c r="F640" s="202"/>
      <c r="G640" s="202"/>
      <c r="H640" s="202"/>
      <c r="I640" s="202"/>
      <c r="J640" s="89"/>
      <c r="K640" s="448"/>
      <c r="L640" s="89"/>
      <c r="M640" s="89"/>
      <c r="N640" s="89"/>
      <c r="O640" s="138"/>
      <c r="P640" s="138"/>
      <c r="Q640" s="138"/>
      <c r="R640" s="333"/>
      <c r="S640" s="333"/>
      <c r="T640" s="333"/>
      <c r="U640" s="333"/>
      <c r="V640" s="333"/>
      <c r="W640" s="333"/>
      <c r="X640" s="333"/>
      <c r="Y640" s="333"/>
      <c r="Z640" s="333"/>
      <c r="AA640" s="96"/>
      <c r="AB640" s="138"/>
      <c r="AC640" s="138"/>
      <c r="AD640" s="138"/>
      <c r="AE640" s="333"/>
      <c r="AF640" s="333"/>
      <c r="AG640" s="333"/>
      <c r="AH640" s="333"/>
      <c r="AI640" s="333"/>
      <c r="AJ640" s="333"/>
      <c r="AK640" s="333"/>
      <c r="AL640" s="333"/>
      <c r="AM640" s="333"/>
      <c r="AN640" s="138"/>
      <c r="AO640" s="138"/>
      <c r="AP640" s="138"/>
      <c r="AQ640" s="138"/>
      <c r="AR640" s="138"/>
      <c r="AS640" s="138"/>
      <c r="AT640" s="138"/>
      <c r="AU640" s="138"/>
      <c r="AV640" s="138"/>
      <c r="AW640" s="138"/>
      <c r="AX640" s="138"/>
      <c r="AY640" s="138"/>
      <c r="AZ640" s="96"/>
    </row>
    <row r="641" spans="1:52" s="153" customFormat="1" ht="31.5" customHeight="1">
      <c r="A641" s="565"/>
      <c r="B641" s="87"/>
      <c r="C641" s="97" t="s">
        <v>399</v>
      </c>
      <c r="D641" s="97"/>
      <c r="E641" s="203"/>
      <c r="F641" s="203"/>
      <c r="G641" s="203"/>
      <c r="H641" s="203"/>
      <c r="I641" s="203"/>
      <c r="J641" s="90"/>
      <c r="K641" s="449"/>
      <c r="L641" s="90"/>
      <c r="M641" s="90"/>
      <c r="N641" s="90"/>
      <c r="O641" s="139"/>
      <c r="P641" s="139"/>
      <c r="Q641" s="139"/>
      <c r="R641" s="334"/>
      <c r="S641" s="334"/>
      <c r="T641" s="334"/>
      <c r="U641" s="334"/>
      <c r="V641" s="334"/>
      <c r="W641" s="334"/>
      <c r="X641" s="334"/>
      <c r="Y641" s="334"/>
      <c r="Z641" s="334"/>
      <c r="AA641" s="97"/>
      <c r="AB641" s="139"/>
      <c r="AC641" s="139"/>
      <c r="AD641" s="139"/>
      <c r="AE641" s="334"/>
      <c r="AF641" s="334"/>
      <c r="AG641" s="334"/>
      <c r="AH641" s="334"/>
      <c r="AI641" s="334"/>
      <c r="AJ641" s="334"/>
      <c r="AK641" s="334"/>
      <c r="AL641" s="334"/>
      <c r="AM641" s="334"/>
      <c r="AN641" s="139"/>
      <c r="AO641" s="139"/>
      <c r="AP641" s="139"/>
      <c r="AQ641" s="139"/>
      <c r="AR641" s="139"/>
      <c r="AS641" s="139"/>
      <c r="AT641" s="139"/>
      <c r="AU641" s="139"/>
      <c r="AV641" s="139"/>
      <c r="AW641" s="139"/>
      <c r="AX641" s="139"/>
      <c r="AY641" s="139"/>
      <c r="AZ641" s="97"/>
    </row>
    <row r="642" spans="1:52" ht="31.5" customHeight="1">
      <c r="A642" s="565" t="s">
        <v>1009</v>
      </c>
      <c r="B642" s="52" t="s">
        <v>967</v>
      </c>
      <c r="C642" s="244" t="s">
        <v>207</v>
      </c>
      <c r="D642" s="244"/>
      <c r="E642" s="245" t="s">
        <v>463</v>
      </c>
      <c r="F642" s="245" t="s">
        <v>493</v>
      </c>
      <c r="G642" s="245" t="s">
        <v>218</v>
      </c>
      <c r="H642" s="245" t="s">
        <v>519</v>
      </c>
      <c r="I642" s="245" t="s">
        <v>520</v>
      </c>
      <c r="J642" s="170" t="s">
        <v>451</v>
      </c>
      <c r="K642" s="503"/>
      <c r="L642" s="170"/>
      <c r="M642" s="170"/>
      <c r="N642" s="170"/>
      <c r="O642" s="111">
        <v>200000</v>
      </c>
      <c r="P642" s="111">
        <v>0</v>
      </c>
      <c r="Q642" s="111">
        <v>200000</v>
      </c>
      <c r="R642" s="433">
        <v>44373.9</v>
      </c>
      <c r="S642" s="433">
        <v>0</v>
      </c>
      <c r="T642" s="433">
        <v>44373.9</v>
      </c>
      <c r="U642" s="412">
        <f>-22321.1-U567+100000</f>
        <v>73234.8</v>
      </c>
      <c r="V642" s="412">
        <v>0</v>
      </c>
      <c r="W642" s="412">
        <f>-22321.1-W567+100000</f>
        <v>73234.8</v>
      </c>
      <c r="X642" s="433">
        <f t="shared" ref="X642:Z643" si="484">U642+R642</f>
        <v>117608.70000000001</v>
      </c>
      <c r="Y642" s="433">
        <f t="shared" si="484"/>
        <v>0</v>
      </c>
      <c r="Z642" s="433">
        <f t="shared" si="484"/>
        <v>117608.70000000001</v>
      </c>
      <c r="AA642" s="255" t="s">
        <v>779</v>
      </c>
      <c r="AB642" s="111">
        <v>100000</v>
      </c>
      <c r="AC642" s="111">
        <v>0</v>
      </c>
      <c r="AD642" s="111">
        <v>100000</v>
      </c>
      <c r="AE642" s="275">
        <v>100000</v>
      </c>
      <c r="AF642" s="275">
        <v>0</v>
      </c>
      <c r="AG642" s="275">
        <v>100000</v>
      </c>
      <c r="AH642" s="275">
        <f>AI642+AJ642</f>
        <v>-33398.699999999997</v>
      </c>
      <c r="AI642" s="275">
        <v>0</v>
      </c>
      <c r="AJ642" s="275">
        <v>-33398.699999999997</v>
      </c>
      <c r="AK642" s="275">
        <f t="shared" ref="AK642:AK643" si="485">AH642+AE642</f>
        <v>66601.3</v>
      </c>
      <c r="AL642" s="275">
        <f t="shared" ref="AL642:AL643" si="486">AI642+AF642</f>
        <v>0</v>
      </c>
      <c r="AM642" s="275">
        <f t="shared" ref="AM642:AM643" si="487">AJ642+AG642</f>
        <v>66601.3</v>
      </c>
      <c r="AN642" s="111">
        <v>100000</v>
      </c>
      <c r="AO642" s="111">
        <v>0</v>
      </c>
      <c r="AP642" s="111">
        <v>100000</v>
      </c>
      <c r="AQ642" s="111">
        <v>100000</v>
      </c>
      <c r="AR642" s="111">
        <v>0</v>
      </c>
      <c r="AS642" s="111">
        <v>100000</v>
      </c>
      <c r="AT642" s="111"/>
      <c r="AU642" s="111"/>
      <c r="AV642" s="111"/>
      <c r="AW642" s="111">
        <f t="shared" ref="AW642:AW643" si="488">AT642+AQ642</f>
        <v>100000</v>
      </c>
      <c r="AX642" s="111">
        <f t="shared" ref="AX642:AX643" si="489">AU642+AR642</f>
        <v>0</v>
      </c>
      <c r="AY642" s="111">
        <f t="shared" ref="AY642:AY643" si="490">AV642+AS642</f>
        <v>100000</v>
      </c>
      <c r="AZ642" s="255" t="s">
        <v>779</v>
      </c>
    </row>
    <row r="643" spans="1:52" ht="20.25" customHeight="1">
      <c r="A643" s="565"/>
      <c r="B643" s="51"/>
      <c r="C643" s="241" t="s">
        <v>94</v>
      </c>
      <c r="D643" s="241"/>
      <c r="E643" s="242"/>
      <c r="F643" s="242"/>
      <c r="G643" s="242"/>
      <c r="H643" s="242"/>
      <c r="I643" s="242"/>
      <c r="J643" s="163"/>
      <c r="K643" s="469"/>
      <c r="L643" s="163"/>
      <c r="M643" s="163"/>
      <c r="N643" s="163"/>
      <c r="O643" s="114">
        <v>200000</v>
      </c>
      <c r="P643" s="114">
        <v>0</v>
      </c>
      <c r="Q643" s="114">
        <v>200000</v>
      </c>
      <c r="R643" s="432">
        <v>44373.9</v>
      </c>
      <c r="S643" s="432">
        <v>0</v>
      </c>
      <c r="T643" s="432">
        <v>44373.9</v>
      </c>
      <c r="U643" s="659">
        <f>-22321.1-U568+100000</f>
        <v>73234.8</v>
      </c>
      <c r="V643" s="659">
        <v>0</v>
      </c>
      <c r="W643" s="412">
        <f>-22321.1-W568+100000</f>
        <v>73234.8</v>
      </c>
      <c r="X643" s="434">
        <f t="shared" si="484"/>
        <v>117608.70000000001</v>
      </c>
      <c r="Y643" s="434">
        <f t="shared" si="484"/>
        <v>0</v>
      </c>
      <c r="Z643" s="434">
        <f t="shared" si="484"/>
        <v>117608.70000000001</v>
      </c>
      <c r="AA643" s="241"/>
      <c r="AB643" s="114">
        <v>100000</v>
      </c>
      <c r="AC643" s="114">
        <v>0</v>
      </c>
      <c r="AD643" s="114">
        <v>100000</v>
      </c>
      <c r="AE643" s="326">
        <v>100000</v>
      </c>
      <c r="AF643" s="326">
        <v>0</v>
      </c>
      <c r="AG643" s="326">
        <v>100000</v>
      </c>
      <c r="AH643" s="326">
        <v>-33398.699999999997</v>
      </c>
      <c r="AI643" s="326">
        <v>0</v>
      </c>
      <c r="AJ643" s="326">
        <v>-33398.699999999997</v>
      </c>
      <c r="AK643" s="326">
        <f t="shared" si="485"/>
        <v>66601.3</v>
      </c>
      <c r="AL643" s="326">
        <f t="shared" si="486"/>
        <v>0</v>
      </c>
      <c r="AM643" s="326">
        <f t="shared" si="487"/>
        <v>66601.3</v>
      </c>
      <c r="AN643" s="114">
        <v>100000</v>
      </c>
      <c r="AO643" s="114">
        <v>0</v>
      </c>
      <c r="AP643" s="114">
        <v>100000</v>
      </c>
      <c r="AQ643" s="114">
        <v>100000</v>
      </c>
      <c r="AR643" s="114">
        <v>0</v>
      </c>
      <c r="AS643" s="114">
        <v>100000</v>
      </c>
      <c r="AT643" s="114"/>
      <c r="AU643" s="114"/>
      <c r="AV643" s="114"/>
      <c r="AW643" s="114">
        <f t="shared" si="488"/>
        <v>100000</v>
      </c>
      <c r="AX643" s="114">
        <f t="shared" si="489"/>
        <v>0</v>
      </c>
      <c r="AY643" s="114">
        <f t="shared" si="490"/>
        <v>100000</v>
      </c>
      <c r="AZ643" s="241"/>
    </row>
    <row r="644" spans="1:52" s="11" customFormat="1" ht="20.25" customHeight="1">
      <c r="A644" s="565"/>
      <c r="B644" s="67"/>
      <c r="C644" s="66" t="s">
        <v>745</v>
      </c>
      <c r="D644" s="66"/>
      <c r="E644" s="204"/>
      <c r="F644" s="204"/>
      <c r="G644" s="204"/>
      <c r="H644" s="204"/>
      <c r="I644" s="204"/>
      <c r="J644" s="66"/>
      <c r="K644" s="450"/>
      <c r="L644" s="66"/>
      <c r="M644" s="66"/>
      <c r="N644" s="66"/>
      <c r="O644" s="144"/>
      <c r="P644" s="144"/>
      <c r="Q644" s="144"/>
      <c r="R644" s="339"/>
      <c r="S644" s="339"/>
      <c r="T644" s="339"/>
      <c r="U644" s="339"/>
      <c r="V644" s="339"/>
      <c r="W644" s="339"/>
      <c r="X644" s="339"/>
      <c r="Y644" s="339"/>
      <c r="Z644" s="339"/>
      <c r="AA644" s="66"/>
      <c r="AB644" s="145"/>
      <c r="AC644" s="145"/>
      <c r="AD644" s="145"/>
      <c r="AE644" s="344"/>
      <c r="AF644" s="344"/>
      <c r="AG644" s="344"/>
      <c r="AH644" s="344"/>
      <c r="AI644" s="344"/>
      <c r="AJ644" s="344"/>
      <c r="AK644" s="344"/>
      <c r="AL644" s="344"/>
      <c r="AM644" s="344"/>
      <c r="AN644" s="145"/>
      <c r="AO644" s="145"/>
      <c r="AP644" s="145"/>
      <c r="AQ644" s="145"/>
      <c r="AR644" s="145"/>
      <c r="AS644" s="145"/>
      <c r="AT644" s="145"/>
      <c r="AU644" s="145"/>
      <c r="AV644" s="145"/>
      <c r="AW644" s="145"/>
      <c r="AX644" s="145"/>
      <c r="AY644" s="145"/>
      <c r="AZ644" s="66"/>
    </row>
    <row r="645" spans="1:52" ht="63">
      <c r="A645" s="565" t="s">
        <v>1009</v>
      </c>
      <c r="B645" s="52"/>
      <c r="C645" s="244" t="s">
        <v>1034</v>
      </c>
      <c r="D645" s="637"/>
      <c r="E645" s="636" t="s">
        <v>1035</v>
      </c>
      <c r="F645" s="636" t="s">
        <v>493</v>
      </c>
      <c r="G645" s="636" t="s">
        <v>218</v>
      </c>
      <c r="H645" s="636" t="s">
        <v>1036</v>
      </c>
      <c r="I645" s="636" t="s">
        <v>471</v>
      </c>
      <c r="J645" s="635"/>
      <c r="K645" s="634"/>
      <c r="L645" s="569">
        <v>42808.5</v>
      </c>
      <c r="M645" s="569">
        <v>0</v>
      </c>
      <c r="N645" s="569">
        <v>42808.5</v>
      </c>
      <c r="O645" s="569"/>
      <c r="P645" s="569"/>
      <c r="Q645" s="569"/>
      <c r="R645" s="569">
        <f>S645+T645</f>
        <v>2538.9</v>
      </c>
      <c r="S645" s="569">
        <v>0</v>
      </c>
      <c r="T645" s="569">
        <v>2538.9</v>
      </c>
      <c r="U645" s="569"/>
      <c r="V645" s="569"/>
      <c r="W645" s="569"/>
      <c r="X645" s="569">
        <f>Y645+Z645</f>
        <v>2538.9</v>
      </c>
      <c r="Y645" s="569">
        <v>0</v>
      </c>
      <c r="Z645" s="569">
        <v>2538.9</v>
      </c>
      <c r="AA645" s="633" t="s">
        <v>926</v>
      </c>
      <c r="AB645" s="111"/>
      <c r="AC645" s="111"/>
      <c r="AD645" s="111"/>
      <c r="AE645" s="275"/>
      <c r="AF645" s="275"/>
      <c r="AG645" s="275"/>
      <c r="AH645" s="275"/>
      <c r="AI645" s="275"/>
      <c r="AJ645" s="275"/>
      <c r="AK645" s="275"/>
      <c r="AL645" s="275"/>
      <c r="AM645" s="275"/>
      <c r="AN645" s="111"/>
      <c r="AO645" s="111"/>
      <c r="AP645" s="111"/>
      <c r="AQ645" s="111"/>
      <c r="AR645" s="111"/>
      <c r="AS645" s="111"/>
      <c r="AT645" s="111"/>
      <c r="AU645" s="111"/>
      <c r="AV645" s="111"/>
      <c r="AW645" s="111"/>
      <c r="AX645" s="111"/>
      <c r="AY645" s="111"/>
      <c r="AZ645" s="255"/>
    </row>
    <row r="646" spans="1:52">
      <c r="B646" s="51"/>
      <c r="C646" s="241" t="s">
        <v>94</v>
      </c>
      <c r="D646" s="628"/>
      <c r="E646" s="629"/>
      <c r="F646" s="629"/>
      <c r="G646" s="629"/>
      <c r="H646" s="629"/>
      <c r="I646" s="629"/>
      <c r="J646" s="630"/>
      <c r="K646" s="631"/>
      <c r="L646" s="630"/>
      <c r="M646" s="630"/>
      <c r="N646" s="630"/>
      <c r="O646" s="632"/>
      <c r="P646" s="632"/>
      <c r="Q646" s="632"/>
      <c r="R646" s="632">
        <f>S646+T646</f>
        <v>2538.9</v>
      </c>
      <c r="S646" s="632">
        <v>0</v>
      </c>
      <c r="T646" s="632">
        <v>2538.9</v>
      </c>
      <c r="U646" s="632"/>
      <c r="V646" s="632"/>
      <c r="W646" s="632"/>
      <c r="X646" s="632">
        <f>Y646+Z646</f>
        <v>2538.9</v>
      </c>
      <c r="Y646" s="632">
        <v>0</v>
      </c>
      <c r="Z646" s="632">
        <v>2538.9</v>
      </c>
      <c r="AA646" s="628"/>
    </row>
  </sheetData>
  <autoFilter ref="A8:AZ646"/>
  <customSheetViews>
    <customSheetView guid="{069F29B6-7EEE-4CCC-ADBC-1D77F17E9547}" scale="55" showPageBreaks="1" printArea="1" showAutoFilter="1" hiddenColumns="1" state="hidden" view="pageBreakPreview">
      <pane xSplit="8" ySplit="7" topLeftCell="I626" activePane="bottomRight" state="frozen"/>
      <selection pane="bottomRight" activeCell="C643" sqref="C643"/>
      <colBreaks count="2" manualBreakCount="2">
        <brk id="26" max="640" man="1"/>
        <brk id="38" max="640" man="1"/>
      </colBreaks>
      <pageMargins left="0.35433070866141736" right="0" top="0.35433070866141736" bottom="0.59055118110236227" header="0.11811023622047245" footer="0.31496062992125984"/>
      <pageSetup paperSize="8" scale="48" fitToHeight="3" orientation="landscape" r:id="rId1"/>
      <headerFooter scaleWithDoc="0">
        <oddFooter>&amp;C&amp;P из &amp;N</oddFooter>
      </headerFooter>
      <autoFilter ref="B8:BB646"/>
    </customSheetView>
    <customSheetView guid="{B7878A10-52CF-4DBD-A353-79634A8314CE}" scale="60" showPageBreaks="1" printArea="1" showAutoFilter="1" state="hidden" view="pageBreakPreview">
      <pane ySplit="6" topLeftCell="A7" activePane="bottomLeft" state="frozen"/>
      <selection pane="bottomLeft" activeCell="E31" sqref="E31"/>
      <pageMargins left="0.35433070866141736" right="0" top="0.35433070866141736" bottom="0.59055118110236227" header="0.11811023622047245" footer="0.31496062992125984"/>
      <pageSetup paperSize="9" scale="36" fitToHeight="0" orientation="landscape" r:id="rId2"/>
      <headerFooter scaleWithDoc="0">
        <oddFooter>&amp;C&amp;P из &amp;N</oddFooter>
      </headerFooter>
      <autoFilter ref="A8:AZ646"/>
    </customSheetView>
    <customSheetView guid="{69F2FE36-4A55-4BBC-954E-5095D6610B01}" showPageBreaks="1" fitToPage="1" printArea="1" showAutoFilter="1" hiddenColumns="1" view="pageBreakPreview">
      <pane ySplit="7" topLeftCell="A29" activePane="bottomLeft" state="frozen"/>
      <selection pane="bottomLeft" activeCell="J386" sqref="J386"/>
      <pageMargins left="0.35433070866141736" right="0" top="0.36" bottom="0.6" header="0.11811023622047245" footer="0.32"/>
      <pageSetup paperSize="9" scale="28" fitToHeight="0" orientation="landscape" r:id="rId3"/>
      <headerFooter scaleWithDoc="0">
        <oddFooter>&amp;C&amp;P из &amp;N</oddFooter>
      </headerFooter>
      <autoFilter ref="A8:AX632"/>
    </customSheetView>
    <customSheetView guid="{C81D99DF-0832-43B6-AA94-692CD5B05152}" scale="70" showPageBreaks="1" printArea="1" showAutoFilter="1" view="pageBreakPreview">
      <pane ySplit="7" topLeftCell="A41" activePane="bottomLeft" state="frozen"/>
      <selection pane="bottomLeft" activeCell="F44" sqref="F44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4"/>
      <headerFooter scaleWithDoc="0">
        <oddFooter>&amp;C&amp;P из &amp;N</oddFooter>
      </headerFooter>
      <autoFilter ref="A7:AH341"/>
    </customSheetView>
    <customSheetView guid="{84F50F77-C039-4BB0-ACA1-6220262A7071}" scale="70" showPageBreaks="1" printArea="1" showAutoFilter="1" view="pageBreakPreview">
      <pane ySplit="6" topLeftCell="A559" activePane="bottomLeft" state="frozen"/>
      <selection pane="bottomLeft" activeCell="C565" sqref="C565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5"/>
      <headerFooter scaleWithDoc="0">
        <oddFooter>&amp;C&amp;P из &amp;N</oddFooter>
      </headerFooter>
      <autoFilter ref="A8:AZ653"/>
    </customSheetView>
    <customSheetView guid="{EA779CD8-DFCA-4B76-91F8-5449142DA574}" scale="55" showPageBreaks="1" printArea="1" showAutoFilter="1" hiddenColumns="1" view="pageBreakPreview" topLeftCell="Z1">
      <pane ySplit="7" topLeftCell="A377" activePane="bottomLeft" state="frozen"/>
      <selection pane="bottomLeft" activeCell="AP390" sqref="AP390"/>
      <colBreaks count="1" manualBreakCount="1">
        <brk id="24" max="621" man="1"/>
      </colBreaks>
      <pageMargins left="0.35433070866141736" right="0.15748031496062992" top="0.31496062992125984" bottom="0.74803149606299213" header="0.31496062992125984" footer="0.31496062992125984"/>
      <pageSetup paperSize="8" scale="32" fitToHeight="0" orientation="landscape" horizontalDpi="4294967294" verticalDpi="4294967294" r:id="rId6"/>
      <headerFooter scaleWithDoc="0">
        <oddFooter>&amp;C&amp;P из &amp;N</oddFooter>
      </headerFooter>
      <autoFilter ref="A8:AZ656"/>
    </customSheetView>
    <customSheetView guid="{91464362-F1AC-49CA-8464-8AC7E2CD472D}" scale="60" showPageBreaks="1" printArea="1" showAutoFilter="1" hiddenRows="1" hiddenColumns="1" view="pageBreakPreview">
      <pane ySplit="6" topLeftCell="A7" activePane="bottomLeft" state="frozen"/>
      <selection pane="bottomLeft" activeCell="O17" sqref="O17:Z17"/>
      <pageMargins left="0.35433070866141736" right="0" top="0.35433070866141736" bottom="0.59055118110236227" header="0.11811023622047245" footer="0.31496062992125984"/>
      <pageSetup paperSize="8" scale="42" fitToHeight="3" orientation="landscape" r:id="rId7"/>
      <headerFooter scaleWithDoc="0">
        <oddFooter>&amp;C&amp;P из &amp;N</oddFooter>
      </headerFooter>
      <autoFilter ref="A8:AZ661"/>
    </customSheetView>
    <customSheetView guid="{6F6482B9-5158-4DED-8366-F1DE0C7A9116}" scale="55" showPageBreaks="1" printArea="1" showAutoFilter="1" hiddenColumns="1" view="pageBreakPreview">
      <pane xSplit="8" ySplit="7" topLeftCell="I266" activePane="bottomRight" state="frozen"/>
      <selection pane="bottomRight" activeCell="P281" sqref="P281"/>
      <colBreaks count="2" manualBreakCount="2">
        <brk id="26" max="640" man="1"/>
        <brk id="38" max="640" man="1"/>
      </colBreaks>
      <pageMargins left="0.35433070866141736" right="0" top="0.35433070866141736" bottom="0.59055118110236227" header="0.11811023622047245" footer="0.31496062992125984"/>
      <pageSetup paperSize="8" scale="48" fitToHeight="3" orientation="landscape" r:id="rId8"/>
      <headerFooter scaleWithDoc="0">
        <oddFooter>&amp;C&amp;P из &amp;N</oddFooter>
      </headerFooter>
      <autoFilter ref="B8:BB646"/>
    </customSheetView>
  </customSheetViews>
  <mergeCells count="30">
    <mergeCell ref="AA3:AA6"/>
    <mergeCell ref="AZ3:AZ6"/>
    <mergeCell ref="C2:AZ2"/>
    <mergeCell ref="AN3:AY4"/>
    <mergeCell ref="AN5:AP5"/>
    <mergeCell ref="AQ5:AS5"/>
    <mergeCell ref="AT5:AV5"/>
    <mergeCell ref="AW5:AY5"/>
    <mergeCell ref="AB3:AM4"/>
    <mergeCell ref="AB5:AD5"/>
    <mergeCell ref="AE5:AG5"/>
    <mergeCell ref="AH5:AJ5"/>
    <mergeCell ref="AK5:AM5"/>
    <mergeCell ref="C3:C6"/>
    <mergeCell ref="J3:J6"/>
    <mergeCell ref="D3:D6"/>
    <mergeCell ref="B3:B6"/>
    <mergeCell ref="O3:Z4"/>
    <mergeCell ref="O5:Q5"/>
    <mergeCell ref="R5:T5"/>
    <mergeCell ref="U5:W5"/>
    <mergeCell ref="X5:Z5"/>
    <mergeCell ref="L3:N5"/>
    <mergeCell ref="E7:I7"/>
    <mergeCell ref="E3:I4"/>
    <mergeCell ref="E5:E6"/>
    <mergeCell ref="F5:F6"/>
    <mergeCell ref="G5:G6"/>
    <mergeCell ref="H5:H6"/>
    <mergeCell ref="I5:I6"/>
  </mergeCells>
  <pageMargins left="0.35433070866141736" right="0" top="0.35433070866141736" bottom="0.59055118110236227" header="0.11811023622047245" footer="0.31496062992125984"/>
  <pageSetup paperSize="9" scale="36" fitToHeight="0" orientation="landscape" r:id="rId9"/>
  <headerFooter scaleWithDoc="0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4"/>
  <sheetViews>
    <sheetView tabSelected="1" view="pageBreakPreview" zoomScale="60" zoomScaleNormal="100" workbookViewId="0">
      <pane xSplit="8" ySplit="7" topLeftCell="J102" activePane="bottomRight" state="frozen"/>
      <selection pane="topRight" activeCell="L1" sqref="L1"/>
      <selection pane="bottomLeft" activeCell="A8" sqref="A8"/>
      <selection pane="bottomRight" activeCell="C136" sqref="C136"/>
    </sheetView>
  </sheetViews>
  <sheetFormatPr defaultColWidth="9.33203125" defaultRowHeight="27.75"/>
  <cols>
    <col min="1" max="1" width="7.33203125" style="62" customWidth="1"/>
    <col min="2" max="2" width="78.6640625" style="19" customWidth="1"/>
    <col min="3" max="3" width="30" style="19" customWidth="1"/>
    <col min="4" max="4" width="6.5" style="231" hidden="1" customWidth="1"/>
    <col min="5" max="5" width="4.6640625" style="231" hidden="1" customWidth="1"/>
    <col min="6" max="6" width="5.1640625" style="231" hidden="1" customWidth="1"/>
    <col min="7" max="7" width="16.33203125" style="231" hidden="1" customWidth="1"/>
    <col min="8" max="8" width="7" style="231" hidden="1" customWidth="1"/>
    <col min="9" max="9" width="9.33203125" style="674" hidden="1" customWidth="1"/>
    <col min="10" max="10" width="25.83203125" style="674" customWidth="1"/>
    <col min="11" max="11" width="51" style="886" customWidth="1"/>
    <col min="12" max="12" width="39" style="674" customWidth="1"/>
    <col min="13" max="13" width="16.33203125" style="674" customWidth="1"/>
    <col min="14" max="14" width="17.5" style="18" customWidth="1"/>
    <col min="15" max="15" width="15.6640625" style="2" bestFit="1" customWidth="1"/>
    <col min="16" max="16" width="22.6640625" style="2" customWidth="1"/>
    <col min="17" max="17" width="20.33203125" style="2" customWidth="1"/>
    <col min="18" max="18" width="16.1640625" style="2" hidden="1" customWidth="1"/>
    <col min="19" max="19" width="15.6640625" style="2" hidden="1" customWidth="1"/>
    <col min="20" max="20" width="22.6640625" style="2" hidden="1" customWidth="1"/>
    <col min="21" max="21" width="20.33203125" style="2" hidden="1" customWidth="1"/>
    <col min="22" max="22" width="16.5" style="2" customWidth="1"/>
    <col min="23" max="23" width="15.6640625" style="2" customWidth="1"/>
    <col min="24" max="24" width="22.83203125" style="2" customWidth="1"/>
    <col min="25" max="25" width="20.33203125" style="2" customWidth="1"/>
    <col min="26" max="26" width="20.1640625" style="2" customWidth="1"/>
    <col min="27" max="27" width="82.1640625" style="2" hidden="1" customWidth="1"/>
    <col min="28" max="28" width="63.83203125" style="674" customWidth="1"/>
    <col min="29" max="16384" width="9.33203125" style="2"/>
  </cols>
  <sheetData>
    <row r="1" spans="1:28" s="1" customFormat="1" ht="84" customHeight="1">
      <c r="A1" s="1071" t="s">
        <v>1448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  <c r="T1" s="1072"/>
      <c r="U1" s="1072"/>
      <c r="V1" s="1072"/>
      <c r="W1" s="1072"/>
      <c r="X1" s="1072"/>
      <c r="Y1" s="1072"/>
      <c r="Z1" s="1072"/>
      <c r="AA1" s="1072"/>
      <c r="AB1" s="1072"/>
    </row>
    <row r="2" spans="1:28" s="1" customFormat="1" ht="20.25">
      <c r="A2" s="98"/>
      <c r="B2" s="1037" t="s">
        <v>163</v>
      </c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</row>
    <row r="3" spans="1:28" ht="14.25" customHeight="1">
      <c r="A3" s="654" t="s">
        <v>414</v>
      </c>
      <c r="B3" s="1073" t="s">
        <v>0</v>
      </c>
      <c r="C3" s="1080" t="s">
        <v>1314</v>
      </c>
      <c r="D3" s="1086" t="s">
        <v>462</v>
      </c>
      <c r="E3" s="1087"/>
      <c r="F3" s="1087"/>
      <c r="G3" s="1087"/>
      <c r="H3" s="1088"/>
      <c r="I3" s="1056" t="s">
        <v>1046</v>
      </c>
      <c r="J3" s="1056" t="s">
        <v>1174</v>
      </c>
      <c r="K3" s="1056" t="s">
        <v>1194</v>
      </c>
      <c r="L3" s="1056" t="s">
        <v>1063</v>
      </c>
      <c r="M3" s="1056" t="s">
        <v>1192</v>
      </c>
      <c r="N3" s="1059" t="s">
        <v>1064</v>
      </c>
      <c r="O3" s="1060"/>
      <c r="P3" s="1060"/>
      <c r="Q3" s="1061"/>
      <c r="R3" s="1059" t="s">
        <v>1065</v>
      </c>
      <c r="S3" s="1060"/>
      <c r="T3" s="1060"/>
      <c r="U3" s="1061"/>
      <c r="V3" s="1076" t="s">
        <v>1066</v>
      </c>
      <c r="W3" s="1060"/>
      <c r="X3" s="1060"/>
      <c r="Y3" s="1061"/>
      <c r="Z3" s="1077" t="s">
        <v>1067</v>
      </c>
      <c r="AA3" s="1056" t="s">
        <v>1068</v>
      </c>
      <c r="AB3" s="1056" t="s">
        <v>1176</v>
      </c>
    </row>
    <row r="4" spans="1:28" ht="18.75" customHeight="1">
      <c r="A4" s="655"/>
      <c r="B4" s="1074"/>
      <c r="C4" s="1074"/>
      <c r="D4" s="1089"/>
      <c r="E4" s="1090"/>
      <c r="F4" s="1090"/>
      <c r="G4" s="1090"/>
      <c r="H4" s="1091"/>
      <c r="I4" s="1057"/>
      <c r="J4" s="1057"/>
      <c r="K4" s="1057"/>
      <c r="L4" s="1057"/>
      <c r="M4" s="1057"/>
      <c r="N4" s="1062"/>
      <c r="O4" s="1063"/>
      <c r="P4" s="1063"/>
      <c r="Q4" s="1064"/>
      <c r="R4" s="1062"/>
      <c r="S4" s="1063"/>
      <c r="T4" s="1063"/>
      <c r="U4" s="1064"/>
      <c r="V4" s="1062"/>
      <c r="W4" s="1063"/>
      <c r="X4" s="1063"/>
      <c r="Y4" s="1064"/>
      <c r="Z4" s="1078"/>
      <c r="AA4" s="1057"/>
      <c r="AB4" s="1057"/>
    </row>
    <row r="5" spans="1:28" ht="36.75" customHeight="1">
      <c r="A5" s="655"/>
      <c r="B5" s="1074"/>
      <c r="C5" s="1074"/>
      <c r="D5" s="1084" t="s">
        <v>570</v>
      </c>
      <c r="E5" s="1084" t="s">
        <v>571</v>
      </c>
      <c r="F5" s="1084" t="s">
        <v>572</v>
      </c>
      <c r="G5" s="1084" t="s">
        <v>573</v>
      </c>
      <c r="H5" s="1084" t="s">
        <v>574</v>
      </c>
      <c r="I5" s="1057"/>
      <c r="J5" s="1057"/>
      <c r="K5" s="1057"/>
      <c r="L5" s="1057"/>
      <c r="M5" s="1057"/>
      <c r="N5" s="1065"/>
      <c r="O5" s="1066"/>
      <c r="P5" s="1066"/>
      <c r="Q5" s="1067"/>
      <c r="R5" s="1065"/>
      <c r="S5" s="1066"/>
      <c r="T5" s="1066"/>
      <c r="U5" s="1067"/>
      <c r="V5" s="1065"/>
      <c r="W5" s="1066"/>
      <c r="X5" s="1066"/>
      <c r="Y5" s="1067"/>
      <c r="Z5" s="1078"/>
      <c r="AA5" s="1057"/>
      <c r="AB5" s="1057"/>
    </row>
    <row r="6" spans="1:28" s="3" customFormat="1" ht="89.25" customHeight="1">
      <c r="A6" s="656"/>
      <c r="B6" s="1075"/>
      <c r="C6" s="1075"/>
      <c r="D6" s="1085"/>
      <c r="E6" s="1085"/>
      <c r="F6" s="1085"/>
      <c r="G6" s="1085"/>
      <c r="H6" s="1085"/>
      <c r="I6" s="1058"/>
      <c r="J6" s="1058"/>
      <c r="K6" s="1058"/>
      <c r="L6" s="1058"/>
      <c r="M6" s="1058"/>
      <c r="N6" s="739" t="s">
        <v>1069</v>
      </c>
      <c r="O6" s="739" t="s">
        <v>1070</v>
      </c>
      <c r="P6" s="739" t="s">
        <v>1071</v>
      </c>
      <c r="Q6" s="739" t="s">
        <v>1072</v>
      </c>
      <c r="R6" s="739" t="s">
        <v>1069</v>
      </c>
      <c r="S6" s="739" t="s">
        <v>1070</v>
      </c>
      <c r="T6" s="739" t="s">
        <v>1071</v>
      </c>
      <c r="U6" s="739" t="s">
        <v>1072</v>
      </c>
      <c r="V6" s="739" t="s">
        <v>1069</v>
      </c>
      <c r="W6" s="739" t="s">
        <v>1070</v>
      </c>
      <c r="X6" s="739" t="s">
        <v>1071</v>
      </c>
      <c r="Y6" s="739" t="s">
        <v>1072</v>
      </c>
      <c r="Z6" s="1079"/>
      <c r="AA6" s="1058"/>
      <c r="AB6" s="1058"/>
    </row>
    <row r="7" spans="1:28" s="4" customFormat="1" ht="20.25">
      <c r="A7" s="572"/>
      <c r="B7" s="572">
        <v>1</v>
      </c>
      <c r="C7" s="894"/>
      <c r="D7" s="1081" t="s">
        <v>210</v>
      </c>
      <c r="E7" s="1082"/>
      <c r="F7" s="1082"/>
      <c r="G7" s="1082"/>
      <c r="H7" s="1083"/>
      <c r="I7" s="682" t="s">
        <v>211</v>
      </c>
      <c r="J7" s="682" t="s">
        <v>212</v>
      </c>
      <c r="K7" s="682" t="s">
        <v>213</v>
      </c>
      <c r="L7" s="682" t="s">
        <v>214</v>
      </c>
      <c r="M7" s="682" t="s">
        <v>216</v>
      </c>
      <c r="N7" s="572">
        <v>11</v>
      </c>
      <c r="O7" s="682" t="s">
        <v>218</v>
      </c>
      <c r="P7" s="572">
        <v>13</v>
      </c>
      <c r="Q7" s="572">
        <v>14</v>
      </c>
      <c r="R7" s="572">
        <v>15</v>
      </c>
      <c r="S7" s="572">
        <v>16</v>
      </c>
      <c r="T7" s="682" t="s">
        <v>419</v>
      </c>
      <c r="U7" s="572">
        <v>18</v>
      </c>
      <c r="V7" s="572">
        <v>19</v>
      </c>
      <c r="W7" s="572">
        <v>20</v>
      </c>
      <c r="X7" s="572">
        <v>21</v>
      </c>
      <c r="Y7" s="572">
        <v>22</v>
      </c>
      <c r="Z7" s="572">
        <v>23</v>
      </c>
      <c r="AA7" s="572">
        <v>24</v>
      </c>
      <c r="AB7" s="682" t="s">
        <v>215</v>
      </c>
    </row>
    <row r="8" spans="1:28" s="6" customFormat="1" ht="20.25">
      <c r="A8" s="573"/>
      <c r="B8" s="574" t="s">
        <v>161</v>
      </c>
      <c r="C8" s="895"/>
      <c r="D8" s="575"/>
      <c r="E8" s="576"/>
      <c r="F8" s="576"/>
      <c r="G8" s="576"/>
      <c r="H8" s="576"/>
      <c r="I8" s="683"/>
      <c r="J8" s="683"/>
      <c r="K8" s="883"/>
      <c r="L8" s="683"/>
      <c r="M8" s="683"/>
      <c r="N8" s="577">
        <f>N10+N11+N12+N13+N14+N15+N16+N17+N18+N19+N20</f>
        <v>13699105.442980906</v>
      </c>
      <c r="O8" s="577">
        <f t="shared" ref="O8:Y8" si="0">O10+O11+O12+O13+O14+O15+O16+O17+O18+O19+O20</f>
        <v>4621698.7696499992</v>
      </c>
      <c r="P8" s="577">
        <f t="shared" si="0"/>
        <v>9077406.6733309068</v>
      </c>
      <c r="Q8" s="577">
        <f t="shared" si="0"/>
        <v>0</v>
      </c>
      <c r="R8" s="577">
        <f t="shared" si="0"/>
        <v>10319927.870102426</v>
      </c>
      <c r="S8" s="577">
        <f t="shared" si="0"/>
        <v>4048462.0000000005</v>
      </c>
      <c r="T8" s="577">
        <f t="shared" si="0"/>
        <v>6271465.8701024242</v>
      </c>
      <c r="U8" s="577">
        <f t="shared" si="0"/>
        <v>0</v>
      </c>
      <c r="V8" s="577">
        <f t="shared" si="0"/>
        <v>12393572.780000001</v>
      </c>
      <c r="W8" s="577">
        <f t="shared" si="0"/>
        <v>4599263.5999999996</v>
      </c>
      <c r="X8" s="577">
        <f t="shared" si="0"/>
        <v>7794309.1799999988</v>
      </c>
      <c r="Y8" s="577">
        <f t="shared" si="0"/>
        <v>0</v>
      </c>
      <c r="Z8" s="772">
        <f>V8/N8</f>
        <v>0.90469942227871325</v>
      </c>
      <c r="AA8" s="683">
        <v>0.38319261681583239</v>
      </c>
      <c r="AB8" s="683"/>
    </row>
    <row r="9" spans="1:28" s="153" customFormat="1" ht="20.25" customHeight="1">
      <c r="A9" s="150"/>
      <c r="B9" s="154" t="s">
        <v>1</v>
      </c>
      <c r="C9" s="154"/>
      <c r="D9" s="198"/>
      <c r="E9" s="198"/>
      <c r="F9" s="198"/>
      <c r="G9" s="198"/>
      <c r="H9" s="198"/>
      <c r="I9" s="684"/>
      <c r="J9" s="684"/>
      <c r="K9" s="684"/>
      <c r="L9" s="684"/>
      <c r="M9" s="684"/>
      <c r="N9" s="151"/>
      <c r="O9" s="151"/>
      <c r="P9" s="151"/>
      <c r="Q9" s="712"/>
      <c r="R9" s="712"/>
      <c r="S9" s="712"/>
      <c r="T9" s="315"/>
      <c r="U9" s="315"/>
      <c r="V9" s="712"/>
      <c r="W9" s="712"/>
      <c r="X9" s="712"/>
      <c r="Y9" s="712"/>
      <c r="Z9" s="712"/>
      <c r="AA9" s="712"/>
      <c r="AB9" s="684"/>
    </row>
    <row r="10" spans="1:28" s="6" customFormat="1" ht="20.25">
      <c r="A10" s="578"/>
      <c r="B10" s="579" t="s">
        <v>436</v>
      </c>
      <c r="C10" s="579"/>
      <c r="D10" s="580"/>
      <c r="E10" s="580"/>
      <c r="F10" s="580"/>
      <c r="G10" s="580"/>
      <c r="H10" s="580"/>
      <c r="I10" s="685"/>
      <c r="J10" s="685"/>
      <c r="K10" s="685"/>
      <c r="L10" s="685"/>
      <c r="M10" s="685"/>
      <c r="N10" s="581">
        <f>N22</f>
        <v>2887412.4999999991</v>
      </c>
      <c r="O10" s="581">
        <f t="shared" ref="O10:Y10" si="1">O22</f>
        <v>1151073.3999999999</v>
      </c>
      <c r="P10" s="581">
        <f t="shared" si="1"/>
        <v>1736339.0999999996</v>
      </c>
      <c r="Q10" s="581">
        <f t="shared" si="1"/>
        <v>0</v>
      </c>
      <c r="R10" s="581">
        <f t="shared" si="1"/>
        <v>1378337.9000000001</v>
      </c>
      <c r="S10" s="581">
        <f t="shared" si="1"/>
        <v>1151073.3999999999</v>
      </c>
      <c r="T10" s="581">
        <f t="shared" si="1"/>
        <v>227264.49999999994</v>
      </c>
      <c r="U10" s="581">
        <f t="shared" si="1"/>
        <v>0</v>
      </c>
      <c r="V10" s="581">
        <f t="shared" si="1"/>
        <v>2586046.2999999998</v>
      </c>
      <c r="W10" s="581">
        <f t="shared" si="1"/>
        <v>1151073.3999999999</v>
      </c>
      <c r="X10" s="581">
        <f t="shared" si="1"/>
        <v>1434972.9</v>
      </c>
      <c r="Y10" s="581">
        <f t="shared" si="1"/>
        <v>0</v>
      </c>
      <c r="Z10" s="741">
        <f>V10/N10</f>
        <v>0.89562759044646401</v>
      </c>
      <c r="AA10" s="713"/>
      <c r="AB10" s="685"/>
    </row>
    <row r="11" spans="1:28" s="6" customFormat="1" ht="20.25">
      <c r="A11" s="578"/>
      <c r="B11" s="579" t="s">
        <v>437</v>
      </c>
      <c r="C11" s="579"/>
      <c r="D11" s="580"/>
      <c r="E11" s="580"/>
      <c r="F11" s="580"/>
      <c r="G11" s="580"/>
      <c r="H11" s="580"/>
      <c r="I11" s="685"/>
      <c r="J11" s="685"/>
      <c r="K11" s="685"/>
      <c r="L11" s="685"/>
      <c r="M11" s="685"/>
      <c r="N11" s="581">
        <f>N57</f>
        <v>327482.09999999986</v>
      </c>
      <c r="O11" s="581">
        <f t="shared" ref="O11:Y11" si="2">O57</f>
        <v>126627.6</v>
      </c>
      <c r="P11" s="581">
        <f t="shared" si="2"/>
        <v>200854.50000000006</v>
      </c>
      <c r="Q11" s="581">
        <f t="shared" si="2"/>
        <v>0</v>
      </c>
      <c r="R11" s="581">
        <f t="shared" si="2"/>
        <v>320595.09999999992</v>
      </c>
      <c r="S11" s="581">
        <f t="shared" si="2"/>
        <v>126627.6</v>
      </c>
      <c r="T11" s="581">
        <f t="shared" si="2"/>
        <v>193967.50000000003</v>
      </c>
      <c r="U11" s="581">
        <f t="shared" si="2"/>
        <v>0</v>
      </c>
      <c r="V11" s="581">
        <f t="shared" si="2"/>
        <v>291093.69999999995</v>
      </c>
      <c r="W11" s="581">
        <f t="shared" si="2"/>
        <v>126627.6</v>
      </c>
      <c r="X11" s="581">
        <f t="shared" si="2"/>
        <v>164466.10000000006</v>
      </c>
      <c r="Y11" s="581">
        <f t="shared" si="2"/>
        <v>0</v>
      </c>
      <c r="Z11" s="741">
        <f t="shared" ref="Z11:Z20" si="3">V11/N11</f>
        <v>0.88888430848586863</v>
      </c>
      <c r="AA11" s="713"/>
      <c r="AB11" s="685"/>
    </row>
    <row r="12" spans="1:28" s="6" customFormat="1" ht="20.25">
      <c r="A12" s="173"/>
      <c r="B12" s="579" t="s">
        <v>438</v>
      </c>
      <c r="C12" s="579"/>
      <c r="D12" s="199"/>
      <c r="E12" s="199"/>
      <c r="F12" s="199"/>
      <c r="G12" s="199"/>
      <c r="H12" s="199"/>
      <c r="I12" s="686"/>
      <c r="J12" s="686"/>
      <c r="K12" s="686"/>
      <c r="L12" s="686"/>
      <c r="M12" s="686"/>
      <c r="N12" s="581">
        <f>N86</f>
        <v>1379113.04</v>
      </c>
      <c r="O12" s="581">
        <f t="shared" ref="O12:Y12" si="4">O86</f>
        <v>621134.9</v>
      </c>
      <c r="P12" s="581">
        <f t="shared" si="4"/>
        <v>757978.1399999999</v>
      </c>
      <c r="Q12" s="581">
        <f t="shared" si="4"/>
        <v>0</v>
      </c>
      <c r="R12" s="581">
        <f t="shared" si="4"/>
        <v>1068777.6000000001</v>
      </c>
      <c r="S12" s="581">
        <f t="shared" si="4"/>
        <v>490649.00000000012</v>
      </c>
      <c r="T12" s="581">
        <f t="shared" si="4"/>
        <v>578128.6</v>
      </c>
      <c r="U12" s="581">
        <f t="shared" si="4"/>
        <v>0</v>
      </c>
      <c r="V12" s="581">
        <f t="shared" si="4"/>
        <v>1021899.2</v>
      </c>
      <c r="W12" s="581">
        <f t="shared" si="4"/>
        <v>600036.1</v>
      </c>
      <c r="X12" s="581">
        <f t="shared" si="4"/>
        <v>421863.10000000003</v>
      </c>
      <c r="Y12" s="581">
        <f t="shared" si="4"/>
        <v>0</v>
      </c>
      <c r="Z12" s="741">
        <f t="shared" si="3"/>
        <v>0.74098291464200783</v>
      </c>
      <c r="AA12" s="713"/>
      <c r="AB12" s="686"/>
    </row>
    <row r="13" spans="1:28" s="6" customFormat="1" ht="20.25">
      <c r="A13" s="578"/>
      <c r="B13" s="579" t="s">
        <v>439</v>
      </c>
      <c r="C13" s="579"/>
      <c r="D13" s="580"/>
      <c r="E13" s="580"/>
      <c r="F13" s="580"/>
      <c r="G13" s="580"/>
      <c r="H13" s="580"/>
      <c r="I13" s="685"/>
      <c r="J13" s="685"/>
      <c r="K13" s="685"/>
      <c r="L13" s="685"/>
      <c r="M13" s="685"/>
      <c r="N13" s="581">
        <f>N217</f>
        <v>1464729.0999999999</v>
      </c>
      <c r="O13" s="581">
        <f t="shared" ref="O13:Y13" si="5">O217</f>
        <v>892606.1</v>
      </c>
      <c r="P13" s="581">
        <f t="shared" si="5"/>
        <v>572122.99999999988</v>
      </c>
      <c r="Q13" s="581">
        <f t="shared" si="5"/>
        <v>0</v>
      </c>
      <c r="R13" s="581">
        <f t="shared" si="5"/>
        <v>1320500.2000000002</v>
      </c>
      <c r="S13" s="581">
        <f t="shared" si="5"/>
        <v>892606.1</v>
      </c>
      <c r="T13" s="581">
        <f t="shared" si="5"/>
        <v>427894.1</v>
      </c>
      <c r="U13" s="581">
        <f t="shared" si="5"/>
        <v>0</v>
      </c>
      <c r="V13" s="581">
        <f t="shared" si="5"/>
        <v>1400805.2</v>
      </c>
      <c r="W13" s="581">
        <f t="shared" si="5"/>
        <v>891269.6</v>
      </c>
      <c r="X13" s="581">
        <f t="shared" si="5"/>
        <v>509535.59999999992</v>
      </c>
      <c r="Y13" s="581">
        <f t="shared" si="5"/>
        <v>0</v>
      </c>
      <c r="Z13" s="741">
        <f t="shared" si="3"/>
        <v>0.95635786849595605</v>
      </c>
      <c r="AA13" s="713"/>
      <c r="AB13" s="685"/>
    </row>
    <row r="14" spans="1:28" s="6" customFormat="1" ht="20.25">
      <c r="A14" s="578"/>
      <c r="B14" s="579" t="s">
        <v>440</v>
      </c>
      <c r="C14" s="579"/>
      <c r="D14" s="580"/>
      <c r="E14" s="580"/>
      <c r="F14" s="580"/>
      <c r="G14" s="580"/>
      <c r="H14" s="580"/>
      <c r="I14" s="685"/>
      <c r="J14" s="685"/>
      <c r="K14" s="685"/>
      <c r="L14" s="685"/>
      <c r="M14" s="685"/>
      <c r="N14" s="581">
        <f>N248</f>
        <v>167361.60000000001</v>
      </c>
      <c r="O14" s="581">
        <f t="shared" ref="O14:Y14" si="6">O248</f>
        <v>80000</v>
      </c>
      <c r="P14" s="581">
        <f t="shared" si="6"/>
        <v>87361.600000000006</v>
      </c>
      <c r="Q14" s="581">
        <f t="shared" si="6"/>
        <v>0</v>
      </c>
      <c r="R14" s="581">
        <f t="shared" si="6"/>
        <v>55577.2</v>
      </c>
      <c r="S14" s="581">
        <f t="shared" si="6"/>
        <v>0</v>
      </c>
      <c r="T14" s="581">
        <f t="shared" si="6"/>
        <v>55577.2</v>
      </c>
      <c r="U14" s="581">
        <f t="shared" si="6"/>
        <v>0</v>
      </c>
      <c r="V14" s="581">
        <f t="shared" si="6"/>
        <v>143961.60000000001</v>
      </c>
      <c r="W14" s="581">
        <f t="shared" si="6"/>
        <v>80000</v>
      </c>
      <c r="X14" s="581">
        <f t="shared" si="6"/>
        <v>63961.599999999999</v>
      </c>
      <c r="Y14" s="581">
        <f t="shared" si="6"/>
        <v>0</v>
      </c>
      <c r="Z14" s="741">
        <f t="shared" si="3"/>
        <v>0.86018298104224622</v>
      </c>
      <c r="AA14" s="713"/>
      <c r="AB14" s="685"/>
    </row>
    <row r="15" spans="1:28" s="6" customFormat="1" ht="20.25">
      <c r="A15" s="578"/>
      <c r="B15" s="579" t="s">
        <v>441</v>
      </c>
      <c r="C15" s="579"/>
      <c r="D15" s="580"/>
      <c r="E15" s="580"/>
      <c r="F15" s="580"/>
      <c r="G15" s="580"/>
      <c r="H15" s="580"/>
      <c r="I15" s="685"/>
      <c r="J15" s="685"/>
      <c r="K15" s="685"/>
      <c r="L15" s="685"/>
      <c r="M15" s="685"/>
      <c r="N15" s="581">
        <f>N262</f>
        <v>1753532.9</v>
      </c>
      <c r="O15" s="581">
        <f t="shared" ref="O15:Y15" si="7">O262</f>
        <v>58887.6</v>
      </c>
      <c r="P15" s="581">
        <f t="shared" si="7"/>
        <v>1694645.2999999998</v>
      </c>
      <c r="Q15" s="581">
        <f t="shared" si="7"/>
        <v>0</v>
      </c>
      <c r="R15" s="581">
        <f t="shared" si="7"/>
        <v>2116098.9</v>
      </c>
      <c r="S15" s="581">
        <f t="shared" si="7"/>
        <v>58887.6</v>
      </c>
      <c r="T15" s="581">
        <f t="shared" si="7"/>
        <v>2057211.2999999998</v>
      </c>
      <c r="U15" s="581">
        <f t="shared" si="7"/>
        <v>0</v>
      </c>
      <c r="V15" s="581">
        <f t="shared" si="7"/>
        <v>1370554.9999999998</v>
      </c>
      <c r="W15" s="581">
        <f t="shared" si="7"/>
        <v>58887.6</v>
      </c>
      <c r="X15" s="581">
        <f t="shared" si="7"/>
        <v>1311667.3999999994</v>
      </c>
      <c r="Y15" s="581">
        <f t="shared" si="7"/>
        <v>0</v>
      </c>
      <c r="Z15" s="741">
        <f t="shared" si="3"/>
        <v>0.78159639890417787</v>
      </c>
      <c r="AA15" s="713"/>
      <c r="AB15" s="685"/>
    </row>
    <row r="16" spans="1:28" s="6" customFormat="1" ht="20.25">
      <c r="A16" s="578"/>
      <c r="B16" s="579" t="s">
        <v>442</v>
      </c>
      <c r="C16" s="579"/>
      <c r="D16" s="580"/>
      <c r="E16" s="580"/>
      <c r="F16" s="580"/>
      <c r="G16" s="580"/>
      <c r="H16" s="580"/>
      <c r="I16" s="685"/>
      <c r="J16" s="685"/>
      <c r="K16" s="685"/>
      <c r="L16" s="685"/>
      <c r="M16" s="685"/>
      <c r="N16" s="581">
        <f>N319</f>
        <v>801820.29999999993</v>
      </c>
      <c r="O16" s="581">
        <f t="shared" ref="O16:Y16" si="8">O319</f>
        <v>0</v>
      </c>
      <c r="P16" s="581">
        <f t="shared" si="8"/>
        <v>801820.29999999993</v>
      </c>
      <c r="Q16" s="581">
        <f t="shared" si="8"/>
        <v>0</v>
      </c>
      <c r="R16" s="581">
        <f t="shared" si="8"/>
        <v>807811.4</v>
      </c>
      <c r="S16" s="581">
        <f t="shared" si="8"/>
        <v>0</v>
      </c>
      <c r="T16" s="581">
        <f t="shared" si="8"/>
        <v>807811.4</v>
      </c>
      <c r="U16" s="581">
        <f t="shared" si="8"/>
        <v>0</v>
      </c>
      <c r="V16" s="581">
        <f t="shared" si="8"/>
        <v>794355.7</v>
      </c>
      <c r="W16" s="581">
        <f t="shared" si="8"/>
        <v>0</v>
      </c>
      <c r="X16" s="581">
        <f t="shared" si="8"/>
        <v>794355.7</v>
      </c>
      <c r="Y16" s="581">
        <f t="shared" si="8"/>
        <v>0</v>
      </c>
      <c r="Z16" s="741">
        <f t="shared" si="3"/>
        <v>0.99069043275656654</v>
      </c>
      <c r="AA16" s="713"/>
      <c r="AB16" s="685"/>
    </row>
    <row r="17" spans="1:28" s="6" customFormat="1" ht="20.25">
      <c r="A17" s="578"/>
      <c r="B17" s="579" t="s">
        <v>443</v>
      </c>
      <c r="C17" s="579"/>
      <c r="D17" s="580"/>
      <c r="E17" s="580"/>
      <c r="F17" s="580"/>
      <c r="G17" s="580"/>
      <c r="H17" s="580"/>
      <c r="I17" s="685"/>
      <c r="J17" s="685"/>
      <c r="K17" s="685"/>
      <c r="L17" s="685"/>
      <c r="M17" s="685"/>
      <c r="N17" s="581">
        <f>N371</f>
        <v>4518856.5329809086</v>
      </c>
      <c r="O17" s="581">
        <f t="shared" ref="O17:Y17" si="9">O371</f>
        <v>1425968.06965</v>
      </c>
      <c r="P17" s="581">
        <f t="shared" si="9"/>
        <v>3092888.4633309087</v>
      </c>
      <c r="Q17" s="581">
        <f t="shared" si="9"/>
        <v>0</v>
      </c>
      <c r="R17" s="581">
        <f t="shared" si="9"/>
        <v>2989931.0101024238</v>
      </c>
      <c r="S17" s="581">
        <f t="shared" si="9"/>
        <v>1208528.2</v>
      </c>
      <c r="T17" s="581">
        <f t="shared" si="9"/>
        <v>1781402.8101024244</v>
      </c>
      <c r="U17" s="581">
        <f t="shared" si="9"/>
        <v>0</v>
      </c>
      <c r="V17" s="581">
        <f t="shared" si="9"/>
        <v>4399937.3000000007</v>
      </c>
      <c r="W17" s="581">
        <f t="shared" si="9"/>
        <v>1425968.2</v>
      </c>
      <c r="X17" s="581">
        <f t="shared" si="9"/>
        <v>2973969.0999999996</v>
      </c>
      <c r="Y17" s="581">
        <f t="shared" si="9"/>
        <v>0</v>
      </c>
      <c r="Z17" s="741">
        <f t="shared" si="3"/>
        <v>0.9736837777183287</v>
      </c>
      <c r="AA17" s="713"/>
      <c r="AB17" s="685"/>
    </row>
    <row r="18" spans="1:28" s="6" customFormat="1" ht="20.25">
      <c r="A18" s="173"/>
      <c r="B18" s="174" t="s">
        <v>444</v>
      </c>
      <c r="C18" s="174"/>
      <c r="D18" s="199"/>
      <c r="E18" s="199"/>
      <c r="F18" s="199"/>
      <c r="G18" s="199"/>
      <c r="H18" s="199"/>
      <c r="I18" s="686"/>
      <c r="J18" s="686"/>
      <c r="K18" s="686"/>
      <c r="L18" s="686"/>
      <c r="M18" s="686"/>
      <c r="N18" s="581">
        <f>N470</f>
        <v>329264.87</v>
      </c>
      <c r="O18" s="581">
        <f t="shared" ref="O18:Y18" si="10">O470</f>
        <v>264699.09999999998</v>
      </c>
      <c r="P18" s="581">
        <f t="shared" si="10"/>
        <v>64565.76999999999</v>
      </c>
      <c r="Q18" s="581">
        <f t="shared" si="10"/>
        <v>0</v>
      </c>
      <c r="R18" s="581">
        <f t="shared" si="10"/>
        <v>195564.15999999997</v>
      </c>
      <c r="S18" s="581">
        <f t="shared" si="10"/>
        <v>117894.39999999999</v>
      </c>
      <c r="T18" s="581">
        <f t="shared" si="10"/>
        <v>77669.759999999995</v>
      </c>
      <c r="U18" s="581">
        <f t="shared" si="10"/>
        <v>0</v>
      </c>
      <c r="V18" s="581">
        <f t="shared" si="10"/>
        <v>321240.68</v>
      </c>
      <c r="W18" s="581">
        <f t="shared" si="10"/>
        <v>264699.09999999998</v>
      </c>
      <c r="X18" s="581">
        <f t="shared" si="10"/>
        <v>56541.579999999994</v>
      </c>
      <c r="Y18" s="581">
        <f t="shared" si="10"/>
        <v>0</v>
      </c>
      <c r="Z18" s="741">
        <f t="shared" si="3"/>
        <v>0.97562998445597915</v>
      </c>
      <c r="AA18" s="714"/>
      <c r="AB18" s="686"/>
    </row>
    <row r="19" spans="1:28" s="6" customFormat="1" ht="20.25">
      <c r="A19" s="173"/>
      <c r="B19" s="174" t="s">
        <v>445</v>
      </c>
      <c r="C19" s="174"/>
      <c r="D19" s="199"/>
      <c r="E19" s="199"/>
      <c r="F19" s="199"/>
      <c r="G19" s="199"/>
      <c r="H19" s="199"/>
      <c r="I19" s="686"/>
      <c r="J19" s="686"/>
      <c r="K19" s="686"/>
      <c r="L19" s="686"/>
      <c r="M19" s="686"/>
      <c r="N19" s="581">
        <f>N488</f>
        <v>53468.999999999993</v>
      </c>
      <c r="O19" s="581">
        <f t="shared" ref="O19:Y19" si="11">O488</f>
        <v>0</v>
      </c>
      <c r="P19" s="581">
        <f t="shared" si="11"/>
        <v>53468.999999999993</v>
      </c>
      <c r="Q19" s="581">
        <f t="shared" si="11"/>
        <v>0</v>
      </c>
      <c r="R19" s="581">
        <f t="shared" si="11"/>
        <v>49134.8</v>
      </c>
      <c r="S19" s="581">
        <f t="shared" si="11"/>
        <v>0</v>
      </c>
      <c r="T19" s="581">
        <f t="shared" si="11"/>
        <v>49134.8</v>
      </c>
      <c r="U19" s="581">
        <f t="shared" si="11"/>
        <v>0</v>
      </c>
      <c r="V19" s="581">
        <f t="shared" si="11"/>
        <v>52593.8</v>
      </c>
      <c r="W19" s="581">
        <f t="shared" si="11"/>
        <v>0</v>
      </c>
      <c r="X19" s="581">
        <f t="shared" si="11"/>
        <v>52593.8</v>
      </c>
      <c r="Y19" s="581">
        <f t="shared" si="11"/>
        <v>0</v>
      </c>
      <c r="Z19" s="741">
        <f t="shared" si="3"/>
        <v>0.98363163702332213</v>
      </c>
      <c r="AA19" s="714"/>
      <c r="AB19" s="686"/>
    </row>
    <row r="20" spans="1:28" s="6" customFormat="1" ht="20.25">
      <c r="A20" s="578"/>
      <c r="B20" s="579" t="s">
        <v>446</v>
      </c>
      <c r="C20" s="579"/>
      <c r="D20" s="580"/>
      <c r="E20" s="580"/>
      <c r="F20" s="580"/>
      <c r="G20" s="580"/>
      <c r="H20" s="580"/>
      <c r="I20" s="685"/>
      <c r="J20" s="685"/>
      <c r="K20" s="685"/>
      <c r="L20" s="685"/>
      <c r="M20" s="685"/>
      <c r="N20" s="581">
        <f>N497</f>
        <v>16063.5</v>
      </c>
      <c r="O20" s="581">
        <f t="shared" ref="O20:Y20" si="12">O497</f>
        <v>702</v>
      </c>
      <c r="P20" s="581">
        <f t="shared" si="12"/>
        <v>15361.5</v>
      </c>
      <c r="Q20" s="581">
        <f t="shared" si="12"/>
        <v>0</v>
      </c>
      <c r="R20" s="581">
        <f t="shared" si="12"/>
        <v>17599.599999999999</v>
      </c>
      <c r="S20" s="581">
        <f t="shared" si="12"/>
        <v>2195.6999999999998</v>
      </c>
      <c r="T20" s="581">
        <f t="shared" si="12"/>
        <v>15403.900000000001</v>
      </c>
      <c r="U20" s="581">
        <f t="shared" si="12"/>
        <v>0</v>
      </c>
      <c r="V20" s="581">
        <f t="shared" si="12"/>
        <v>11084.3</v>
      </c>
      <c r="W20" s="581">
        <f t="shared" si="12"/>
        <v>702</v>
      </c>
      <c r="X20" s="581">
        <f t="shared" si="12"/>
        <v>10382.299999999999</v>
      </c>
      <c r="Y20" s="581">
        <f t="shared" si="12"/>
        <v>0</v>
      </c>
      <c r="Z20" s="741">
        <f t="shared" si="3"/>
        <v>0.69003019267282961</v>
      </c>
      <c r="AA20" s="713"/>
      <c r="AB20" s="685"/>
    </row>
    <row r="21" spans="1:28" s="153" customFormat="1" ht="20.25" customHeight="1">
      <c r="A21" s="150"/>
      <c r="B21" s="150"/>
      <c r="C21" s="896"/>
      <c r="D21" s="200"/>
      <c r="E21" s="200"/>
      <c r="F21" s="200"/>
      <c r="G21" s="200"/>
      <c r="H21" s="200"/>
      <c r="I21" s="684"/>
      <c r="J21" s="684"/>
      <c r="K21" s="684"/>
      <c r="L21" s="684"/>
      <c r="M21" s="684"/>
      <c r="N21" s="651"/>
      <c r="O21" s="651"/>
      <c r="P21" s="651"/>
      <c r="Q21" s="715"/>
      <c r="R21" s="715"/>
      <c r="S21" s="715"/>
      <c r="T21" s="652"/>
      <c r="U21" s="652"/>
      <c r="V21" s="715"/>
      <c r="W21" s="715"/>
      <c r="X21" s="715"/>
      <c r="Y21" s="715"/>
      <c r="Z21" s="715"/>
      <c r="AA21" s="715"/>
      <c r="AB21" s="684"/>
    </row>
    <row r="22" spans="1:28" s="7" customFormat="1" ht="20.25">
      <c r="A22" s="582"/>
      <c r="B22" s="583" t="s">
        <v>3</v>
      </c>
      <c r="C22" s="897"/>
      <c r="D22" s="584"/>
      <c r="E22" s="584"/>
      <c r="F22" s="584"/>
      <c r="G22" s="584"/>
      <c r="H22" s="584"/>
      <c r="I22" s="687"/>
      <c r="J22" s="687"/>
      <c r="K22" s="687"/>
      <c r="L22" s="687"/>
      <c r="M22" s="687"/>
      <c r="N22" s="585">
        <f>N26+N27+N28+N30+N33+N34+N35+N36+N37+N38+N41+N43+N44+N45+N46+N47+N52+N54+N56</f>
        <v>2887412.4999999991</v>
      </c>
      <c r="O22" s="585">
        <f t="shared" ref="O22:Y22" si="13">O26+O27+O28+O30+O33+O34+O35+O36+O37+O38+O41+O43+O44+O45+O46+O47+O52+O54+O56</f>
        <v>1151073.3999999999</v>
      </c>
      <c r="P22" s="585">
        <f t="shared" si="13"/>
        <v>1736339.0999999996</v>
      </c>
      <c r="Q22" s="585">
        <f t="shared" si="13"/>
        <v>0</v>
      </c>
      <c r="R22" s="585">
        <f t="shared" si="13"/>
        <v>1378337.9000000001</v>
      </c>
      <c r="S22" s="585">
        <f t="shared" si="13"/>
        <v>1151073.3999999999</v>
      </c>
      <c r="T22" s="585">
        <f t="shared" si="13"/>
        <v>227264.49999999994</v>
      </c>
      <c r="U22" s="585">
        <f t="shared" si="13"/>
        <v>0</v>
      </c>
      <c r="V22" s="585">
        <f t="shared" si="13"/>
        <v>2586046.2999999998</v>
      </c>
      <c r="W22" s="585">
        <f t="shared" si="13"/>
        <v>1151073.3999999999</v>
      </c>
      <c r="X22" s="585">
        <f t="shared" si="13"/>
        <v>1434972.9</v>
      </c>
      <c r="Y22" s="585">
        <f t="shared" si="13"/>
        <v>0</v>
      </c>
      <c r="Z22" s="741">
        <f>V22/N22</f>
        <v>0.89562759044646401</v>
      </c>
      <c r="AA22" s="716"/>
      <c r="AB22" s="687"/>
    </row>
    <row r="23" spans="1:28" s="7" customFormat="1" ht="31.5" customHeight="1">
      <c r="A23" s="81"/>
      <c r="B23" s="82" t="s">
        <v>390</v>
      </c>
      <c r="C23" s="898"/>
      <c r="D23" s="202"/>
      <c r="E23" s="202"/>
      <c r="F23" s="202"/>
      <c r="G23" s="202"/>
      <c r="H23" s="202"/>
      <c r="I23" s="688"/>
      <c r="J23" s="688"/>
      <c r="K23" s="688"/>
      <c r="L23" s="688"/>
      <c r="M23" s="688"/>
      <c r="N23" s="106"/>
      <c r="O23" s="106"/>
      <c r="P23" s="106"/>
      <c r="Q23" s="717"/>
      <c r="R23" s="717"/>
      <c r="S23" s="717"/>
      <c r="T23" s="316"/>
      <c r="U23" s="316"/>
      <c r="V23" s="717"/>
      <c r="W23" s="717"/>
      <c r="X23" s="717"/>
      <c r="Y23" s="717"/>
      <c r="Z23" s="742"/>
      <c r="AA23" s="717"/>
      <c r="AB23" s="688"/>
    </row>
    <row r="24" spans="1:28" s="7" customFormat="1" ht="63" customHeight="1">
      <c r="A24" s="83"/>
      <c r="B24" s="84" t="s">
        <v>560</v>
      </c>
      <c r="C24" s="899"/>
      <c r="D24" s="203"/>
      <c r="E24" s="203"/>
      <c r="F24" s="203"/>
      <c r="G24" s="203"/>
      <c r="H24" s="203"/>
      <c r="I24" s="689"/>
      <c r="J24" s="689"/>
      <c r="K24" s="689"/>
      <c r="L24" s="689"/>
      <c r="M24" s="689"/>
      <c r="N24" s="107"/>
      <c r="O24" s="107"/>
      <c r="P24" s="107"/>
      <c r="Q24" s="718"/>
      <c r="R24" s="718"/>
      <c r="S24" s="718"/>
      <c r="T24" s="317"/>
      <c r="U24" s="317"/>
      <c r="V24" s="718"/>
      <c r="W24" s="718"/>
      <c r="X24" s="718"/>
      <c r="Y24" s="718"/>
      <c r="Z24" s="743"/>
      <c r="AA24" s="718"/>
      <c r="AB24" s="689"/>
    </row>
    <row r="25" spans="1:28" s="3" customFormat="1" ht="31.5" customHeight="1">
      <c r="A25" s="63"/>
      <c r="B25" s="64" t="s">
        <v>4</v>
      </c>
      <c r="C25" s="900"/>
      <c r="D25" s="204"/>
      <c r="E25" s="204"/>
      <c r="F25" s="204"/>
      <c r="G25" s="204"/>
      <c r="H25" s="204"/>
      <c r="I25" s="671"/>
      <c r="J25" s="671"/>
      <c r="K25" s="671"/>
      <c r="L25" s="671"/>
      <c r="M25" s="671"/>
      <c r="N25" s="108"/>
      <c r="O25" s="108"/>
      <c r="P25" s="108"/>
      <c r="Q25" s="719"/>
      <c r="R25" s="719"/>
      <c r="S25" s="719"/>
      <c r="T25" s="318"/>
      <c r="U25" s="318"/>
      <c r="V25" s="719"/>
      <c r="W25" s="719"/>
      <c r="X25" s="719"/>
      <c r="Y25" s="719"/>
      <c r="Z25" s="744"/>
      <c r="AA25" s="719"/>
      <c r="AB25" s="671"/>
    </row>
    <row r="26" spans="1:28" s="22" customFormat="1" ht="105" customHeight="1">
      <c r="A26" s="54" t="s">
        <v>208</v>
      </c>
      <c r="B26" s="272" t="s">
        <v>175</v>
      </c>
      <c r="C26" s="901" t="s">
        <v>1315</v>
      </c>
      <c r="D26" s="570" t="s">
        <v>468</v>
      </c>
      <c r="E26" s="570" t="s">
        <v>464</v>
      </c>
      <c r="F26" s="570" t="s">
        <v>465</v>
      </c>
      <c r="G26" s="570" t="s">
        <v>466</v>
      </c>
      <c r="H26" s="570" t="s">
        <v>467</v>
      </c>
      <c r="I26" s="690" t="s">
        <v>1047</v>
      </c>
      <c r="J26" s="691" t="s">
        <v>1175</v>
      </c>
      <c r="K26" s="691" t="s">
        <v>1203</v>
      </c>
      <c r="L26" s="691" t="s">
        <v>1075</v>
      </c>
      <c r="M26" s="690" t="s">
        <v>447</v>
      </c>
      <c r="N26" s="109">
        <f>O26+P26+Q26</f>
        <v>151876.9</v>
      </c>
      <c r="O26" s="109">
        <v>62077.2</v>
      </c>
      <c r="P26" s="109">
        <v>89799.7</v>
      </c>
      <c r="Q26" s="675"/>
      <c r="R26" s="109">
        <f>S26+T26+U26</f>
        <v>62704.2</v>
      </c>
      <c r="S26" s="109">
        <v>62077.2</v>
      </c>
      <c r="T26" s="109">
        <v>627</v>
      </c>
      <c r="U26" s="109"/>
      <c r="V26" s="109">
        <f t="shared" ref="V26:V30" si="14">W26+X26+Y26</f>
        <v>151876.9</v>
      </c>
      <c r="W26" s="675">
        <v>62077.2</v>
      </c>
      <c r="X26" s="675">
        <v>89799.7</v>
      </c>
      <c r="Y26" s="675"/>
      <c r="Z26" s="863">
        <f>V26/N26</f>
        <v>1</v>
      </c>
      <c r="AA26" s="675"/>
      <c r="AB26" s="771" t="s">
        <v>1482</v>
      </c>
    </row>
    <row r="27" spans="1:28" s="22" customFormat="1" ht="101.25" customHeight="1">
      <c r="A27" s="54" t="s">
        <v>209</v>
      </c>
      <c r="B27" s="272" t="s">
        <v>176</v>
      </c>
      <c r="C27" s="901" t="s">
        <v>1315</v>
      </c>
      <c r="D27" s="570" t="s">
        <v>468</v>
      </c>
      <c r="E27" s="570" t="s">
        <v>464</v>
      </c>
      <c r="F27" s="570" t="s">
        <v>465</v>
      </c>
      <c r="G27" s="570" t="s">
        <v>466</v>
      </c>
      <c r="H27" s="570" t="s">
        <v>467</v>
      </c>
      <c r="I27" s="690" t="s">
        <v>1048</v>
      </c>
      <c r="J27" s="691" t="s">
        <v>1175</v>
      </c>
      <c r="K27" s="691" t="s">
        <v>1204</v>
      </c>
      <c r="L27" s="691" t="s">
        <v>1076</v>
      </c>
      <c r="M27" s="690" t="s">
        <v>447</v>
      </c>
      <c r="N27" s="109">
        <f>O27+P27+Q27</f>
        <v>288235.69999999995</v>
      </c>
      <c r="O27" s="109">
        <v>114199.4</v>
      </c>
      <c r="P27" s="109">
        <v>174036.3</v>
      </c>
      <c r="Q27" s="675"/>
      <c r="R27" s="109">
        <f>S27+T27+U27</f>
        <v>115352.9</v>
      </c>
      <c r="S27" s="109">
        <v>114199.4</v>
      </c>
      <c r="T27" s="109">
        <v>1153.5</v>
      </c>
      <c r="U27" s="109"/>
      <c r="V27" s="109">
        <f t="shared" si="14"/>
        <v>288235.69999999995</v>
      </c>
      <c r="W27" s="675">
        <v>114199.4</v>
      </c>
      <c r="X27" s="675">
        <v>174036.3</v>
      </c>
      <c r="Y27" s="675"/>
      <c r="Z27" s="863">
        <f t="shared" ref="Z27:Z28" si="15">V27/N27</f>
        <v>1</v>
      </c>
      <c r="AA27" s="675"/>
      <c r="AB27" s="771" t="s">
        <v>1482</v>
      </c>
    </row>
    <row r="28" spans="1:28" s="22" customFormat="1" ht="102" customHeight="1">
      <c r="A28" s="54" t="s">
        <v>210</v>
      </c>
      <c r="B28" s="272" t="s">
        <v>177</v>
      </c>
      <c r="C28" s="901" t="s">
        <v>1315</v>
      </c>
      <c r="D28" s="570" t="s">
        <v>468</v>
      </c>
      <c r="E28" s="570" t="s">
        <v>464</v>
      </c>
      <c r="F28" s="570" t="s">
        <v>465</v>
      </c>
      <c r="G28" s="570" t="s">
        <v>466</v>
      </c>
      <c r="H28" s="570" t="s">
        <v>467</v>
      </c>
      <c r="I28" s="690" t="s">
        <v>1047</v>
      </c>
      <c r="J28" s="691" t="s">
        <v>1175</v>
      </c>
      <c r="K28" s="691" t="s">
        <v>1195</v>
      </c>
      <c r="L28" s="691" t="s">
        <v>1077</v>
      </c>
      <c r="M28" s="690" t="s">
        <v>447</v>
      </c>
      <c r="N28" s="109">
        <f>O28+P28+Q28</f>
        <v>417573.3</v>
      </c>
      <c r="O28" s="109">
        <v>94274.2</v>
      </c>
      <c r="P28" s="109">
        <v>323299.09999999998</v>
      </c>
      <c r="Q28" s="675"/>
      <c r="R28" s="109">
        <f>S28+T28+U28</f>
        <v>95226.5</v>
      </c>
      <c r="S28" s="109">
        <v>94274.2</v>
      </c>
      <c r="T28" s="109">
        <v>952.3</v>
      </c>
      <c r="U28" s="109"/>
      <c r="V28" s="109">
        <f t="shared" si="14"/>
        <v>417573.3</v>
      </c>
      <c r="W28" s="675">
        <v>94274.2</v>
      </c>
      <c r="X28" s="675">
        <v>323299.09999999998</v>
      </c>
      <c r="Y28" s="675"/>
      <c r="Z28" s="863">
        <f t="shared" si="15"/>
        <v>1</v>
      </c>
      <c r="AA28" s="675"/>
      <c r="AB28" s="771" t="s">
        <v>1482</v>
      </c>
    </row>
    <row r="29" spans="1:28" s="3" customFormat="1" ht="31.5" customHeight="1">
      <c r="A29" s="63"/>
      <c r="B29" s="64" t="s">
        <v>35</v>
      </c>
      <c r="C29" s="900"/>
      <c r="D29" s="204"/>
      <c r="E29" s="204"/>
      <c r="F29" s="204"/>
      <c r="G29" s="204"/>
      <c r="H29" s="204"/>
      <c r="I29" s="671"/>
      <c r="J29" s="671"/>
      <c r="K29" s="671"/>
      <c r="L29" s="671"/>
      <c r="M29" s="671"/>
      <c r="N29" s="108"/>
      <c r="O29" s="108"/>
      <c r="P29" s="108"/>
      <c r="Q29" s="719"/>
      <c r="R29" s="719"/>
      <c r="S29" s="719"/>
      <c r="T29" s="318"/>
      <c r="U29" s="318"/>
      <c r="V29" s="719"/>
      <c r="W29" s="719"/>
      <c r="X29" s="719"/>
      <c r="Y29" s="719"/>
      <c r="Z29" s="744"/>
      <c r="AA29" s="719"/>
      <c r="AB29" s="671"/>
    </row>
    <row r="30" spans="1:28" s="22" customFormat="1" ht="84.75" customHeight="1">
      <c r="A30" s="691" t="s">
        <v>458</v>
      </c>
      <c r="B30" s="773" t="s">
        <v>968</v>
      </c>
      <c r="C30" s="901" t="s">
        <v>1315</v>
      </c>
      <c r="D30" s="774" t="s">
        <v>468</v>
      </c>
      <c r="E30" s="774" t="s">
        <v>464</v>
      </c>
      <c r="F30" s="774" t="s">
        <v>465</v>
      </c>
      <c r="G30" s="774" t="s">
        <v>1157</v>
      </c>
      <c r="H30" s="774" t="s">
        <v>471</v>
      </c>
      <c r="I30" s="775" t="s">
        <v>1047</v>
      </c>
      <c r="J30" s="776" t="s">
        <v>1175</v>
      </c>
      <c r="K30" s="776" t="s">
        <v>1203</v>
      </c>
      <c r="L30" s="776" t="s">
        <v>1278</v>
      </c>
      <c r="M30" s="775" t="s">
        <v>448</v>
      </c>
      <c r="N30" s="109">
        <f>O30+P30+Q30</f>
        <v>501688.5</v>
      </c>
      <c r="O30" s="778">
        <v>0</v>
      </c>
      <c r="P30" s="778">
        <v>501688.5</v>
      </c>
      <c r="Q30" s="778"/>
      <c r="R30" s="109">
        <f>S30+T30+U30</f>
        <v>157594.79999999999</v>
      </c>
      <c r="S30" s="778">
        <v>0</v>
      </c>
      <c r="T30" s="778">
        <v>157594.79999999999</v>
      </c>
      <c r="U30" s="778"/>
      <c r="V30" s="109">
        <f t="shared" si="14"/>
        <v>250844.3</v>
      </c>
      <c r="W30" s="778">
        <v>0</v>
      </c>
      <c r="X30" s="778">
        <v>250844.3</v>
      </c>
      <c r="Y30" s="778"/>
      <c r="Z30" s="745">
        <f>V30/N30</f>
        <v>0.5000000996634365</v>
      </c>
      <c r="AA30" s="778"/>
      <c r="AB30" s="777" t="s">
        <v>1487</v>
      </c>
    </row>
    <row r="31" spans="1:28" s="3" customFormat="1" ht="36.75" customHeight="1">
      <c r="A31" s="63"/>
      <c r="B31" s="64" t="s">
        <v>18</v>
      </c>
      <c r="C31" s="900"/>
      <c r="D31" s="204"/>
      <c r="E31" s="204"/>
      <c r="F31" s="204"/>
      <c r="G31" s="204"/>
      <c r="H31" s="204"/>
      <c r="I31" s="671"/>
      <c r="J31" s="671"/>
      <c r="K31" s="671"/>
      <c r="L31" s="671"/>
      <c r="M31" s="671"/>
      <c r="N31" s="108"/>
      <c r="O31" s="108"/>
      <c r="P31" s="108"/>
      <c r="Q31" s="719"/>
      <c r="R31" s="719"/>
      <c r="S31" s="719"/>
      <c r="T31" s="318"/>
      <c r="U31" s="318"/>
      <c r="V31" s="719"/>
      <c r="W31" s="719"/>
      <c r="X31" s="719"/>
      <c r="Y31" s="719"/>
      <c r="Z31" s="744"/>
      <c r="AA31" s="719"/>
      <c r="AB31" s="671"/>
    </row>
    <row r="32" spans="1:28" s="3" customFormat="1" ht="20.25">
      <c r="A32" s="52"/>
      <c r="B32" s="29" t="s">
        <v>97</v>
      </c>
      <c r="C32" s="902"/>
      <c r="D32" s="206"/>
      <c r="E32" s="206"/>
      <c r="F32" s="206"/>
      <c r="G32" s="206"/>
      <c r="H32" s="206"/>
      <c r="I32" s="779"/>
      <c r="J32" s="779"/>
      <c r="K32" s="779"/>
      <c r="L32" s="779"/>
      <c r="M32" s="779"/>
      <c r="N32" s="111"/>
      <c r="O32" s="111"/>
      <c r="P32" s="111"/>
      <c r="Q32" s="569"/>
      <c r="R32" s="569"/>
      <c r="S32" s="569"/>
      <c r="T32" s="275"/>
      <c r="U32" s="275"/>
      <c r="V32" s="569"/>
      <c r="W32" s="569"/>
      <c r="X32" s="569"/>
      <c r="Y32" s="569"/>
      <c r="Z32" s="748"/>
      <c r="AA32" s="569"/>
      <c r="AB32" s="779"/>
    </row>
    <row r="33" spans="1:28" s="3" customFormat="1" ht="47.25">
      <c r="A33" s="978" t="s">
        <v>211</v>
      </c>
      <c r="B33" s="983" t="s">
        <v>1449</v>
      </c>
      <c r="C33" s="980"/>
      <c r="D33" s="981"/>
      <c r="E33" s="981"/>
      <c r="F33" s="981"/>
      <c r="G33" s="981"/>
      <c r="H33" s="981"/>
      <c r="I33" s="982"/>
      <c r="J33" s="822" t="s">
        <v>1175</v>
      </c>
      <c r="K33" s="982" t="s">
        <v>1486</v>
      </c>
      <c r="L33" s="982" t="s">
        <v>1485</v>
      </c>
      <c r="M33" s="982" t="s">
        <v>447</v>
      </c>
      <c r="N33" s="979">
        <f>O33+P33+Q33</f>
        <v>116886.39999999999</v>
      </c>
      <c r="O33" s="979">
        <v>0</v>
      </c>
      <c r="P33" s="979">
        <v>116886.39999999999</v>
      </c>
      <c r="Q33" s="979"/>
      <c r="R33" s="979"/>
      <c r="S33" s="979"/>
      <c r="T33" s="979"/>
      <c r="U33" s="979"/>
      <c r="V33" s="109">
        <f t="shared" ref="V33:V36" si="16">W33+X33+Y33</f>
        <v>107518.3</v>
      </c>
      <c r="W33" s="979">
        <v>0</v>
      </c>
      <c r="X33" s="979">
        <v>107518.3</v>
      </c>
      <c r="Y33" s="979"/>
      <c r="Z33" s="745">
        <f>V33/N33</f>
        <v>0.91985295124154742</v>
      </c>
      <c r="AA33" s="979"/>
      <c r="AB33" s="971" t="s">
        <v>1558</v>
      </c>
    </row>
    <row r="34" spans="1:28" s="3" customFormat="1" ht="68.25" customHeight="1">
      <c r="A34" s="978" t="s">
        <v>212</v>
      </c>
      <c r="B34" s="983" t="s">
        <v>1450</v>
      </c>
      <c r="C34" s="980"/>
      <c r="D34" s="981"/>
      <c r="E34" s="981"/>
      <c r="F34" s="981"/>
      <c r="G34" s="981"/>
      <c r="H34" s="981"/>
      <c r="I34" s="982"/>
      <c r="J34" s="822" t="s">
        <v>1175</v>
      </c>
      <c r="K34" s="982" t="s">
        <v>1483</v>
      </c>
      <c r="L34" s="971" t="s">
        <v>1484</v>
      </c>
      <c r="M34" s="982" t="s">
        <v>447</v>
      </c>
      <c r="N34" s="979">
        <f>O34+P34+Q34</f>
        <v>64875.9</v>
      </c>
      <c r="O34" s="979">
        <v>0</v>
      </c>
      <c r="P34" s="979">
        <v>64875.9</v>
      </c>
      <c r="Q34" s="979"/>
      <c r="R34" s="979"/>
      <c r="S34" s="979"/>
      <c r="T34" s="979"/>
      <c r="U34" s="979"/>
      <c r="V34" s="109">
        <f t="shared" si="16"/>
        <v>58027.199999999997</v>
      </c>
      <c r="W34" s="979">
        <v>0</v>
      </c>
      <c r="X34" s="979">
        <v>58027.199999999997</v>
      </c>
      <c r="Y34" s="979"/>
      <c r="Z34" s="745">
        <f>V34/N34</f>
        <v>0.89443383444391511</v>
      </c>
      <c r="AA34" s="979"/>
      <c r="AB34" s="971" t="s">
        <v>1559</v>
      </c>
    </row>
    <row r="35" spans="1:28" s="8" customFormat="1" ht="40.5" customHeight="1">
      <c r="A35" s="826" t="s">
        <v>213</v>
      </c>
      <c r="B35" s="827" t="s">
        <v>10</v>
      </c>
      <c r="C35" s="901" t="s">
        <v>1315</v>
      </c>
      <c r="D35" s="820" t="s">
        <v>463</v>
      </c>
      <c r="E35" s="821" t="s">
        <v>464</v>
      </c>
      <c r="F35" s="821" t="s">
        <v>465</v>
      </c>
      <c r="G35" s="821" t="s">
        <v>475</v>
      </c>
      <c r="H35" s="821" t="s">
        <v>474</v>
      </c>
      <c r="I35" s="822" t="s">
        <v>1047</v>
      </c>
      <c r="J35" s="822" t="s">
        <v>1175</v>
      </c>
      <c r="K35" s="822" t="s">
        <v>1205</v>
      </c>
      <c r="L35" s="822" t="s">
        <v>1078</v>
      </c>
      <c r="M35" s="822" t="s">
        <v>447</v>
      </c>
      <c r="N35" s="109">
        <f t="shared" ref="N35:N47" si="17">O35+P35+Q35</f>
        <v>474920.2</v>
      </c>
      <c r="O35" s="586">
        <v>470171</v>
      </c>
      <c r="P35" s="586">
        <v>4749.2</v>
      </c>
      <c r="Q35" s="711"/>
      <c r="R35" s="109">
        <f t="shared" ref="R35:R47" si="18">S35+T35+U35</f>
        <v>474920.2</v>
      </c>
      <c r="S35" s="586">
        <v>470171</v>
      </c>
      <c r="T35" s="586">
        <v>4749.2</v>
      </c>
      <c r="U35" s="586"/>
      <c r="V35" s="109">
        <f t="shared" si="16"/>
        <v>474920.2</v>
      </c>
      <c r="W35" s="711">
        <v>470171</v>
      </c>
      <c r="X35" s="711">
        <v>4749.2</v>
      </c>
      <c r="Y35" s="711"/>
      <c r="Z35" s="863">
        <f t="shared" ref="Z35" si="19">V35/N35</f>
        <v>1</v>
      </c>
      <c r="AA35" s="711"/>
      <c r="AB35" s="771" t="s">
        <v>1514</v>
      </c>
    </row>
    <row r="36" spans="1:28" s="8" customFormat="1" ht="47.25">
      <c r="A36" s="54" t="s">
        <v>214</v>
      </c>
      <c r="B36" s="828" t="s">
        <v>98</v>
      </c>
      <c r="C36" s="968"/>
      <c r="D36" s="820" t="s">
        <v>463</v>
      </c>
      <c r="E36" s="821" t="s">
        <v>464</v>
      </c>
      <c r="F36" s="821" t="s">
        <v>465</v>
      </c>
      <c r="G36" s="821" t="s">
        <v>473</v>
      </c>
      <c r="H36" s="821" t="s">
        <v>474</v>
      </c>
      <c r="I36" s="822" t="s">
        <v>1048</v>
      </c>
      <c r="J36" s="822" t="s">
        <v>1177</v>
      </c>
      <c r="K36" s="822" t="s">
        <v>1206</v>
      </c>
      <c r="L36" s="822" t="s">
        <v>1323</v>
      </c>
      <c r="M36" s="822" t="s">
        <v>1049</v>
      </c>
      <c r="N36" s="109">
        <f t="shared" si="17"/>
        <v>9083.4</v>
      </c>
      <c r="O36" s="109">
        <v>0</v>
      </c>
      <c r="P36" s="109">
        <v>9083.4</v>
      </c>
      <c r="Q36" s="675"/>
      <c r="R36" s="109">
        <f t="shared" si="18"/>
        <v>9083.4</v>
      </c>
      <c r="S36" s="109">
        <v>0</v>
      </c>
      <c r="T36" s="109">
        <v>9083.4</v>
      </c>
      <c r="U36" s="109"/>
      <c r="V36" s="109">
        <f t="shared" si="16"/>
        <v>9083.4</v>
      </c>
      <c r="W36" s="675">
        <v>0</v>
      </c>
      <c r="X36" s="675">
        <v>9083.4</v>
      </c>
      <c r="Y36" s="675"/>
      <c r="Z36" s="863">
        <f t="shared" ref="Z36" si="20">V36/N36</f>
        <v>1</v>
      </c>
      <c r="AA36" s="675"/>
      <c r="AB36" s="822" t="s">
        <v>1495</v>
      </c>
    </row>
    <row r="37" spans="1:28" s="8" customFormat="1" ht="52.5" customHeight="1">
      <c r="A37" s="54" t="s">
        <v>215</v>
      </c>
      <c r="B37" s="348" t="s">
        <v>99</v>
      </c>
      <c r="C37" s="969"/>
      <c r="D37" s="820" t="s">
        <v>463</v>
      </c>
      <c r="E37" s="821" t="s">
        <v>464</v>
      </c>
      <c r="F37" s="821" t="s">
        <v>465</v>
      </c>
      <c r="G37" s="821" t="s">
        <v>473</v>
      </c>
      <c r="H37" s="821" t="s">
        <v>474</v>
      </c>
      <c r="I37" s="822" t="s">
        <v>1048</v>
      </c>
      <c r="J37" s="822" t="s">
        <v>1177</v>
      </c>
      <c r="K37" s="822" t="s">
        <v>1191</v>
      </c>
      <c r="L37" s="822" t="s">
        <v>1322</v>
      </c>
      <c r="M37" s="822" t="s">
        <v>1049</v>
      </c>
      <c r="N37" s="109">
        <f t="shared" si="17"/>
        <v>18358.400000000001</v>
      </c>
      <c r="O37" s="109">
        <v>0</v>
      </c>
      <c r="P37" s="109">
        <v>18358.400000000001</v>
      </c>
      <c r="Q37" s="675"/>
      <c r="R37" s="109">
        <f t="shared" si="18"/>
        <v>23536.400000000001</v>
      </c>
      <c r="S37" s="109">
        <v>0</v>
      </c>
      <c r="T37" s="109">
        <v>23536.400000000001</v>
      </c>
      <c r="U37" s="109"/>
      <c r="V37" s="109">
        <f t="shared" ref="V37" si="21">W37+X37+Y37</f>
        <v>0</v>
      </c>
      <c r="W37" s="675"/>
      <c r="X37" s="675"/>
      <c r="Y37" s="675"/>
      <c r="Z37" s="745">
        <f>V37/R37</f>
        <v>0</v>
      </c>
      <c r="AA37" s="675"/>
      <c r="AB37" s="822" t="s">
        <v>1488</v>
      </c>
    </row>
    <row r="38" spans="1:28" s="8" customFormat="1" ht="82.5" customHeight="1">
      <c r="A38" s="345" t="s">
        <v>216</v>
      </c>
      <c r="B38" s="348" t="s">
        <v>750</v>
      </c>
      <c r="C38" s="969"/>
      <c r="D38" s="820" t="s">
        <v>463</v>
      </c>
      <c r="E38" s="821" t="s">
        <v>464</v>
      </c>
      <c r="F38" s="821" t="s">
        <v>465</v>
      </c>
      <c r="G38" s="821" t="s">
        <v>473</v>
      </c>
      <c r="H38" s="821" t="s">
        <v>474</v>
      </c>
      <c r="I38" s="822" t="s">
        <v>1048</v>
      </c>
      <c r="J38" s="822" t="s">
        <v>1177</v>
      </c>
      <c r="K38" s="822" t="s">
        <v>1206</v>
      </c>
      <c r="L38" s="822" t="s">
        <v>1324</v>
      </c>
      <c r="M38" s="822" t="s">
        <v>1049</v>
      </c>
      <c r="N38" s="109">
        <f t="shared" si="17"/>
        <v>15946.8</v>
      </c>
      <c r="O38" s="282">
        <v>0</v>
      </c>
      <c r="P38" s="109">
        <v>15946.8</v>
      </c>
      <c r="Q38" s="675"/>
      <c r="R38" s="109">
        <f t="shared" si="18"/>
        <v>15946.8</v>
      </c>
      <c r="S38" s="282">
        <v>0</v>
      </c>
      <c r="T38" s="109">
        <v>15946.8</v>
      </c>
      <c r="U38" s="109"/>
      <c r="V38" s="109">
        <f t="shared" ref="V38" si="22">W38+X38+Y38</f>
        <v>0</v>
      </c>
      <c r="W38" s="808"/>
      <c r="X38" s="808"/>
      <c r="Y38" s="808"/>
      <c r="Z38" s="745">
        <f>V38/R38</f>
        <v>0</v>
      </c>
      <c r="AA38" s="808"/>
      <c r="AB38" s="822" t="s">
        <v>1585</v>
      </c>
    </row>
    <row r="39" spans="1:28" s="7" customFormat="1" ht="31.5">
      <c r="A39" s="83"/>
      <c r="B39" s="84" t="s">
        <v>391</v>
      </c>
      <c r="C39" s="899"/>
      <c r="D39" s="203"/>
      <c r="E39" s="203"/>
      <c r="F39" s="203"/>
      <c r="G39" s="203"/>
      <c r="H39" s="203"/>
      <c r="I39" s="689"/>
      <c r="J39" s="689"/>
      <c r="K39" s="689"/>
      <c r="L39" s="689"/>
      <c r="M39" s="689"/>
      <c r="N39" s="107"/>
      <c r="O39" s="107"/>
      <c r="P39" s="107"/>
      <c r="Q39" s="718"/>
      <c r="R39" s="718"/>
      <c r="S39" s="718"/>
      <c r="T39" s="317"/>
      <c r="U39" s="317"/>
      <c r="V39" s="718"/>
      <c r="W39" s="718"/>
      <c r="X39" s="718"/>
      <c r="Y39" s="718"/>
      <c r="Z39" s="743"/>
      <c r="AA39" s="718"/>
      <c r="AB39" s="689"/>
    </row>
    <row r="40" spans="1:28" s="3" customFormat="1" ht="20.25">
      <c r="A40" s="52"/>
      <c r="B40" s="29" t="s">
        <v>960</v>
      </c>
      <c r="C40" s="902"/>
      <c r="D40" s="206"/>
      <c r="E40" s="206"/>
      <c r="F40" s="206"/>
      <c r="G40" s="206"/>
      <c r="H40" s="206"/>
      <c r="I40" s="779"/>
      <c r="J40" s="779"/>
      <c r="K40" s="779"/>
      <c r="L40" s="779"/>
      <c r="M40" s="779"/>
      <c r="N40" s="111"/>
      <c r="O40" s="111"/>
      <c r="P40" s="111"/>
      <c r="Q40" s="569"/>
      <c r="R40" s="569"/>
      <c r="S40" s="569"/>
      <c r="T40" s="275"/>
      <c r="U40" s="275"/>
      <c r="V40" s="569"/>
      <c r="W40" s="569"/>
      <c r="X40" s="569"/>
      <c r="Y40" s="569"/>
      <c r="Z40" s="748"/>
      <c r="AA40" s="569"/>
      <c r="AB40" s="779"/>
    </row>
    <row r="41" spans="1:28" s="3" customFormat="1" ht="47.25">
      <c r="A41" s="978" t="s">
        <v>217</v>
      </c>
      <c r="B41" s="983" t="s">
        <v>1451</v>
      </c>
      <c r="C41" s="980"/>
      <c r="D41" s="981"/>
      <c r="E41" s="981"/>
      <c r="F41" s="981"/>
      <c r="G41" s="981"/>
      <c r="H41" s="981"/>
      <c r="I41" s="982"/>
      <c r="J41" s="822" t="s">
        <v>1175</v>
      </c>
      <c r="K41" s="982" t="s">
        <v>1490</v>
      </c>
      <c r="L41" s="982" t="s">
        <v>1489</v>
      </c>
      <c r="M41" s="982" t="s">
        <v>1049</v>
      </c>
      <c r="N41" s="979">
        <f>O41+P41+Q41</f>
        <v>305489.40000000002</v>
      </c>
      <c r="O41" s="979">
        <v>0</v>
      </c>
      <c r="P41" s="979">
        <v>305489.40000000002</v>
      </c>
      <c r="Q41" s="979"/>
      <c r="R41" s="979"/>
      <c r="S41" s="979"/>
      <c r="T41" s="979"/>
      <c r="U41" s="979"/>
      <c r="V41" s="109">
        <f t="shared" ref="V41" si="23">W41+X41+Y41</f>
        <v>305489.40000000002</v>
      </c>
      <c r="W41" s="979">
        <v>0</v>
      </c>
      <c r="X41" s="979">
        <v>305489.40000000002</v>
      </c>
      <c r="Y41" s="979"/>
      <c r="Z41" s="863">
        <f>V41/N41</f>
        <v>1</v>
      </c>
      <c r="AA41" s="979"/>
      <c r="AB41" s="982" t="s">
        <v>1491</v>
      </c>
    </row>
    <row r="42" spans="1:28" s="3" customFormat="1" ht="20.25">
      <c r="A42" s="52"/>
      <c r="B42" s="29" t="s">
        <v>97</v>
      </c>
      <c r="C42" s="902"/>
      <c r="D42" s="206"/>
      <c r="E42" s="206"/>
      <c r="F42" s="206"/>
      <c r="G42" s="206"/>
      <c r="H42" s="206"/>
      <c r="I42" s="779"/>
      <c r="J42" s="779"/>
      <c r="K42" s="779"/>
      <c r="L42" s="779"/>
      <c r="M42" s="779"/>
      <c r="N42" s="111"/>
      <c r="O42" s="111"/>
      <c r="P42" s="111"/>
      <c r="Q42" s="569"/>
      <c r="R42" s="569"/>
      <c r="S42" s="569"/>
      <c r="T42" s="275"/>
      <c r="U42" s="275"/>
      <c r="V42" s="569"/>
      <c r="W42" s="569"/>
      <c r="X42" s="569"/>
      <c r="Y42" s="569"/>
      <c r="Z42" s="748"/>
      <c r="AA42" s="569"/>
      <c r="AB42" s="779"/>
    </row>
    <row r="43" spans="1:28" s="8" customFormat="1" ht="99" customHeight="1">
      <c r="A43" s="345" t="s">
        <v>218</v>
      </c>
      <c r="B43" s="819" t="s">
        <v>751</v>
      </c>
      <c r="C43" s="970"/>
      <c r="D43" s="820">
        <v>832</v>
      </c>
      <c r="E43" s="821" t="s">
        <v>464</v>
      </c>
      <c r="F43" s="821" t="s">
        <v>465</v>
      </c>
      <c r="G43" s="821" t="s">
        <v>1020</v>
      </c>
      <c r="H43" s="821">
        <v>414</v>
      </c>
      <c r="I43" s="822" t="s">
        <v>1048</v>
      </c>
      <c r="J43" s="822" t="s">
        <v>1177</v>
      </c>
      <c r="K43" s="822" t="s">
        <v>1328</v>
      </c>
      <c r="L43" s="822" t="s">
        <v>1326</v>
      </c>
      <c r="M43" s="822" t="s">
        <v>1049</v>
      </c>
      <c r="N43" s="109">
        <f t="shared" ref="N43:N46" si="24">O43+P43+Q43</f>
        <v>2030.3</v>
      </c>
      <c r="O43" s="282">
        <v>0</v>
      </c>
      <c r="P43" s="282">
        <v>2030.3</v>
      </c>
      <c r="Q43" s="675"/>
      <c r="R43" s="109">
        <f t="shared" ref="R43:R46" si="25">S43+T43+U43</f>
        <v>2030.3</v>
      </c>
      <c r="S43" s="282">
        <v>0</v>
      </c>
      <c r="T43" s="282">
        <v>2030.3</v>
      </c>
      <c r="U43" s="282"/>
      <c r="V43" s="109">
        <f t="shared" ref="V43" si="26">W43+X43+Y43</f>
        <v>2030.3</v>
      </c>
      <c r="W43" s="675">
        <v>0</v>
      </c>
      <c r="X43" s="675">
        <v>2030.3</v>
      </c>
      <c r="Y43" s="675"/>
      <c r="Z43" s="863">
        <f>V43/R43</f>
        <v>1</v>
      </c>
      <c r="AA43" s="823"/>
      <c r="AB43" s="822" t="s">
        <v>1495</v>
      </c>
    </row>
    <row r="44" spans="1:28" s="8" customFormat="1" ht="68.25" customHeight="1">
      <c r="A44" s="345" t="s">
        <v>219</v>
      </c>
      <c r="B44" s="348" t="s">
        <v>1158</v>
      </c>
      <c r="C44" s="969"/>
      <c r="D44" s="820">
        <v>832</v>
      </c>
      <c r="E44" s="821" t="s">
        <v>464</v>
      </c>
      <c r="F44" s="821" t="s">
        <v>465</v>
      </c>
      <c r="G44" s="821" t="s">
        <v>1020</v>
      </c>
      <c r="H44" s="821">
        <v>414</v>
      </c>
      <c r="I44" s="822" t="s">
        <v>1048</v>
      </c>
      <c r="J44" s="822" t="s">
        <v>1177</v>
      </c>
      <c r="K44" s="822" t="s">
        <v>1328</v>
      </c>
      <c r="L44" s="822" t="s">
        <v>1329</v>
      </c>
      <c r="M44" s="822" t="s">
        <v>1049</v>
      </c>
      <c r="N44" s="109">
        <f t="shared" ref="N44:N45" si="27">O44+P44+Q44</f>
        <v>1571</v>
      </c>
      <c r="O44" s="282">
        <v>0</v>
      </c>
      <c r="P44" s="282">
        <v>1571</v>
      </c>
      <c r="Q44" s="675"/>
      <c r="R44" s="109">
        <f t="shared" ref="R44:R45" si="28">S44+T44+U44</f>
        <v>1571</v>
      </c>
      <c r="S44" s="282">
        <v>0</v>
      </c>
      <c r="T44" s="282">
        <v>1571</v>
      </c>
      <c r="U44" s="282"/>
      <c r="V44" s="109">
        <f t="shared" ref="V44" si="29">W44+X44+Y44</f>
        <v>1571</v>
      </c>
      <c r="W44" s="675">
        <v>0</v>
      </c>
      <c r="X44" s="675">
        <v>1571</v>
      </c>
      <c r="Y44" s="675"/>
      <c r="Z44" s="863">
        <f>V44/R44</f>
        <v>1</v>
      </c>
      <c r="AA44" s="823"/>
      <c r="AB44" s="822" t="s">
        <v>1495</v>
      </c>
    </row>
    <row r="45" spans="1:28" s="8" customFormat="1" ht="84" customHeight="1">
      <c r="A45" s="345" t="s">
        <v>418</v>
      </c>
      <c r="B45" s="348" t="s">
        <v>753</v>
      </c>
      <c r="C45" s="969"/>
      <c r="D45" s="820">
        <v>832</v>
      </c>
      <c r="E45" s="821" t="s">
        <v>464</v>
      </c>
      <c r="F45" s="821" t="s">
        <v>465</v>
      </c>
      <c r="G45" s="821" t="s">
        <v>1020</v>
      </c>
      <c r="H45" s="821">
        <v>414</v>
      </c>
      <c r="I45" s="822" t="s">
        <v>1048</v>
      </c>
      <c r="J45" s="822" t="s">
        <v>1177</v>
      </c>
      <c r="K45" s="822" t="s">
        <v>1328</v>
      </c>
      <c r="L45" s="822" t="s">
        <v>1330</v>
      </c>
      <c r="M45" s="822" t="s">
        <v>1049</v>
      </c>
      <c r="N45" s="109">
        <f t="shared" si="27"/>
        <v>2030.3</v>
      </c>
      <c r="O45" s="282">
        <v>0</v>
      </c>
      <c r="P45" s="282">
        <v>2030.3</v>
      </c>
      <c r="Q45" s="675"/>
      <c r="R45" s="109">
        <f t="shared" si="28"/>
        <v>2030.3</v>
      </c>
      <c r="S45" s="282">
        <v>0</v>
      </c>
      <c r="T45" s="282">
        <v>2030.3</v>
      </c>
      <c r="U45" s="282"/>
      <c r="V45" s="109">
        <f t="shared" ref="V45" si="30">W45+X45+Y45</f>
        <v>2030.3</v>
      </c>
      <c r="W45" s="675">
        <v>0</v>
      </c>
      <c r="X45" s="675">
        <v>2030.3</v>
      </c>
      <c r="Y45" s="675"/>
      <c r="Z45" s="863">
        <f>V45/R45</f>
        <v>1</v>
      </c>
      <c r="AA45" s="823"/>
      <c r="AB45" s="822" t="s">
        <v>1495</v>
      </c>
    </row>
    <row r="46" spans="1:28" s="8" customFormat="1" ht="68.25" customHeight="1">
      <c r="A46" s="345" t="s">
        <v>220</v>
      </c>
      <c r="B46" s="348" t="s">
        <v>754</v>
      </c>
      <c r="C46" s="969"/>
      <c r="D46" s="824">
        <v>832</v>
      </c>
      <c r="E46" s="825" t="s">
        <v>464</v>
      </c>
      <c r="F46" s="825" t="s">
        <v>465</v>
      </c>
      <c r="G46" s="825" t="s">
        <v>1020</v>
      </c>
      <c r="H46" s="825">
        <v>414</v>
      </c>
      <c r="I46" s="822" t="s">
        <v>1048</v>
      </c>
      <c r="J46" s="822" t="s">
        <v>1177</v>
      </c>
      <c r="K46" s="822" t="s">
        <v>1331</v>
      </c>
      <c r="L46" s="822" t="s">
        <v>1332</v>
      </c>
      <c r="M46" s="822" t="s">
        <v>1049</v>
      </c>
      <c r="N46" s="109">
        <f t="shared" si="24"/>
        <v>2334.5</v>
      </c>
      <c r="O46" s="282">
        <v>0</v>
      </c>
      <c r="P46" s="282">
        <v>2334.5</v>
      </c>
      <c r="Q46" s="675"/>
      <c r="R46" s="109">
        <f t="shared" si="25"/>
        <v>2334.5</v>
      </c>
      <c r="S46" s="282">
        <v>0</v>
      </c>
      <c r="T46" s="282">
        <v>2334.5</v>
      </c>
      <c r="U46" s="282"/>
      <c r="V46" s="109">
        <f t="shared" ref="V46" si="31">W46+X46+Y46</f>
        <v>2334.5</v>
      </c>
      <c r="W46" s="675">
        <v>0</v>
      </c>
      <c r="X46" s="675">
        <v>2334.5</v>
      </c>
      <c r="Y46" s="675"/>
      <c r="Z46" s="863">
        <f>V46/R46</f>
        <v>1</v>
      </c>
      <c r="AA46" s="823"/>
      <c r="AB46" s="822" t="s">
        <v>1495</v>
      </c>
    </row>
    <row r="47" spans="1:28" s="8" customFormat="1" ht="48.75" customHeight="1">
      <c r="A47" s="345" t="s">
        <v>221</v>
      </c>
      <c r="B47" s="348" t="s">
        <v>1074</v>
      </c>
      <c r="C47" s="969"/>
      <c r="D47" s="820" t="s">
        <v>463</v>
      </c>
      <c r="E47" s="821" t="s">
        <v>464</v>
      </c>
      <c r="F47" s="821" t="s">
        <v>465</v>
      </c>
      <c r="G47" s="821" t="s">
        <v>1020</v>
      </c>
      <c r="H47" s="821" t="s">
        <v>474</v>
      </c>
      <c r="I47" s="822" t="s">
        <v>1048</v>
      </c>
      <c r="J47" s="822" t="s">
        <v>1177</v>
      </c>
      <c r="K47" s="822" t="s">
        <v>1328</v>
      </c>
      <c r="L47" s="822" t="s">
        <v>1209</v>
      </c>
      <c r="M47" s="822" t="s">
        <v>1049</v>
      </c>
      <c r="N47" s="109">
        <f t="shared" si="17"/>
        <v>1510.1</v>
      </c>
      <c r="O47" s="282">
        <v>0</v>
      </c>
      <c r="P47" s="109">
        <v>1510.1</v>
      </c>
      <c r="Q47" s="675"/>
      <c r="R47" s="109">
        <f t="shared" si="18"/>
        <v>1510.1</v>
      </c>
      <c r="S47" s="282">
        <v>0</v>
      </c>
      <c r="T47" s="109">
        <v>1510.1</v>
      </c>
      <c r="U47" s="109"/>
      <c r="V47" s="109">
        <f t="shared" ref="V47" si="32">W47+X47+Y47</f>
        <v>1510.1</v>
      </c>
      <c r="W47" s="675">
        <v>0</v>
      </c>
      <c r="X47" s="675">
        <v>1510.1</v>
      </c>
      <c r="Y47" s="675"/>
      <c r="Z47" s="863">
        <f>V47/R47</f>
        <v>1</v>
      </c>
      <c r="AA47" s="808"/>
      <c r="AB47" s="822" t="s">
        <v>1495</v>
      </c>
    </row>
    <row r="48" spans="1:28" s="7" customFormat="1" ht="47.25">
      <c r="A48" s="81"/>
      <c r="B48" s="82" t="s">
        <v>561</v>
      </c>
      <c r="C48" s="898"/>
      <c r="D48" s="202"/>
      <c r="E48" s="202"/>
      <c r="F48" s="202"/>
      <c r="G48" s="202"/>
      <c r="H48" s="202"/>
      <c r="I48" s="688"/>
      <c r="J48" s="688"/>
      <c r="K48" s="688"/>
      <c r="L48" s="688"/>
      <c r="M48" s="688"/>
      <c r="N48" s="106"/>
      <c r="O48" s="106"/>
      <c r="P48" s="106"/>
      <c r="Q48" s="717"/>
      <c r="R48" s="717"/>
      <c r="S48" s="717"/>
      <c r="T48" s="316"/>
      <c r="U48" s="316"/>
      <c r="V48" s="717"/>
      <c r="W48" s="717"/>
      <c r="X48" s="717"/>
      <c r="Y48" s="717"/>
      <c r="Z48" s="742"/>
      <c r="AA48" s="717"/>
      <c r="AB48" s="688"/>
    </row>
    <row r="49" spans="1:28" s="7" customFormat="1" ht="31.5">
      <c r="A49" s="83"/>
      <c r="B49" s="84" t="s">
        <v>394</v>
      </c>
      <c r="C49" s="899"/>
      <c r="D49" s="203"/>
      <c r="E49" s="203"/>
      <c r="F49" s="203"/>
      <c r="G49" s="203"/>
      <c r="H49" s="203"/>
      <c r="I49" s="689"/>
      <c r="J49" s="689"/>
      <c r="K49" s="689"/>
      <c r="L49" s="689"/>
      <c r="M49" s="689"/>
      <c r="N49" s="107"/>
      <c r="O49" s="107"/>
      <c r="P49" s="107"/>
      <c r="Q49" s="718"/>
      <c r="R49" s="718"/>
      <c r="S49" s="718"/>
      <c r="T49" s="317"/>
      <c r="U49" s="317"/>
      <c r="V49" s="718"/>
      <c r="W49" s="718"/>
      <c r="X49" s="718"/>
      <c r="Y49" s="718"/>
      <c r="Z49" s="743"/>
      <c r="AA49" s="718"/>
      <c r="AB49" s="689"/>
    </row>
    <row r="50" spans="1:28" s="3" customFormat="1" ht="36.75" customHeight="1">
      <c r="A50" s="63"/>
      <c r="B50" s="64" t="s">
        <v>18</v>
      </c>
      <c r="C50" s="900"/>
      <c r="D50" s="204"/>
      <c r="E50" s="204"/>
      <c r="F50" s="204"/>
      <c r="G50" s="204"/>
      <c r="H50" s="204"/>
      <c r="I50" s="671"/>
      <c r="J50" s="671"/>
      <c r="K50" s="671"/>
      <c r="L50" s="671"/>
      <c r="M50" s="671"/>
      <c r="N50" s="108"/>
      <c r="O50" s="108"/>
      <c r="P50" s="108"/>
      <c r="Q50" s="719"/>
      <c r="R50" s="719"/>
      <c r="S50" s="719"/>
      <c r="T50" s="318"/>
      <c r="U50" s="318"/>
      <c r="V50" s="719"/>
      <c r="W50" s="719"/>
      <c r="X50" s="719"/>
      <c r="Y50" s="719"/>
      <c r="Z50" s="744"/>
      <c r="AA50" s="719"/>
      <c r="AB50" s="671"/>
    </row>
    <row r="51" spans="1:28" s="8" customFormat="1" ht="31.5">
      <c r="A51" s="345"/>
      <c r="B51" s="28" t="s">
        <v>938</v>
      </c>
      <c r="C51" s="903"/>
      <c r="D51" s="657"/>
      <c r="E51" s="205"/>
      <c r="F51" s="205"/>
      <c r="G51" s="205"/>
      <c r="H51" s="205"/>
      <c r="I51" s="691"/>
      <c r="J51" s="691"/>
      <c r="K51" s="691"/>
      <c r="L51" s="691"/>
      <c r="M51" s="691"/>
      <c r="N51" s="282"/>
      <c r="O51" s="282"/>
      <c r="P51" s="282"/>
      <c r="Q51" s="675"/>
      <c r="R51" s="675"/>
      <c r="S51" s="282"/>
      <c r="T51" s="282"/>
      <c r="U51" s="282"/>
      <c r="V51" s="675"/>
      <c r="W51" s="675"/>
      <c r="X51" s="675"/>
      <c r="Y51" s="675"/>
      <c r="Z51" s="745"/>
      <c r="AA51" s="675"/>
      <c r="AB51" s="691"/>
    </row>
    <row r="52" spans="1:28" s="8" customFormat="1" ht="42.75" customHeight="1">
      <c r="A52" s="54" t="s">
        <v>419</v>
      </c>
      <c r="B52" s="346" t="s">
        <v>591</v>
      </c>
      <c r="C52" s="904"/>
      <c r="D52" s="205" t="s">
        <v>463</v>
      </c>
      <c r="E52" s="205" t="s">
        <v>464</v>
      </c>
      <c r="F52" s="205" t="s">
        <v>465</v>
      </c>
      <c r="G52" s="205" t="s">
        <v>472</v>
      </c>
      <c r="H52" s="205" t="s">
        <v>471</v>
      </c>
      <c r="I52" s="691" t="s">
        <v>1047</v>
      </c>
      <c r="J52" s="691" t="s">
        <v>1175</v>
      </c>
      <c r="K52" s="691" t="s">
        <v>1195</v>
      </c>
      <c r="L52" s="691" t="s">
        <v>1320</v>
      </c>
      <c r="M52" s="691" t="s">
        <v>452</v>
      </c>
      <c r="N52" s="109">
        <f>O52+P52+Q52</f>
        <v>236438.40000000002</v>
      </c>
      <c r="O52" s="109">
        <v>136554.20000000001</v>
      </c>
      <c r="P52" s="109">
        <v>99884.2</v>
      </c>
      <c r="Q52" s="675"/>
      <c r="R52" s="109">
        <f>S52+T52+U52</f>
        <v>137933.5</v>
      </c>
      <c r="S52" s="109">
        <v>136554.20000000001</v>
      </c>
      <c r="T52" s="109">
        <v>1379.3</v>
      </c>
      <c r="U52" s="109"/>
      <c r="V52" s="109">
        <f t="shared" ref="V52" si="33">W52+X52+Y52</f>
        <v>236438.40000000002</v>
      </c>
      <c r="W52" s="675">
        <v>136554.20000000001</v>
      </c>
      <c r="X52" s="675">
        <v>99884.2</v>
      </c>
      <c r="Y52" s="675"/>
      <c r="Z52" s="863">
        <f>V52/N52</f>
        <v>1</v>
      </c>
      <c r="AA52" s="675"/>
      <c r="AB52" s="691" t="s">
        <v>1493</v>
      </c>
    </row>
    <row r="53" spans="1:28" s="8" customFormat="1" ht="20.25">
      <c r="A53" s="345"/>
      <c r="B53" s="28" t="s">
        <v>939</v>
      </c>
      <c r="C53" s="903"/>
      <c r="D53" s="570"/>
      <c r="E53" s="205"/>
      <c r="F53" s="205"/>
      <c r="G53" s="205"/>
      <c r="H53" s="205"/>
      <c r="I53" s="691"/>
      <c r="J53" s="691"/>
      <c r="K53" s="691"/>
      <c r="L53" s="691"/>
      <c r="M53" s="691"/>
      <c r="N53" s="282"/>
      <c r="O53" s="282"/>
      <c r="P53" s="282"/>
      <c r="Q53" s="675"/>
      <c r="R53" s="282"/>
      <c r="S53" s="282"/>
      <c r="T53" s="282"/>
      <c r="U53" s="282"/>
      <c r="V53" s="675"/>
      <c r="W53" s="675"/>
      <c r="X53" s="675"/>
      <c r="Y53" s="675"/>
      <c r="Z53" s="745"/>
      <c r="AA53" s="675"/>
      <c r="AB53" s="691"/>
    </row>
    <row r="54" spans="1:28" s="8" customFormat="1" ht="42" customHeight="1">
      <c r="A54" s="345" t="s">
        <v>222</v>
      </c>
      <c r="B54" s="346" t="s">
        <v>589</v>
      </c>
      <c r="C54" s="904"/>
      <c r="D54" s="205" t="s">
        <v>463</v>
      </c>
      <c r="E54" s="205" t="s">
        <v>464</v>
      </c>
      <c r="F54" s="205" t="s">
        <v>465</v>
      </c>
      <c r="G54" s="205" t="s">
        <v>472</v>
      </c>
      <c r="H54" s="205" t="s">
        <v>471</v>
      </c>
      <c r="I54" s="691" t="s">
        <v>1047</v>
      </c>
      <c r="J54" s="691" t="s">
        <v>1175</v>
      </c>
      <c r="K54" s="691" t="s">
        <v>1196</v>
      </c>
      <c r="L54" s="691" t="s">
        <v>1334</v>
      </c>
      <c r="M54" s="691" t="s">
        <v>447</v>
      </c>
      <c r="N54" s="109">
        <f>O54+P54+Q54</f>
        <v>152624.20000000001</v>
      </c>
      <c r="O54" s="282">
        <v>151098</v>
      </c>
      <c r="P54" s="282">
        <v>1526.2</v>
      </c>
      <c r="Q54" s="675"/>
      <c r="R54" s="109">
        <f>S54+T54+U54</f>
        <v>152624.20000000001</v>
      </c>
      <c r="S54" s="282">
        <v>151098</v>
      </c>
      <c r="T54" s="282">
        <v>1526.2</v>
      </c>
      <c r="U54" s="282"/>
      <c r="V54" s="109">
        <f t="shared" ref="V54" si="34">W54+X54+Y54</f>
        <v>152624.20000000001</v>
      </c>
      <c r="W54" s="282">
        <v>151098</v>
      </c>
      <c r="X54" s="282">
        <v>1526.2</v>
      </c>
      <c r="Y54" s="675"/>
      <c r="Z54" s="863">
        <f t="shared" ref="Z54:Z56" si="35">V54/N54</f>
        <v>1</v>
      </c>
      <c r="AA54" s="675"/>
      <c r="AB54" s="691" t="s">
        <v>1494</v>
      </c>
    </row>
    <row r="55" spans="1:28" s="8" customFormat="1" ht="20.25">
      <c r="A55" s="345"/>
      <c r="B55" s="347" t="s">
        <v>940</v>
      </c>
      <c r="C55" s="905"/>
      <c r="D55" s="570"/>
      <c r="E55" s="205"/>
      <c r="F55" s="205"/>
      <c r="G55" s="205"/>
      <c r="H55" s="205"/>
      <c r="I55" s="691"/>
      <c r="J55" s="691"/>
      <c r="K55" s="691"/>
      <c r="L55" s="691"/>
      <c r="M55" s="691"/>
      <c r="N55" s="282"/>
      <c r="O55" s="282"/>
      <c r="P55" s="282"/>
      <c r="Q55" s="675"/>
      <c r="R55" s="282"/>
      <c r="S55" s="282"/>
      <c r="T55" s="282"/>
      <c r="U55" s="282"/>
      <c r="V55" s="675"/>
      <c r="W55" s="675"/>
      <c r="X55" s="675"/>
      <c r="Y55" s="675"/>
      <c r="Z55" s="745"/>
      <c r="AA55" s="675"/>
      <c r="AB55" s="691"/>
    </row>
    <row r="56" spans="1:28" s="8" customFormat="1" ht="47.25">
      <c r="A56" s="345" t="s">
        <v>223</v>
      </c>
      <c r="B56" s="348" t="s">
        <v>590</v>
      </c>
      <c r="C56" s="906"/>
      <c r="D56" s="205" t="s">
        <v>463</v>
      </c>
      <c r="E56" s="205" t="s">
        <v>464</v>
      </c>
      <c r="F56" s="205" t="s">
        <v>465</v>
      </c>
      <c r="G56" s="205" t="s">
        <v>472</v>
      </c>
      <c r="H56" s="205" t="s">
        <v>471</v>
      </c>
      <c r="I56" s="691" t="s">
        <v>1047</v>
      </c>
      <c r="J56" s="691" t="s">
        <v>1175</v>
      </c>
      <c r="K56" s="691" t="s">
        <v>1207</v>
      </c>
      <c r="L56" s="691" t="s">
        <v>1333</v>
      </c>
      <c r="M56" s="691" t="s">
        <v>447</v>
      </c>
      <c r="N56" s="109">
        <f>O56+P56+Q56</f>
        <v>123938.79999999999</v>
      </c>
      <c r="O56" s="282">
        <v>122699.4</v>
      </c>
      <c r="P56" s="282">
        <v>1239.4000000000001</v>
      </c>
      <c r="Q56" s="675"/>
      <c r="R56" s="109">
        <f>S56+T56+U56</f>
        <v>123938.79999999999</v>
      </c>
      <c r="S56" s="282">
        <v>122699.4</v>
      </c>
      <c r="T56" s="282">
        <v>1239.4000000000001</v>
      </c>
      <c r="U56" s="282"/>
      <c r="V56" s="109">
        <f t="shared" ref="V56" si="36">W56+X56+Y56</f>
        <v>123938.79999999999</v>
      </c>
      <c r="W56" s="675">
        <v>122699.4</v>
      </c>
      <c r="X56" s="675">
        <v>1239.4000000000001</v>
      </c>
      <c r="Y56" s="675"/>
      <c r="Z56" s="863">
        <f t="shared" si="35"/>
        <v>1</v>
      </c>
      <c r="AA56" s="675"/>
      <c r="AB56" s="691" t="s">
        <v>1492</v>
      </c>
    </row>
    <row r="57" spans="1:28" s="9" customFormat="1" ht="20.25">
      <c r="A57" s="588"/>
      <c r="B57" s="589" t="s">
        <v>5</v>
      </c>
      <c r="C57" s="907"/>
      <c r="D57" s="590"/>
      <c r="E57" s="590"/>
      <c r="F57" s="590"/>
      <c r="G57" s="590"/>
      <c r="H57" s="590"/>
      <c r="I57" s="693"/>
      <c r="J57" s="693"/>
      <c r="K57" s="693"/>
      <c r="L57" s="693"/>
      <c r="M57" s="693"/>
      <c r="N57" s="585">
        <f>N62+N64+N65+N66+N67+N68+N69+N73+N74+N75+N76+N77+N78+N79+N80+N83+N85</f>
        <v>327482.09999999986</v>
      </c>
      <c r="O57" s="585">
        <f t="shared" ref="O57:Y57" si="37">O62+O64+O65+O66+O67+O68+O69+O73+O74+O75+O76+O77+O78+O79+O80+O83+O85</f>
        <v>126627.6</v>
      </c>
      <c r="P57" s="585">
        <f t="shared" si="37"/>
        <v>200854.50000000006</v>
      </c>
      <c r="Q57" s="585">
        <f t="shared" si="37"/>
        <v>0</v>
      </c>
      <c r="R57" s="585">
        <f t="shared" si="37"/>
        <v>320595.09999999992</v>
      </c>
      <c r="S57" s="585">
        <f t="shared" si="37"/>
        <v>126627.6</v>
      </c>
      <c r="T57" s="585">
        <f t="shared" si="37"/>
        <v>193967.50000000003</v>
      </c>
      <c r="U57" s="585">
        <f t="shared" si="37"/>
        <v>0</v>
      </c>
      <c r="V57" s="585">
        <f t="shared" si="37"/>
        <v>291093.69999999995</v>
      </c>
      <c r="W57" s="585">
        <f t="shared" si="37"/>
        <v>126627.6</v>
      </c>
      <c r="X57" s="585">
        <f t="shared" si="37"/>
        <v>164466.10000000006</v>
      </c>
      <c r="Y57" s="585">
        <f t="shared" si="37"/>
        <v>0</v>
      </c>
      <c r="Z57" s="741">
        <f>V57/N57</f>
        <v>0.88888430848586863</v>
      </c>
      <c r="AA57" s="716"/>
      <c r="AB57" s="693"/>
    </row>
    <row r="58" spans="1:28" s="9" customFormat="1" ht="31.5">
      <c r="A58" s="88"/>
      <c r="B58" s="82" t="s">
        <v>400</v>
      </c>
      <c r="C58" s="898"/>
      <c r="D58" s="202"/>
      <c r="E58" s="202"/>
      <c r="F58" s="202"/>
      <c r="G58" s="202"/>
      <c r="H58" s="202"/>
      <c r="I58" s="688"/>
      <c r="J58" s="688"/>
      <c r="K58" s="688"/>
      <c r="L58" s="688"/>
      <c r="M58" s="688"/>
      <c r="N58" s="106"/>
      <c r="O58" s="106"/>
      <c r="P58" s="106"/>
      <c r="Q58" s="717"/>
      <c r="R58" s="717"/>
      <c r="S58" s="717"/>
      <c r="T58" s="316"/>
      <c r="U58" s="316"/>
      <c r="V58" s="717"/>
      <c r="W58" s="717"/>
      <c r="X58" s="717"/>
      <c r="Y58" s="717"/>
      <c r="Z58" s="742"/>
      <c r="AA58" s="717"/>
      <c r="AB58" s="688"/>
    </row>
    <row r="59" spans="1:28" s="9" customFormat="1" ht="31.5">
      <c r="A59" s="87"/>
      <c r="B59" s="84" t="s">
        <v>401</v>
      </c>
      <c r="C59" s="899"/>
      <c r="D59" s="203"/>
      <c r="E59" s="203"/>
      <c r="F59" s="203"/>
      <c r="G59" s="203"/>
      <c r="H59" s="203"/>
      <c r="I59" s="689"/>
      <c r="J59" s="689"/>
      <c r="K59" s="689"/>
      <c r="L59" s="689"/>
      <c r="M59" s="689"/>
      <c r="N59" s="107"/>
      <c r="O59" s="107"/>
      <c r="P59" s="107"/>
      <c r="Q59" s="718"/>
      <c r="R59" s="718"/>
      <c r="S59" s="718"/>
      <c r="T59" s="317"/>
      <c r="U59" s="317"/>
      <c r="V59" s="718"/>
      <c r="W59" s="718"/>
      <c r="X59" s="718"/>
      <c r="Y59" s="718"/>
      <c r="Z59" s="743"/>
      <c r="AA59" s="718"/>
      <c r="AB59" s="689"/>
    </row>
    <row r="60" spans="1:28" ht="31.5">
      <c r="A60" s="63"/>
      <c r="B60" s="94" t="s">
        <v>18</v>
      </c>
      <c r="C60" s="908"/>
      <c r="D60" s="204"/>
      <c r="E60" s="204"/>
      <c r="F60" s="204"/>
      <c r="G60" s="204"/>
      <c r="H60" s="204"/>
      <c r="I60" s="671"/>
      <c r="J60" s="671"/>
      <c r="K60" s="671"/>
      <c r="L60" s="671"/>
      <c r="M60" s="671"/>
      <c r="N60" s="108"/>
      <c r="O60" s="108"/>
      <c r="P60" s="108"/>
      <c r="Q60" s="719"/>
      <c r="R60" s="719"/>
      <c r="S60" s="719"/>
      <c r="T60" s="318"/>
      <c r="U60" s="318"/>
      <c r="V60" s="719"/>
      <c r="W60" s="719"/>
      <c r="X60" s="719"/>
      <c r="Y60" s="719"/>
      <c r="Z60" s="744"/>
      <c r="AA60" s="719"/>
      <c r="AB60" s="671"/>
    </row>
    <row r="61" spans="1:28" ht="20.25">
      <c r="A61" s="51"/>
      <c r="B61" s="369" t="s">
        <v>1271</v>
      </c>
      <c r="C61" s="909"/>
      <c r="D61" s="221"/>
      <c r="E61" s="221"/>
      <c r="F61" s="221"/>
      <c r="G61" s="221"/>
      <c r="H61" s="221"/>
      <c r="I61" s="703"/>
      <c r="J61" s="703"/>
      <c r="K61" s="703"/>
      <c r="L61" s="703"/>
      <c r="M61" s="703"/>
      <c r="N61" s="109"/>
      <c r="O61" s="109"/>
      <c r="P61" s="109"/>
      <c r="Q61" s="675"/>
      <c r="R61" s="675"/>
      <c r="S61" s="675"/>
      <c r="T61" s="282"/>
      <c r="U61" s="282"/>
      <c r="V61" s="675"/>
      <c r="W61" s="675"/>
      <c r="X61" s="675"/>
      <c r="Y61" s="675"/>
      <c r="Z61" s="745"/>
      <c r="AA61" s="675"/>
      <c r="AB61" s="703"/>
    </row>
    <row r="62" spans="1:28" s="869" customFormat="1" ht="47.25">
      <c r="A62" s="855" t="s">
        <v>224</v>
      </c>
      <c r="B62" s="867" t="s">
        <v>1272</v>
      </c>
      <c r="C62" s="867"/>
      <c r="D62" s="865"/>
      <c r="E62" s="865"/>
      <c r="F62" s="865"/>
      <c r="G62" s="865"/>
      <c r="H62" s="865"/>
      <c r="I62" s="866"/>
      <c r="J62" s="694" t="s">
        <v>1175</v>
      </c>
      <c r="K62" s="866" t="s">
        <v>1497</v>
      </c>
      <c r="L62" s="866" t="s">
        <v>1496</v>
      </c>
      <c r="M62" s="866" t="s">
        <v>1049</v>
      </c>
      <c r="N62" s="861">
        <f>O62+P62+Q62</f>
        <v>4645.8</v>
      </c>
      <c r="O62" s="861">
        <v>0</v>
      </c>
      <c r="P62" s="861">
        <v>4645.8</v>
      </c>
      <c r="Q62" s="861"/>
      <c r="R62" s="861"/>
      <c r="S62" s="861"/>
      <c r="T62" s="861"/>
      <c r="U62" s="861"/>
      <c r="V62" s="861">
        <f>W62+X62+Y62</f>
        <v>4645.8</v>
      </c>
      <c r="W62" s="861">
        <v>0</v>
      </c>
      <c r="X62" s="861">
        <v>4645.8</v>
      </c>
      <c r="Y62" s="861"/>
      <c r="Z62" s="1002">
        <f>V62/N62</f>
        <v>1</v>
      </c>
      <c r="AA62" s="868"/>
      <c r="AB62" s="822" t="s">
        <v>1498</v>
      </c>
    </row>
    <row r="63" spans="1:28" ht="20.25">
      <c r="A63" s="51"/>
      <c r="B63" s="369" t="s">
        <v>97</v>
      </c>
      <c r="C63" s="909"/>
      <c r="D63" s="221"/>
      <c r="E63" s="221"/>
      <c r="F63" s="221"/>
      <c r="G63" s="221"/>
      <c r="H63" s="221"/>
      <c r="I63" s="703"/>
      <c r="J63" s="703"/>
      <c r="K63" s="703"/>
      <c r="L63" s="703"/>
      <c r="M63" s="703"/>
      <c r="N63" s="109"/>
      <c r="O63" s="109"/>
      <c r="P63" s="109"/>
      <c r="Q63" s="675"/>
      <c r="R63" s="675"/>
      <c r="S63" s="675"/>
      <c r="T63" s="282"/>
      <c r="U63" s="282"/>
      <c r="V63" s="675"/>
      <c r="W63" s="675"/>
      <c r="X63" s="675"/>
      <c r="Y63" s="675"/>
      <c r="Z63" s="745"/>
      <c r="AA63" s="675"/>
      <c r="AB63" s="703"/>
    </row>
    <row r="64" spans="1:28" ht="37.5" customHeight="1">
      <c r="A64" s="51" t="s">
        <v>225</v>
      </c>
      <c r="B64" s="818" t="s">
        <v>415</v>
      </c>
      <c r="C64" s="910" t="s">
        <v>1316</v>
      </c>
      <c r="D64" s="211" t="s">
        <v>463</v>
      </c>
      <c r="E64" s="211" t="s">
        <v>478</v>
      </c>
      <c r="F64" s="211" t="s">
        <v>479</v>
      </c>
      <c r="G64" s="211" t="s">
        <v>481</v>
      </c>
      <c r="H64" s="211" t="s">
        <v>474</v>
      </c>
      <c r="I64" s="694" t="s">
        <v>1047</v>
      </c>
      <c r="J64" s="694" t="s">
        <v>1175</v>
      </c>
      <c r="K64" s="694" t="s">
        <v>1196</v>
      </c>
      <c r="L64" s="694" t="s">
        <v>1079</v>
      </c>
      <c r="M64" s="694" t="s">
        <v>452</v>
      </c>
      <c r="N64" s="109">
        <f t="shared" ref="N64:N69" si="38">O64+P64+Q64</f>
        <v>160543.9</v>
      </c>
      <c r="O64" s="109">
        <v>81990</v>
      </c>
      <c r="P64" s="109">
        <v>78553.899999999994</v>
      </c>
      <c r="Q64" s="675"/>
      <c r="R64" s="109">
        <f t="shared" ref="R64:R68" si="39">S64+T64+U64</f>
        <v>160865.79999999999</v>
      </c>
      <c r="S64" s="109">
        <v>81990</v>
      </c>
      <c r="T64" s="109">
        <v>78875.8</v>
      </c>
      <c r="U64" s="109"/>
      <c r="V64" s="109">
        <f t="shared" ref="V64:V66" si="40">W64+X64+Y64</f>
        <v>160543.9</v>
      </c>
      <c r="W64" s="675">
        <v>81990</v>
      </c>
      <c r="X64" s="675">
        <v>78553.899999999994</v>
      </c>
      <c r="Y64" s="675"/>
      <c r="Z64" s="863">
        <f>V64/N64</f>
        <v>1</v>
      </c>
      <c r="AA64" s="675"/>
      <c r="AB64" s="771" t="s">
        <v>1516</v>
      </c>
    </row>
    <row r="65" spans="1:28" ht="48" customHeight="1">
      <c r="A65" s="51" t="s">
        <v>226</v>
      </c>
      <c r="B65" s="816" t="s">
        <v>95</v>
      </c>
      <c r="C65" s="910" t="s">
        <v>1316</v>
      </c>
      <c r="D65" s="205" t="s">
        <v>463</v>
      </c>
      <c r="E65" s="205" t="s">
        <v>478</v>
      </c>
      <c r="F65" s="205" t="s">
        <v>479</v>
      </c>
      <c r="G65" s="205" t="s">
        <v>481</v>
      </c>
      <c r="H65" s="205" t="s">
        <v>474</v>
      </c>
      <c r="I65" s="691" t="s">
        <v>1047</v>
      </c>
      <c r="J65" s="691" t="s">
        <v>1175</v>
      </c>
      <c r="K65" s="691" t="s">
        <v>1197</v>
      </c>
      <c r="L65" s="691" t="s">
        <v>1080</v>
      </c>
      <c r="M65" s="691" t="s">
        <v>447</v>
      </c>
      <c r="N65" s="109">
        <f t="shared" si="38"/>
        <v>34328.699999999997</v>
      </c>
      <c r="O65" s="109">
        <v>23375.200000000001</v>
      </c>
      <c r="P65" s="109">
        <v>10953.5</v>
      </c>
      <c r="Q65" s="675"/>
      <c r="R65" s="109">
        <f t="shared" si="39"/>
        <v>34328.699999999997</v>
      </c>
      <c r="S65" s="109">
        <v>23375.200000000001</v>
      </c>
      <c r="T65" s="109">
        <v>10953.5</v>
      </c>
      <c r="U65" s="109"/>
      <c r="V65" s="109">
        <f t="shared" si="40"/>
        <v>34328.699999999997</v>
      </c>
      <c r="W65" s="675">
        <v>23375.200000000001</v>
      </c>
      <c r="X65" s="675">
        <v>10953.5</v>
      </c>
      <c r="Y65" s="675"/>
      <c r="Z65" s="863">
        <f t="shared" ref="Z65" si="41">V65/R65</f>
        <v>1</v>
      </c>
      <c r="AA65" s="675"/>
      <c r="AB65" s="771" t="s">
        <v>1517</v>
      </c>
    </row>
    <row r="66" spans="1:28" s="8" customFormat="1" ht="45" customHeight="1">
      <c r="A66" s="54" t="s">
        <v>227</v>
      </c>
      <c r="B66" s="403" t="s">
        <v>162</v>
      </c>
      <c r="C66" s="910" t="s">
        <v>1316</v>
      </c>
      <c r="D66" s="205" t="s">
        <v>463</v>
      </c>
      <c r="E66" s="205" t="s">
        <v>464</v>
      </c>
      <c r="F66" s="205" t="s">
        <v>476</v>
      </c>
      <c r="G66" s="205" t="s">
        <v>482</v>
      </c>
      <c r="H66" s="205" t="s">
        <v>474</v>
      </c>
      <c r="I66" s="691" t="s">
        <v>1047</v>
      </c>
      <c r="J66" s="691" t="s">
        <v>1175</v>
      </c>
      <c r="K66" s="691" t="s">
        <v>1198</v>
      </c>
      <c r="L66" s="691" t="s">
        <v>1086</v>
      </c>
      <c r="M66" s="691" t="s">
        <v>447</v>
      </c>
      <c r="N66" s="109">
        <f t="shared" si="38"/>
        <v>21477.200000000001</v>
      </c>
      <c r="O66" s="109">
        <v>21262.400000000001</v>
      </c>
      <c r="P66" s="109">
        <v>214.79999999999998</v>
      </c>
      <c r="Q66" s="675"/>
      <c r="R66" s="109">
        <f t="shared" si="39"/>
        <v>21477.200000000001</v>
      </c>
      <c r="S66" s="109">
        <v>21262.400000000001</v>
      </c>
      <c r="T66" s="109">
        <v>214.79999999999998</v>
      </c>
      <c r="U66" s="109"/>
      <c r="V66" s="109">
        <f t="shared" si="40"/>
        <v>21477.200000000001</v>
      </c>
      <c r="W66" s="675">
        <v>21262.400000000001</v>
      </c>
      <c r="X66" s="675">
        <v>214.8</v>
      </c>
      <c r="Y66" s="675"/>
      <c r="Z66" s="863">
        <f t="shared" ref="Z66" si="42">V66/N66</f>
        <v>1</v>
      </c>
      <c r="AA66" s="675"/>
      <c r="AB66" s="771" t="s">
        <v>1518</v>
      </c>
    </row>
    <row r="67" spans="1:28" s="147" customFormat="1" ht="52.5" customHeight="1">
      <c r="A67" s="51" t="s">
        <v>420</v>
      </c>
      <c r="B67" s="403" t="s">
        <v>701</v>
      </c>
      <c r="C67" s="910" t="s">
        <v>1316</v>
      </c>
      <c r="D67" s="205" t="s">
        <v>463</v>
      </c>
      <c r="E67" s="205" t="s">
        <v>478</v>
      </c>
      <c r="F67" s="205" t="s">
        <v>479</v>
      </c>
      <c r="G67" s="205" t="s">
        <v>481</v>
      </c>
      <c r="H67" s="205" t="s">
        <v>474</v>
      </c>
      <c r="I67" s="691" t="s">
        <v>1051</v>
      </c>
      <c r="J67" s="691" t="s">
        <v>1175</v>
      </c>
      <c r="K67" s="691" t="s">
        <v>1222</v>
      </c>
      <c r="L67" s="691" t="s">
        <v>1335</v>
      </c>
      <c r="M67" s="691" t="s">
        <v>452</v>
      </c>
      <c r="N67" s="109">
        <f t="shared" si="38"/>
        <v>7962.7</v>
      </c>
      <c r="O67" s="282">
        <v>0</v>
      </c>
      <c r="P67" s="282">
        <v>7962.7</v>
      </c>
      <c r="Q67" s="675"/>
      <c r="R67" s="109">
        <f t="shared" si="39"/>
        <v>7962.7</v>
      </c>
      <c r="S67" s="282">
        <v>0</v>
      </c>
      <c r="T67" s="282">
        <v>7962.7</v>
      </c>
      <c r="U67" s="282"/>
      <c r="V67" s="109">
        <f t="shared" ref="V67:V68" si="43">W67+X67+Y67</f>
        <v>7962.7</v>
      </c>
      <c r="W67" s="675">
        <v>0</v>
      </c>
      <c r="X67" s="675">
        <v>7962.7</v>
      </c>
      <c r="Y67" s="675"/>
      <c r="Z67" s="863">
        <f t="shared" ref="Z67:Z68" si="44">V67/N67</f>
        <v>1</v>
      </c>
      <c r="AA67" s="675"/>
      <c r="AB67" s="691" t="s">
        <v>1515</v>
      </c>
    </row>
    <row r="68" spans="1:28" s="147" customFormat="1" ht="38.25" customHeight="1">
      <c r="A68" s="51" t="s">
        <v>421</v>
      </c>
      <c r="B68" s="403" t="s">
        <v>1309</v>
      </c>
      <c r="C68" s="879"/>
      <c r="D68" s="205" t="s">
        <v>463</v>
      </c>
      <c r="E68" s="205" t="s">
        <v>478</v>
      </c>
      <c r="F68" s="205" t="s">
        <v>479</v>
      </c>
      <c r="G68" s="205" t="s">
        <v>480</v>
      </c>
      <c r="H68" s="205" t="s">
        <v>474</v>
      </c>
      <c r="I68" s="691" t="s">
        <v>1048</v>
      </c>
      <c r="J68" s="691" t="s">
        <v>1177</v>
      </c>
      <c r="K68" s="691" t="s">
        <v>1224</v>
      </c>
      <c r="L68" s="691" t="s">
        <v>1336</v>
      </c>
      <c r="M68" s="691" t="s">
        <v>1050</v>
      </c>
      <c r="N68" s="109">
        <f t="shared" si="38"/>
        <v>31024</v>
      </c>
      <c r="O68" s="282">
        <v>0</v>
      </c>
      <c r="P68" s="282">
        <v>31024</v>
      </c>
      <c r="Q68" s="675"/>
      <c r="R68" s="109">
        <f t="shared" si="39"/>
        <v>31024</v>
      </c>
      <c r="S68" s="282">
        <v>0</v>
      </c>
      <c r="T68" s="282">
        <v>31024</v>
      </c>
      <c r="U68" s="282"/>
      <c r="V68" s="109">
        <f t="shared" si="43"/>
        <v>31024</v>
      </c>
      <c r="W68" s="675">
        <v>0</v>
      </c>
      <c r="X68" s="675">
        <v>31024</v>
      </c>
      <c r="Y68" s="675"/>
      <c r="Z68" s="863">
        <f t="shared" si="44"/>
        <v>1</v>
      </c>
      <c r="AA68" s="675"/>
      <c r="AB68" s="691" t="s">
        <v>1515</v>
      </c>
    </row>
    <row r="69" spans="1:28" s="147" customFormat="1" ht="37.5" customHeight="1">
      <c r="A69" s="855" t="s">
        <v>422</v>
      </c>
      <c r="B69" s="879" t="s">
        <v>1273</v>
      </c>
      <c r="C69" s="879"/>
      <c r="D69" s="865"/>
      <c r="E69" s="865"/>
      <c r="F69" s="865"/>
      <c r="G69" s="865"/>
      <c r="H69" s="865"/>
      <c r="I69" s="866"/>
      <c r="J69" s="691" t="s">
        <v>1177</v>
      </c>
      <c r="K69" s="866" t="s">
        <v>1308</v>
      </c>
      <c r="L69" s="866" t="s">
        <v>1307</v>
      </c>
      <c r="M69" s="866" t="s">
        <v>1049</v>
      </c>
      <c r="N69" s="861">
        <f t="shared" si="38"/>
        <v>2700</v>
      </c>
      <c r="O69" s="861">
        <v>0</v>
      </c>
      <c r="P69" s="861">
        <v>2700</v>
      </c>
      <c r="Q69" s="861"/>
      <c r="R69" s="861"/>
      <c r="S69" s="861"/>
      <c r="T69" s="861"/>
      <c r="U69" s="861"/>
      <c r="V69" s="861">
        <v>0</v>
      </c>
      <c r="W69" s="861"/>
      <c r="X69" s="861"/>
      <c r="Y69" s="861"/>
      <c r="Z69" s="864">
        <f>V69/N69</f>
        <v>0</v>
      </c>
      <c r="AA69" s="861"/>
      <c r="AB69" s="866" t="s">
        <v>1342</v>
      </c>
    </row>
    <row r="70" spans="1:28" s="9" customFormat="1" ht="47.25">
      <c r="A70" s="87"/>
      <c r="B70" s="84" t="s">
        <v>652</v>
      </c>
      <c r="C70" s="899"/>
      <c r="D70" s="203"/>
      <c r="E70" s="203"/>
      <c r="F70" s="203"/>
      <c r="G70" s="203"/>
      <c r="H70" s="203"/>
      <c r="I70" s="689"/>
      <c r="J70" s="689"/>
      <c r="K70" s="689"/>
      <c r="L70" s="689"/>
      <c r="M70" s="689"/>
      <c r="N70" s="107"/>
      <c r="O70" s="107"/>
      <c r="P70" s="107"/>
      <c r="Q70" s="718"/>
      <c r="R70" s="718"/>
      <c r="S70" s="317"/>
      <c r="T70" s="317"/>
      <c r="U70" s="317"/>
      <c r="V70" s="718"/>
      <c r="W70" s="718"/>
      <c r="X70" s="718"/>
      <c r="Y70" s="718"/>
      <c r="Z70" s="743"/>
      <c r="AA70" s="718"/>
      <c r="AB70" s="689"/>
    </row>
    <row r="71" spans="1:28" ht="31.5">
      <c r="A71" s="63"/>
      <c r="B71" s="94" t="s">
        <v>18</v>
      </c>
      <c r="C71" s="908"/>
      <c r="D71" s="204"/>
      <c r="E71" s="204"/>
      <c r="F71" s="204"/>
      <c r="G71" s="204"/>
      <c r="H71" s="204"/>
      <c r="I71" s="671"/>
      <c r="J71" s="671"/>
      <c r="K71" s="671"/>
      <c r="L71" s="671"/>
      <c r="M71" s="671"/>
      <c r="N71" s="108"/>
      <c r="O71" s="108"/>
      <c r="P71" s="108"/>
      <c r="Q71" s="719"/>
      <c r="R71" s="719"/>
      <c r="S71" s="318"/>
      <c r="T71" s="318"/>
      <c r="U71" s="318"/>
      <c r="V71" s="719"/>
      <c r="W71" s="719"/>
      <c r="X71" s="719"/>
      <c r="Y71" s="719"/>
      <c r="Z71" s="744"/>
      <c r="AA71" s="719"/>
      <c r="AB71" s="671"/>
    </row>
    <row r="72" spans="1:28" ht="20.25">
      <c r="A72" s="51"/>
      <c r="B72" s="369" t="s">
        <v>97</v>
      </c>
      <c r="C72" s="909"/>
      <c r="D72" s="221"/>
      <c r="E72" s="221"/>
      <c r="F72" s="221"/>
      <c r="G72" s="221"/>
      <c r="H72" s="221"/>
      <c r="I72" s="703"/>
      <c r="J72" s="703"/>
      <c r="K72" s="703"/>
      <c r="L72" s="703"/>
      <c r="M72" s="703"/>
      <c r="N72" s="109"/>
      <c r="O72" s="109"/>
      <c r="P72" s="109"/>
      <c r="Q72" s="675"/>
      <c r="R72" s="675"/>
      <c r="S72" s="282"/>
      <c r="T72" s="282"/>
      <c r="U72" s="282"/>
      <c r="V72" s="675"/>
      <c r="W72" s="675"/>
      <c r="X72" s="675"/>
      <c r="Y72" s="675"/>
      <c r="Z72" s="745"/>
      <c r="AA72" s="675"/>
      <c r="AB72" s="703"/>
    </row>
    <row r="73" spans="1:28" ht="42" customHeight="1">
      <c r="A73" s="591" t="s">
        <v>423</v>
      </c>
      <c r="B73" s="592" t="s">
        <v>663</v>
      </c>
      <c r="C73" s="912"/>
      <c r="D73" s="205" t="s">
        <v>463</v>
      </c>
      <c r="E73" s="205" t="s">
        <v>478</v>
      </c>
      <c r="F73" s="205" t="s">
        <v>479</v>
      </c>
      <c r="G73" s="205" t="s">
        <v>1017</v>
      </c>
      <c r="H73" s="205" t="s">
        <v>474</v>
      </c>
      <c r="I73" s="691" t="s">
        <v>1048</v>
      </c>
      <c r="J73" s="691" t="s">
        <v>1177</v>
      </c>
      <c r="K73" s="691" t="s">
        <v>1208</v>
      </c>
      <c r="L73" s="691" t="s">
        <v>1343</v>
      </c>
      <c r="M73" s="691" t="s">
        <v>1049</v>
      </c>
      <c r="N73" s="109">
        <f t="shared" ref="N73:N80" si="45">O73+P73+Q73</f>
        <v>2419</v>
      </c>
      <c r="O73" s="587">
        <v>0</v>
      </c>
      <c r="P73" s="587">
        <v>2419</v>
      </c>
      <c r="Q73" s="711"/>
      <c r="R73" s="109">
        <f t="shared" ref="R73:R80" si="46">S73+T73+U73</f>
        <v>2438</v>
      </c>
      <c r="S73" s="587">
        <v>0</v>
      </c>
      <c r="T73" s="587">
        <v>2438</v>
      </c>
      <c r="U73" s="587"/>
      <c r="V73" s="109">
        <f t="shared" ref="V73:V76" si="47">W73+X73+Y73</f>
        <v>0</v>
      </c>
      <c r="W73" s="711"/>
      <c r="X73" s="711"/>
      <c r="Y73" s="711"/>
      <c r="Z73" s="745">
        <f t="shared" ref="Z73:Z77" si="48">V73/R73</f>
        <v>0</v>
      </c>
      <c r="AA73" s="711"/>
      <c r="AB73" s="691" t="s">
        <v>1342</v>
      </c>
    </row>
    <row r="74" spans="1:28" ht="36.75" customHeight="1">
      <c r="A74" s="591" t="s">
        <v>424</v>
      </c>
      <c r="B74" s="592" t="s">
        <v>664</v>
      </c>
      <c r="C74" s="912"/>
      <c r="D74" s="205" t="s">
        <v>463</v>
      </c>
      <c r="E74" s="205" t="s">
        <v>478</v>
      </c>
      <c r="F74" s="205" t="s">
        <v>479</v>
      </c>
      <c r="G74" s="205" t="s">
        <v>1017</v>
      </c>
      <c r="H74" s="205" t="s">
        <v>474</v>
      </c>
      <c r="I74" s="691" t="s">
        <v>1048</v>
      </c>
      <c r="J74" s="691" t="s">
        <v>1177</v>
      </c>
      <c r="K74" s="691" t="s">
        <v>1208</v>
      </c>
      <c r="L74" s="691" t="s">
        <v>1344</v>
      </c>
      <c r="M74" s="691" t="s">
        <v>1049</v>
      </c>
      <c r="N74" s="109">
        <f t="shared" si="45"/>
        <v>2650</v>
      </c>
      <c r="O74" s="587">
        <v>0</v>
      </c>
      <c r="P74" s="587">
        <v>2650</v>
      </c>
      <c r="Q74" s="711"/>
      <c r="R74" s="109">
        <f t="shared" si="46"/>
        <v>2666.6</v>
      </c>
      <c r="S74" s="587">
        <v>0</v>
      </c>
      <c r="T74" s="587">
        <v>2666.6</v>
      </c>
      <c r="U74" s="587"/>
      <c r="V74" s="109">
        <f t="shared" si="47"/>
        <v>0</v>
      </c>
      <c r="W74" s="711"/>
      <c r="X74" s="711"/>
      <c r="Y74" s="711"/>
      <c r="Z74" s="745">
        <f t="shared" si="48"/>
        <v>0</v>
      </c>
      <c r="AA74" s="711"/>
      <c r="AB74" s="691" t="s">
        <v>1342</v>
      </c>
    </row>
    <row r="75" spans="1:28" ht="42.75" customHeight="1">
      <c r="A75" s="591" t="s">
        <v>425</v>
      </c>
      <c r="B75" s="592" t="s">
        <v>1062</v>
      </c>
      <c r="C75" s="912"/>
      <c r="D75" s="205" t="s">
        <v>463</v>
      </c>
      <c r="E75" s="205" t="s">
        <v>478</v>
      </c>
      <c r="F75" s="205" t="s">
        <v>479</v>
      </c>
      <c r="G75" s="205" t="s">
        <v>1017</v>
      </c>
      <c r="H75" s="205" t="s">
        <v>474</v>
      </c>
      <c r="I75" s="691" t="s">
        <v>1048</v>
      </c>
      <c r="J75" s="691" t="s">
        <v>1177</v>
      </c>
      <c r="K75" s="691" t="s">
        <v>1212</v>
      </c>
      <c r="L75" s="691" t="s">
        <v>1345</v>
      </c>
      <c r="M75" s="691" t="s">
        <v>1049</v>
      </c>
      <c r="N75" s="109">
        <f t="shared" si="45"/>
        <v>1654.6</v>
      </c>
      <c r="O75" s="587">
        <v>0</v>
      </c>
      <c r="P75" s="587">
        <v>1654.6</v>
      </c>
      <c r="Q75" s="711"/>
      <c r="R75" s="109">
        <f t="shared" si="46"/>
        <v>1645.6</v>
      </c>
      <c r="S75" s="587">
        <v>0</v>
      </c>
      <c r="T75" s="587">
        <v>1645.6</v>
      </c>
      <c r="U75" s="587"/>
      <c r="V75" s="109">
        <f t="shared" si="47"/>
        <v>1654.6</v>
      </c>
      <c r="W75" s="711">
        <v>0</v>
      </c>
      <c r="X75" s="711">
        <v>1654.6</v>
      </c>
      <c r="Y75" s="711"/>
      <c r="Z75" s="863">
        <f>V75/N75</f>
        <v>1</v>
      </c>
      <c r="AA75" s="711"/>
      <c r="AB75" s="691" t="s">
        <v>1495</v>
      </c>
    </row>
    <row r="76" spans="1:28" ht="37.5" customHeight="1">
      <c r="A76" s="357" t="s">
        <v>426</v>
      </c>
      <c r="B76" s="403" t="s">
        <v>755</v>
      </c>
      <c r="C76" s="879"/>
      <c r="D76" s="205" t="s">
        <v>463</v>
      </c>
      <c r="E76" s="205" t="s">
        <v>478</v>
      </c>
      <c r="F76" s="205" t="s">
        <v>479</v>
      </c>
      <c r="G76" s="205" t="s">
        <v>1017</v>
      </c>
      <c r="H76" s="205" t="s">
        <v>474</v>
      </c>
      <c r="I76" s="691" t="s">
        <v>1048</v>
      </c>
      <c r="J76" s="691" t="s">
        <v>1177</v>
      </c>
      <c r="K76" s="691" t="s">
        <v>1208</v>
      </c>
      <c r="L76" s="691" t="s">
        <v>1337</v>
      </c>
      <c r="M76" s="691" t="s">
        <v>1049</v>
      </c>
      <c r="N76" s="109">
        <f t="shared" si="45"/>
        <v>2666.6</v>
      </c>
      <c r="O76" s="282">
        <v>0</v>
      </c>
      <c r="P76" s="282">
        <v>2666.6</v>
      </c>
      <c r="Q76" s="675"/>
      <c r="R76" s="109">
        <f t="shared" si="46"/>
        <v>2666.6</v>
      </c>
      <c r="S76" s="282">
        <v>0</v>
      </c>
      <c r="T76" s="282">
        <v>2666.6</v>
      </c>
      <c r="U76" s="282"/>
      <c r="V76" s="109">
        <f t="shared" si="47"/>
        <v>0</v>
      </c>
      <c r="W76" s="675"/>
      <c r="X76" s="675"/>
      <c r="Y76" s="808"/>
      <c r="Z76" s="745">
        <f t="shared" si="48"/>
        <v>0</v>
      </c>
      <c r="AA76" s="808"/>
      <c r="AB76" s="691" t="s">
        <v>1342</v>
      </c>
    </row>
    <row r="77" spans="1:28" ht="31.5">
      <c r="A77" s="357" t="s">
        <v>427</v>
      </c>
      <c r="B77" s="403" t="s">
        <v>756</v>
      </c>
      <c r="C77" s="879"/>
      <c r="D77" s="205" t="s">
        <v>463</v>
      </c>
      <c r="E77" s="205" t="s">
        <v>478</v>
      </c>
      <c r="F77" s="205" t="s">
        <v>479</v>
      </c>
      <c r="G77" s="205" t="s">
        <v>1017</v>
      </c>
      <c r="H77" s="205" t="s">
        <v>474</v>
      </c>
      <c r="I77" s="691" t="s">
        <v>1048</v>
      </c>
      <c r="J77" s="691" t="s">
        <v>1177</v>
      </c>
      <c r="K77" s="691" t="s">
        <v>1208</v>
      </c>
      <c r="L77" s="691" t="s">
        <v>1338</v>
      </c>
      <c r="M77" s="691" t="s">
        <v>1049</v>
      </c>
      <c r="N77" s="109">
        <f t="shared" si="45"/>
        <v>2666.6</v>
      </c>
      <c r="O77" s="282">
        <v>0</v>
      </c>
      <c r="P77" s="282">
        <v>2666.6</v>
      </c>
      <c r="Q77" s="675"/>
      <c r="R77" s="109">
        <f t="shared" si="46"/>
        <v>2666.6</v>
      </c>
      <c r="S77" s="282">
        <v>0</v>
      </c>
      <c r="T77" s="282">
        <v>2666.6</v>
      </c>
      <c r="U77" s="282"/>
      <c r="V77" s="109">
        <f t="shared" ref="V77" si="49">W77+X77+Y77</f>
        <v>2666.6</v>
      </c>
      <c r="W77" s="675">
        <v>0</v>
      </c>
      <c r="X77" s="675">
        <v>2666.6</v>
      </c>
      <c r="Y77" s="808"/>
      <c r="Z77" s="863">
        <f t="shared" si="48"/>
        <v>1</v>
      </c>
      <c r="AA77" s="808"/>
      <c r="AB77" s="691" t="s">
        <v>1495</v>
      </c>
    </row>
    <row r="78" spans="1:28" ht="31.5">
      <c r="A78" s="357" t="s">
        <v>428</v>
      </c>
      <c r="B78" s="403" t="s">
        <v>757</v>
      </c>
      <c r="C78" s="879"/>
      <c r="D78" s="205" t="s">
        <v>463</v>
      </c>
      <c r="E78" s="205" t="s">
        <v>478</v>
      </c>
      <c r="F78" s="205" t="s">
        <v>479</v>
      </c>
      <c r="G78" s="205" t="s">
        <v>1017</v>
      </c>
      <c r="H78" s="205" t="s">
        <v>474</v>
      </c>
      <c r="I78" s="691" t="s">
        <v>1048</v>
      </c>
      <c r="J78" s="691" t="s">
        <v>1177</v>
      </c>
      <c r="K78" s="691" t="s">
        <v>1212</v>
      </c>
      <c r="L78" s="691" t="s">
        <v>1339</v>
      </c>
      <c r="M78" s="691" t="s">
        <v>1049</v>
      </c>
      <c r="N78" s="109">
        <f t="shared" si="45"/>
        <v>1654.6</v>
      </c>
      <c r="O78" s="282">
        <v>0</v>
      </c>
      <c r="P78" s="282">
        <v>1654.6</v>
      </c>
      <c r="Q78" s="675"/>
      <c r="R78" s="109">
        <f t="shared" si="46"/>
        <v>1654.6</v>
      </c>
      <c r="S78" s="282">
        <v>0</v>
      </c>
      <c r="T78" s="282">
        <v>1654.6</v>
      </c>
      <c r="U78" s="282"/>
      <c r="V78" s="109">
        <f t="shared" ref="V78" si="50">W78+X78+Y78</f>
        <v>1654.6</v>
      </c>
      <c r="W78" s="675">
        <v>0</v>
      </c>
      <c r="X78" s="675">
        <v>1654.6</v>
      </c>
      <c r="Y78" s="808"/>
      <c r="Z78" s="863">
        <f t="shared" ref="Z78:Z80" si="51">V78/N78</f>
        <v>1</v>
      </c>
      <c r="AA78" s="808"/>
      <c r="AB78" s="691" t="s">
        <v>1495</v>
      </c>
    </row>
    <row r="79" spans="1:28" ht="31.5">
      <c r="A79" s="357" t="s">
        <v>429</v>
      </c>
      <c r="B79" s="403" t="s">
        <v>758</v>
      </c>
      <c r="C79" s="879"/>
      <c r="D79" s="205" t="s">
        <v>463</v>
      </c>
      <c r="E79" s="205" t="s">
        <v>478</v>
      </c>
      <c r="F79" s="205" t="s">
        <v>479</v>
      </c>
      <c r="G79" s="205" t="s">
        <v>1017</v>
      </c>
      <c r="H79" s="205" t="s">
        <v>474</v>
      </c>
      <c r="I79" s="691" t="s">
        <v>1048</v>
      </c>
      <c r="J79" s="691" t="s">
        <v>1177</v>
      </c>
      <c r="K79" s="691" t="s">
        <v>1212</v>
      </c>
      <c r="L79" s="691" t="s">
        <v>1340</v>
      </c>
      <c r="M79" s="691" t="s">
        <v>1049</v>
      </c>
      <c r="N79" s="109">
        <f t="shared" si="45"/>
        <v>1654.6</v>
      </c>
      <c r="O79" s="282">
        <v>0</v>
      </c>
      <c r="P79" s="282">
        <v>1654.6</v>
      </c>
      <c r="Q79" s="675"/>
      <c r="R79" s="109">
        <f t="shared" si="46"/>
        <v>1654.6</v>
      </c>
      <c r="S79" s="282">
        <v>0</v>
      </c>
      <c r="T79" s="282">
        <v>1654.6</v>
      </c>
      <c r="U79" s="282"/>
      <c r="V79" s="109">
        <f t="shared" ref="V79" si="52">W79+X79+Y79</f>
        <v>1654.6</v>
      </c>
      <c r="W79" s="675">
        <v>0</v>
      </c>
      <c r="X79" s="675">
        <v>1654.6</v>
      </c>
      <c r="Y79" s="808"/>
      <c r="Z79" s="863">
        <f t="shared" si="51"/>
        <v>1</v>
      </c>
      <c r="AA79" s="808"/>
      <c r="AB79" s="691" t="s">
        <v>1495</v>
      </c>
    </row>
    <row r="80" spans="1:28" ht="31.5">
      <c r="A80" s="357" t="s">
        <v>228</v>
      </c>
      <c r="B80" s="403" t="s">
        <v>759</v>
      </c>
      <c r="C80" s="879"/>
      <c r="D80" s="205" t="s">
        <v>463</v>
      </c>
      <c r="E80" s="205" t="s">
        <v>478</v>
      </c>
      <c r="F80" s="205" t="s">
        <v>479</v>
      </c>
      <c r="G80" s="205" t="s">
        <v>1017</v>
      </c>
      <c r="H80" s="205" t="s">
        <v>474</v>
      </c>
      <c r="I80" s="691" t="s">
        <v>1048</v>
      </c>
      <c r="J80" s="691" t="s">
        <v>1177</v>
      </c>
      <c r="K80" s="691" t="s">
        <v>1212</v>
      </c>
      <c r="L80" s="691" t="s">
        <v>1341</v>
      </c>
      <c r="M80" s="691" t="s">
        <v>1049</v>
      </c>
      <c r="N80" s="109">
        <f t="shared" si="45"/>
        <v>1654.6</v>
      </c>
      <c r="O80" s="282">
        <v>0</v>
      </c>
      <c r="P80" s="282">
        <v>1654.6</v>
      </c>
      <c r="Q80" s="675"/>
      <c r="R80" s="109">
        <f t="shared" si="46"/>
        <v>1654.6</v>
      </c>
      <c r="S80" s="282">
        <v>0</v>
      </c>
      <c r="T80" s="282">
        <v>1654.6</v>
      </c>
      <c r="U80" s="282"/>
      <c r="V80" s="109">
        <f t="shared" ref="V80" si="53">W80+X80+Y80</f>
        <v>1654.6</v>
      </c>
      <c r="W80" s="675">
        <v>0</v>
      </c>
      <c r="X80" s="675">
        <v>1654.6</v>
      </c>
      <c r="Y80" s="808"/>
      <c r="Z80" s="863">
        <f t="shared" si="51"/>
        <v>1</v>
      </c>
      <c r="AA80" s="808"/>
      <c r="AB80" s="691" t="s">
        <v>1495</v>
      </c>
    </row>
    <row r="81" spans="1:28" s="8" customFormat="1" ht="31.5">
      <c r="A81" s="360"/>
      <c r="B81" s="94" t="s">
        <v>653</v>
      </c>
      <c r="C81" s="908"/>
      <c r="D81" s="362"/>
      <c r="E81" s="362"/>
      <c r="F81" s="362"/>
      <c r="G81" s="362"/>
      <c r="H81" s="362"/>
      <c r="I81" s="695"/>
      <c r="J81" s="695"/>
      <c r="K81" s="695"/>
      <c r="L81" s="695"/>
      <c r="M81" s="695"/>
      <c r="N81" s="364"/>
      <c r="O81" s="364"/>
      <c r="P81" s="364"/>
      <c r="Q81" s="720"/>
      <c r="R81" s="720"/>
      <c r="S81" s="720"/>
      <c r="T81" s="364"/>
      <c r="U81" s="364"/>
      <c r="V81" s="720"/>
      <c r="W81" s="720"/>
      <c r="X81" s="720"/>
      <c r="Y81" s="720"/>
      <c r="Z81" s="749"/>
      <c r="AA81" s="720"/>
      <c r="AB81" s="695"/>
    </row>
    <row r="82" spans="1:28" s="147" customFormat="1" ht="33.75" customHeight="1">
      <c r="A82" s="359"/>
      <c r="B82" s="668" t="s">
        <v>1043</v>
      </c>
      <c r="C82" s="913"/>
      <c r="D82" s="218"/>
      <c r="E82" s="218"/>
      <c r="F82" s="218"/>
      <c r="G82" s="218"/>
      <c r="H82" s="218"/>
      <c r="I82" s="621"/>
      <c r="J82" s="621"/>
      <c r="K82" s="621"/>
      <c r="L82" s="621"/>
      <c r="M82" s="621"/>
      <c r="N82" s="319"/>
      <c r="O82" s="319"/>
      <c r="P82" s="319"/>
      <c r="Q82" s="680"/>
      <c r="R82" s="680"/>
      <c r="S82" s="680"/>
      <c r="T82" s="319"/>
      <c r="U82" s="319"/>
      <c r="V82" s="680"/>
      <c r="W82" s="680"/>
      <c r="X82" s="680"/>
      <c r="Y82" s="680"/>
      <c r="Z82" s="747"/>
      <c r="AA82" s="680"/>
      <c r="AB82" s="621"/>
    </row>
    <row r="83" spans="1:28" s="147" customFormat="1" ht="78.75">
      <c r="A83" s="357" t="s">
        <v>229</v>
      </c>
      <c r="B83" s="816" t="s">
        <v>654</v>
      </c>
      <c r="C83" s="911"/>
      <c r="D83" s="205" t="s">
        <v>1018</v>
      </c>
      <c r="E83" s="205" t="s">
        <v>478</v>
      </c>
      <c r="F83" s="205" t="s">
        <v>479</v>
      </c>
      <c r="G83" s="205" t="s">
        <v>1017</v>
      </c>
      <c r="H83" s="205" t="s">
        <v>471</v>
      </c>
      <c r="I83" s="691" t="s">
        <v>1047</v>
      </c>
      <c r="J83" s="691" t="s">
        <v>1175</v>
      </c>
      <c r="K83" s="971" t="s">
        <v>1348</v>
      </c>
      <c r="L83" s="971" t="s">
        <v>1347</v>
      </c>
      <c r="M83" s="691" t="s">
        <v>1049</v>
      </c>
      <c r="N83" s="109">
        <f>O83+P83+Q83</f>
        <v>34555.5</v>
      </c>
      <c r="O83" s="282">
        <v>0</v>
      </c>
      <c r="P83" s="282">
        <v>34555.5</v>
      </c>
      <c r="Q83" s="675"/>
      <c r="R83" s="109">
        <f>S83+T83+U83</f>
        <v>34555.5</v>
      </c>
      <c r="S83" s="282">
        <v>0</v>
      </c>
      <c r="T83" s="282">
        <v>34555.5</v>
      </c>
      <c r="U83" s="282"/>
      <c r="V83" s="109">
        <f t="shared" ref="V83" si="54">W83+X83+Y83</f>
        <v>8602.7000000000007</v>
      </c>
      <c r="W83" s="675">
        <v>0</v>
      </c>
      <c r="X83" s="675">
        <v>8602.7000000000007</v>
      </c>
      <c r="Y83" s="675"/>
      <c r="Z83" s="745">
        <f>V83/R83</f>
        <v>0.2489531333651662</v>
      </c>
      <c r="AA83" s="675"/>
      <c r="AB83" s="691" t="s">
        <v>1560</v>
      </c>
    </row>
    <row r="84" spans="1:28" s="147" customFormat="1" ht="20.25">
      <c r="A84" s="357"/>
      <c r="B84" s="668" t="s">
        <v>743</v>
      </c>
      <c r="C84" s="913"/>
      <c r="D84" s="218"/>
      <c r="E84" s="218"/>
      <c r="F84" s="218"/>
      <c r="G84" s="218"/>
      <c r="H84" s="218"/>
      <c r="I84" s="621"/>
      <c r="J84" s="621"/>
      <c r="K84" s="621"/>
      <c r="L84" s="621"/>
      <c r="M84" s="621"/>
      <c r="N84" s="275"/>
      <c r="O84" s="275"/>
      <c r="P84" s="275"/>
      <c r="Q84" s="569"/>
      <c r="R84" s="275"/>
      <c r="S84" s="275"/>
      <c r="T84" s="275"/>
      <c r="U84" s="275"/>
      <c r="V84" s="569"/>
      <c r="W84" s="569"/>
      <c r="X84" s="569"/>
      <c r="Y84" s="569"/>
      <c r="Z84" s="748"/>
      <c r="AA84" s="569"/>
      <c r="AB84" s="621"/>
    </row>
    <row r="85" spans="1:28" s="147" customFormat="1" ht="33">
      <c r="A85" s="591" t="s">
        <v>230</v>
      </c>
      <c r="B85" s="817" t="s">
        <v>655</v>
      </c>
      <c r="C85" s="914"/>
      <c r="D85" s="205" t="s">
        <v>1018</v>
      </c>
      <c r="E85" s="205" t="s">
        <v>478</v>
      </c>
      <c r="F85" s="205" t="s">
        <v>479</v>
      </c>
      <c r="G85" s="205" t="s">
        <v>1017</v>
      </c>
      <c r="H85" s="205" t="s">
        <v>471</v>
      </c>
      <c r="I85" s="691" t="s">
        <v>1051</v>
      </c>
      <c r="J85" s="691" t="s">
        <v>1175</v>
      </c>
      <c r="K85" s="691" t="s">
        <v>1215</v>
      </c>
      <c r="L85" s="691" t="s">
        <v>1346</v>
      </c>
      <c r="M85" s="691" t="s">
        <v>452</v>
      </c>
      <c r="N85" s="109">
        <f>O85+P85+Q85</f>
        <v>13223.7</v>
      </c>
      <c r="O85" s="587">
        <v>0</v>
      </c>
      <c r="P85" s="587">
        <v>13223.7</v>
      </c>
      <c r="Q85" s="711"/>
      <c r="R85" s="109">
        <f>S85+T85+U85</f>
        <v>13334</v>
      </c>
      <c r="S85" s="587">
        <v>0</v>
      </c>
      <c r="T85" s="587">
        <v>13334</v>
      </c>
      <c r="U85" s="587"/>
      <c r="V85" s="109">
        <f t="shared" ref="V85" si="55">W85+X85+Y85</f>
        <v>13223.7</v>
      </c>
      <c r="W85" s="711">
        <v>0</v>
      </c>
      <c r="X85" s="711">
        <v>13223.7</v>
      </c>
      <c r="Y85" s="711"/>
      <c r="Z85" s="863">
        <f>V85/N85</f>
        <v>1</v>
      </c>
      <c r="AA85" s="711"/>
      <c r="AB85" s="690" t="s">
        <v>1495</v>
      </c>
    </row>
    <row r="86" spans="1:28" s="9" customFormat="1" ht="20.25">
      <c r="A86" s="588"/>
      <c r="B86" s="593" t="s">
        <v>6</v>
      </c>
      <c r="C86" s="915"/>
      <c r="D86" s="584"/>
      <c r="E86" s="584"/>
      <c r="F86" s="584"/>
      <c r="G86" s="584"/>
      <c r="H86" s="584"/>
      <c r="I86" s="687"/>
      <c r="J86" s="687"/>
      <c r="K86" s="687"/>
      <c r="L86" s="687"/>
      <c r="M86" s="687"/>
      <c r="N86" s="585">
        <f t="shared" ref="N86:Y86" si="56">N90+N132+N142+N143+N145+N146+N147+N148+N149+N150+N151+N152+N153+N195+N215</f>
        <v>1379113.04</v>
      </c>
      <c r="O86" s="585">
        <f t="shared" si="56"/>
        <v>621134.9</v>
      </c>
      <c r="P86" s="585">
        <f t="shared" si="56"/>
        <v>757978.1399999999</v>
      </c>
      <c r="Q86" s="585">
        <f t="shared" si="56"/>
        <v>0</v>
      </c>
      <c r="R86" s="585">
        <f t="shared" si="56"/>
        <v>1068777.6000000001</v>
      </c>
      <c r="S86" s="585">
        <f t="shared" si="56"/>
        <v>490649.00000000012</v>
      </c>
      <c r="T86" s="585">
        <f t="shared" si="56"/>
        <v>578128.6</v>
      </c>
      <c r="U86" s="585">
        <f t="shared" si="56"/>
        <v>0</v>
      </c>
      <c r="V86" s="585">
        <f t="shared" si="56"/>
        <v>1021899.2</v>
      </c>
      <c r="W86" s="585">
        <f t="shared" si="56"/>
        <v>600036.1</v>
      </c>
      <c r="X86" s="585">
        <f t="shared" si="56"/>
        <v>421863.10000000003</v>
      </c>
      <c r="Y86" s="585">
        <f t="shared" si="56"/>
        <v>0</v>
      </c>
      <c r="Z86" s="741">
        <f>V86/N86</f>
        <v>0.74098291464200783</v>
      </c>
      <c r="AA86" s="716"/>
      <c r="AB86" s="687"/>
    </row>
    <row r="87" spans="1:28" s="9" customFormat="1" ht="31.5">
      <c r="A87" s="88"/>
      <c r="B87" s="82" t="s">
        <v>388</v>
      </c>
      <c r="C87" s="898"/>
      <c r="D87" s="202"/>
      <c r="E87" s="202"/>
      <c r="F87" s="202"/>
      <c r="G87" s="202"/>
      <c r="H87" s="202"/>
      <c r="I87" s="688"/>
      <c r="J87" s="688"/>
      <c r="K87" s="688"/>
      <c r="L87" s="688"/>
      <c r="M87" s="688"/>
      <c r="N87" s="106"/>
      <c r="O87" s="106"/>
      <c r="P87" s="106"/>
      <c r="Q87" s="717"/>
      <c r="R87" s="717"/>
      <c r="S87" s="717"/>
      <c r="T87" s="316"/>
      <c r="U87" s="316"/>
      <c r="V87" s="717"/>
      <c r="W87" s="717"/>
      <c r="X87" s="717"/>
      <c r="Y87" s="717"/>
      <c r="Z87" s="742"/>
      <c r="AA87" s="717"/>
      <c r="AB87" s="688"/>
    </row>
    <row r="88" spans="1:28" s="9" customFormat="1" ht="47.25">
      <c r="A88" s="87"/>
      <c r="B88" s="84" t="s">
        <v>389</v>
      </c>
      <c r="C88" s="899"/>
      <c r="D88" s="203"/>
      <c r="E88" s="203"/>
      <c r="F88" s="203"/>
      <c r="G88" s="203"/>
      <c r="H88" s="203"/>
      <c r="I88" s="689"/>
      <c r="J88" s="689"/>
      <c r="K88" s="689"/>
      <c r="L88" s="689"/>
      <c r="M88" s="689"/>
      <c r="N88" s="107"/>
      <c r="O88" s="107"/>
      <c r="P88" s="107"/>
      <c r="Q88" s="718"/>
      <c r="R88" s="718"/>
      <c r="S88" s="718"/>
      <c r="T88" s="317"/>
      <c r="U88" s="317"/>
      <c r="V88" s="718"/>
      <c r="W88" s="718"/>
      <c r="X88" s="718"/>
      <c r="Y88" s="718"/>
      <c r="Z88" s="743"/>
      <c r="AA88" s="718"/>
      <c r="AB88" s="689"/>
    </row>
    <row r="89" spans="1:28" ht="20.25">
      <c r="A89" s="63"/>
      <c r="B89" s="94" t="s">
        <v>592</v>
      </c>
      <c r="C89" s="908"/>
      <c r="D89" s="204"/>
      <c r="E89" s="204"/>
      <c r="F89" s="204"/>
      <c r="G89" s="204"/>
      <c r="H89" s="204"/>
      <c r="I89" s="671"/>
      <c r="J89" s="671"/>
      <c r="K89" s="671"/>
      <c r="L89" s="671"/>
      <c r="M89" s="671"/>
      <c r="N89" s="108"/>
      <c r="O89" s="108"/>
      <c r="P89" s="108"/>
      <c r="Q89" s="719"/>
      <c r="R89" s="719"/>
      <c r="S89" s="719"/>
      <c r="T89" s="318"/>
      <c r="U89" s="318"/>
      <c r="V89" s="719"/>
      <c r="W89" s="719"/>
      <c r="X89" s="719"/>
      <c r="Y89" s="719"/>
      <c r="Z89" s="744"/>
      <c r="AA89" s="719"/>
      <c r="AB89" s="671"/>
    </row>
    <row r="90" spans="1:28" s="21" customFormat="1" ht="84.75" customHeight="1">
      <c r="A90" s="36"/>
      <c r="B90" s="36" t="s">
        <v>593</v>
      </c>
      <c r="C90" s="916" t="s">
        <v>1317</v>
      </c>
      <c r="D90" s="215" t="s">
        <v>1023</v>
      </c>
      <c r="E90" s="215" t="s">
        <v>483</v>
      </c>
      <c r="F90" s="215" t="s">
        <v>465</v>
      </c>
      <c r="G90" s="215" t="s">
        <v>485</v>
      </c>
      <c r="H90" s="215" t="s">
        <v>474</v>
      </c>
      <c r="I90" s="696"/>
      <c r="J90" s="696"/>
      <c r="K90" s="696"/>
      <c r="L90" s="696"/>
      <c r="M90" s="696"/>
      <c r="N90" s="117">
        <f>SUM(N91:N131)</f>
        <v>20186.799999999992</v>
      </c>
      <c r="O90" s="117">
        <f t="shared" ref="O90:Y90" si="57">SUM(O91:O131)</f>
        <v>0</v>
      </c>
      <c r="P90" s="117">
        <f t="shared" si="57"/>
        <v>20186.799999999992</v>
      </c>
      <c r="Q90" s="117">
        <f t="shared" si="57"/>
        <v>0</v>
      </c>
      <c r="R90" s="117">
        <f t="shared" si="57"/>
        <v>13275.399999999994</v>
      </c>
      <c r="S90" s="117">
        <f t="shared" si="57"/>
        <v>0</v>
      </c>
      <c r="T90" s="117">
        <f t="shared" si="57"/>
        <v>13275.399999999994</v>
      </c>
      <c r="U90" s="117">
        <f t="shared" si="57"/>
        <v>0</v>
      </c>
      <c r="V90" s="117">
        <f t="shared" si="57"/>
        <v>16872.100000000006</v>
      </c>
      <c r="W90" s="117">
        <f t="shared" si="57"/>
        <v>0</v>
      </c>
      <c r="X90" s="117">
        <f t="shared" si="57"/>
        <v>16872.100000000006</v>
      </c>
      <c r="Y90" s="117">
        <f t="shared" si="57"/>
        <v>0</v>
      </c>
      <c r="Z90" s="751">
        <f>V90/N90</f>
        <v>0.83579864069590093</v>
      </c>
      <c r="AA90" s="721"/>
      <c r="AB90" s="696"/>
    </row>
    <row r="91" spans="1:28" s="12" customFormat="1" ht="31.5">
      <c r="A91" s="57" t="s">
        <v>231</v>
      </c>
      <c r="B91" s="258" t="s">
        <v>38</v>
      </c>
      <c r="C91" s="917"/>
      <c r="D91" s="212"/>
      <c r="E91" s="212"/>
      <c r="F91" s="212"/>
      <c r="G91" s="212"/>
      <c r="H91" s="212"/>
      <c r="I91" s="697" t="s">
        <v>1047</v>
      </c>
      <c r="J91" s="697" t="s">
        <v>1193</v>
      </c>
      <c r="K91" s="1068" t="s">
        <v>1350</v>
      </c>
      <c r="L91" s="1068" t="s">
        <v>1349</v>
      </c>
      <c r="M91" s="697" t="s">
        <v>1049</v>
      </c>
      <c r="N91" s="112">
        <f>O91+P91+Q91</f>
        <v>471.4</v>
      </c>
      <c r="O91" s="109">
        <v>0</v>
      </c>
      <c r="P91" s="112">
        <v>471.4</v>
      </c>
      <c r="Q91" s="678"/>
      <c r="R91" s="112">
        <f>S91+T91+U91</f>
        <v>569.79999999999995</v>
      </c>
      <c r="S91" s="109">
        <v>0</v>
      </c>
      <c r="T91" s="112">
        <v>569.79999999999995</v>
      </c>
      <c r="U91" s="678"/>
      <c r="V91" s="109">
        <f t="shared" ref="V91:V131" si="58">W91+X91+Y91</f>
        <v>471.4</v>
      </c>
      <c r="W91" s="678">
        <v>0</v>
      </c>
      <c r="X91" s="678">
        <v>471.4</v>
      </c>
      <c r="Y91" s="678"/>
      <c r="Z91" s="863">
        <f>V91/N91</f>
        <v>1</v>
      </c>
      <c r="AA91" s="678"/>
      <c r="AB91" s="771" t="s">
        <v>1519</v>
      </c>
    </row>
    <row r="92" spans="1:28" s="12" customFormat="1" ht="31.5">
      <c r="A92" s="57" t="s">
        <v>232</v>
      </c>
      <c r="B92" s="258" t="s">
        <v>39</v>
      </c>
      <c r="C92" s="917"/>
      <c r="D92" s="212"/>
      <c r="E92" s="212"/>
      <c r="F92" s="212"/>
      <c r="G92" s="212"/>
      <c r="H92" s="212"/>
      <c r="I92" s="697" t="s">
        <v>1047</v>
      </c>
      <c r="J92" s="697" t="s">
        <v>1193</v>
      </c>
      <c r="K92" s="1069"/>
      <c r="L92" s="1069"/>
      <c r="M92" s="697" t="s">
        <v>1049</v>
      </c>
      <c r="N92" s="112">
        <f t="shared" ref="N92:N139" si="59">O92+P92+Q92</f>
        <v>471.4</v>
      </c>
      <c r="O92" s="109">
        <v>0</v>
      </c>
      <c r="P92" s="112">
        <v>471.4</v>
      </c>
      <c r="Q92" s="678"/>
      <c r="R92" s="112">
        <f t="shared" ref="R92:R112" si="60">S92+T92+U92</f>
        <v>569.79999999999995</v>
      </c>
      <c r="S92" s="109">
        <v>0</v>
      </c>
      <c r="T92" s="112">
        <v>569.79999999999995</v>
      </c>
      <c r="U92" s="678"/>
      <c r="V92" s="109">
        <f t="shared" si="58"/>
        <v>471.4</v>
      </c>
      <c r="W92" s="678">
        <v>0</v>
      </c>
      <c r="X92" s="678">
        <v>471.4</v>
      </c>
      <c r="Y92" s="678"/>
      <c r="Z92" s="863">
        <f t="shared" ref="Z92:Z112" si="61">V92/N92</f>
        <v>1</v>
      </c>
      <c r="AA92" s="678"/>
      <c r="AB92" s="771" t="s">
        <v>1519</v>
      </c>
    </row>
    <row r="93" spans="1:28" s="12" customFormat="1" ht="31.5">
      <c r="A93" s="57" t="s">
        <v>233</v>
      </c>
      <c r="B93" s="258" t="s">
        <v>40</v>
      </c>
      <c r="C93" s="917"/>
      <c r="D93" s="212"/>
      <c r="E93" s="212"/>
      <c r="F93" s="212"/>
      <c r="G93" s="212"/>
      <c r="H93" s="212"/>
      <c r="I93" s="697" t="s">
        <v>1047</v>
      </c>
      <c r="J93" s="697" t="s">
        <v>1193</v>
      </c>
      <c r="K93" s="1069"/>
      <c r="L93" s="1069"/>
      <c r="M93" s="697" t="s">
        <v>1049</v>
      </c>
      <c r="N93" s="112">
        <f t="shared" si="59"/>
        <v>471.4</v>
      </c>
      <c r="O93" s="109">
        <v>0</v>
      </c>
      <c r="P93" s="112">
        <v>471.4</v>
      </c>
      <c r="Q93" s="678"/>
      <c r="R93" s="112">
        <f t="shared" si="60"/>
        <v>569.79999999999995</v>
      </c>
      <c r="S93" s="109">
        <v>0</v>
      </c>
      <c r="T93" s="112">
        <v>569.79999999999995</v>
      </c>
      <c r="U93" s="678"/>
      <c r="V93" s="109">
        <f t="shared" si="58"/>
        <v>471.4</v>
      </c>
      <c r="W93" s="678">
        <v>0</v>
      </c>
      <c r="X93" s="678">
        <v>471.4</v>
      </c>
      <c r="Y93" s="678"/>
      <c r="Z93" s="863">
        <f t="shared" si="61"/>
        <v>1</v>
      </c>
      <c r="AA93" s="678"/>
      <c r="AB93" s="771" t="s">
        <v>1519</v>
      </c>
    </row>
    <row r="94" spans="1:28" s="12" customFormat="1" ht="31.5">
      <c r="A94" s="57" t="s">
        <v>234</v>
      </c>
      <c r="B94" s="258" t="s">
        <v>41</v>
      </c>
      <c r="C94" s="917"/>
      <c r="D94" s="212"/>
      <c r="E94" s="212"/>
      <c r="F94" s="212"/>
      <c r="G94" s="212"/>
      <c r="H94" s="212"/>
      <c r="I94" s="697" t="s">
        <v>1047</v>
      </c>
      <c r="J94" s="697" t="s">
        <v>1193</v>
      </c>
      <c r="K94" s="1069"/>
      <c r="L94" s="1069"/>
      <c r="M94" s="697" t="s">
        <v>1049</v>
      </c>
      <c r="N94" s="112">
        <f t="shared" si="59"/>
        <v>471.3</v>
      </c>
      <c r="O94" s="109">
        <v>0</v>
      </c>
      <c r="P94" s="112">
        <v>471.3</v>
      </c>
      <c r="Q94" s="678"/>
      <c r="R94" s="112">
        <f t="shared" si="60"/>
        <v>569.79999999999995</v>
      </c>
      <c r="S94" s="109">
        <v>0</v>
      </c>
      <c r="T94" s="112">
        <v>569.79999999999995</v>
      </c>
      <c r="U94" s="678"/>
      <c r="V94" s="109">
        <f t="shared" si="58"/>
        <v>471.4</v>
      </c>
      <c r="W94" s="678">
        <v>0</v>
      </c>
      <c r="X94" s="678">
        <v>471.4</v>
      </c>
      <c r="Y94" s="678"/>
      <c r="Z94" s="863">
        <f t="shared" si="61"/>
        <v>1.0002121790791427</v>
      </c>
      <c r="AA94" s="678"/>
      <c r="AB94" s="771" t="s">
        <v>1519</v>
      </c>
    </row>
    <row r="95" spans="1:28" s="12" customFormat="1" ht="31.5">
      <c r="A95" s="57" t="s">
        <v>235</v>
      </c>
      <c r="B95" s="258" t="s">
        <v>42</v>
      </c>
      <c r="C95" s="917"/>
      <c r="D95" s="212"/>
      <c r="E95" s="212"/>
      <c r="F95" s="212"/>
      <c r="G95" s="212"/>
      <c r="H95" s="212"/>
      <c r="I95" s="697" t="s">
        <v>1047</v>
      </c>
      <c r="J95" s="697" t="s">
        <v>1193</v>
      </c>
      <c r="K95" s="1069"/>
      <c r="L95" s="1069"/>
      <c r="M95" s="697" t="s">
        <v>1049</v>
      </c>
      <c r="N95" s="112">
        <f t="shared" si="59"/>
        <v>471.3</v>
      </c>
      <c r="O95" s="109">
        <v>0</v>
      </c>
      <c r="P95" s="112">
        <v>471.3</v>
      </c>
      <c r="Q95" s="678"/>
      <c r="R95" s="112">
        <f t="shared" si="60"/>
        <v>569.79999999999995</v>
      </c>
      <c r="S95" s="109">
        <v>0</v>
      </c>
      <c r="T95" s="112">
        <v>569.79999999999995</v>
      </c>
      <c r="U95" s="678"/>
      <c r="V95" s="109">
        <f t="shared" si="58"/>
        <v>471.4</v>
      </c>
      <c r="W95" s="678">
        <v>0</v>
      </c>
      <c r="X95" s="678">
        <v>471.4</v>
      </c>
      <c r="Y95" s="678"/>
      <c r="Z95" s="863">
        <f t="shared" si="61"/>
        <v>1.0002121790791427</v>
      </c>
      <c r="AA95" s="678"/>
      <c r="AB95" s="771" t="s">
        <v>1519</v>
      </c>
    </row>
    <row r="96" spans="1:28" s="12" customFormat="1" ht="31.5">
      <c r="A96" s="57" t="s">
        <v>236</v>
      </c>
      <c r="B96" s="258" t="s">
        <v>43</v>
      </c>
      <c r="C96" s="917"/>
      <c r="D96" s="212"/>
      <c r="E96" s="212"/>
      <c r="F96" s="212"/>
      <c r="G96" s="212"/>
      <c r="H96" s="212"/>
      <c r="I96" s="697" t="s">
        <v>1047</v>
      </c>
      <c r="J96" s="697" t="s">
        <v>1193</v>
      </c>
      <c r="K96" s="1069"/>
      <c r="L96" s="1069"/>
      <c r="M96" s="697" t="s">
        <v>1049</v>
      </c>
      <c r="N96" s="112">
        <f t="shared" si="59"/>
        <v>471.3</v>
      </c>
      <c r="O96" s="109">
        <v>0</v>
      </c>
      <c r="P96" s="112">
        <v>471.3</v>
      </c>
      <c r="Q96" s="678"/>
      <c r="R96" s="112">
        <f t="shared" si="60"/>
        <v>569.79999999999995</v>
      </c>
      <c r="S96" s="109">
        <v>0</v>
      </c>
      <c r="T96" s="112">
        <v>569.79999999999995</v>
      </c>
      <c r="U96" s="678"/>
      <c r="V96" s="109">
        <f t="shared" si="58"/>
        <v>471.4</v>
      </c>
      <c r="W96" s="678">
        <v>0</v>
      </c>
      <c r="X96" s="678">
        <v>471.4</v>
      </c>
      <c r="Y96" s="678"/>
      <c r="Z96" s="863">
        <f t="shared" si="61"/>
        <v>1.0002121790791427</v>
      </c>
      <c r="AA96" s="678"/>
      <c r="AB96" s="771" t="s">
        <v>1519</v>
      </c>
    </row>
    <row r="97" spans="1:28" s="12" customFormat="1" ht="31.5">
      <c r="A97" s="57" t="s">
        <v>237</v>
      </c>
      <c r="B97" s="258" t="s">
        <v>45</v>
      </c>
      <c r="C97" s="917"/>
      <c r="D97" s="212"/>
      <c r="E97" s="212"/>
      <c r="F97" s="212"/>
      <c r="G97" s="212"/>
      <c r="H97" s="212"/>
      <c r="I97" s="697" t="s">
        <v>1047</v>
      </c>
      <c r="J97" s="697" t="s">
        <v>1193</v>
      </c>
      <c r="K97" s="1069"/>
      <c r="L97" s="1069"/>
      <c r="M97" s="697" t="s">
        <v>1049</v>
      </c>
      <c r="N97" s="112">
        <f t="shared" si="59"/>
        <v>871.7</v>
      </c>
      <c r="O97" s="109">
        <v>0</v>
      </c>
      <c r="P97" s="112">
        <v>871.7</v>
      </c>
      <c r="Q97" s="678"/>
      <c r="R97" s="112">
        <f t="shared" si="60"/>
        <v>1309.5999999999999</v>
      </c>
      <c r="S97" s="109">
        <v>0</v>
      </c>
      <c r="T97" s="112">
        <v>1309.5999999999999</v>
      </c>
      <c r="U97" s="678"/>
      <c r="V97" s="109">
        <f t="shared" si="58"/>
        <v>871.7</v>
      </c>
      <c r="W97" s="678">
        <v>0</v>
      </c>
      <c r="X97" s="678">
        <v>871.7</v>
      </c>
      <c r="Y97" s="678"/>
      <c r="Z97" s="863">
        <f t="shared" si="61"/>
        <v>1</v>
      </c>
      <c r="AA97" s="678"/>
      <c r="AB97" s="771" t="s">
        <v>1519</v>
      </c>
    </row>
    <row r="98" spans="1:28" s="12" customFormat="1" ht="31.5">
      <c r="A98" s="57" t="s">
        <v>238</v>
      </c>
      <c r="B98" s="258" t="s">
        <v>46</v>
      </c>
      <c r="C98" s="917"/>
      <c r="D98" s="212"/>
      <c r="E98" s="212"/>
      <c r="F98" s="212"/>
      <c r="G98" s="212"/>
      <c r="H98" s="212"/>
      <c r="I98" s="697" t="s">
        <v>1047</v>
      </c>
      <c r="J98" s="697" t="s">
        <v>1193</v>
      </c>
      <c r="K98" s="1069"/>
      <c r="L98" s="1069"/>
      <c r="M98" s="697" t="s">
        <v>1049</v>
      </c>
      <c r="N98" s="112">
        <f t="shared" si="59"/>
        <v>471.3</v>
      </c>
      <c r="O98" s="109">
        <v>0</v>
      </c>
      <c r="P98" s="112">
        <v>471.3</v>
      </c>
      <c r="Q98" s="678"/>
      <c r="R98" s="112">
        <f t="shared" si="60"/>
        <v>569.79999999999995</v>
      </c>
      <c r="S98" s="109">
        <v>0</v>
      </c>
      <c r="T98" s="112">
        <v>569.79999999999995</v>
      </c>
      <c r="U98" s="678"/>
      <c r="V98" s="109">
        <f t="shared" si="58"/>
        <v>471.3</v>
      </c>
      <c r="W98" s="678">
        <v>0</v>
      </c>
      <c r="X98" s="678">
        <v>471.3</v>
      </c>
      <c r="Y98" s="678"/>
      <c r="Z98" s="863">
        <f t="shared" si="61"/>
        <v>1</v>
      </c>
      <c r="AA98" s="678"/>
      <c r="AB98" s="771" t="s">
        <v>1519</v>
      </c>
    </row>
    <row r="99" spans="1:28" s="12" customFormat="1" ht="31.5">
      <c r="A99" s="57" t="s">
        <v>239</v>
      </c>
      <c r="B99" s="258" t="s">
        <v>47</v>
      </c>
      <c r="C99" s="917"/>
      <c r="D99" s="212"/>
      <c r="E99" s="212"/>
      <c r="F99" s="212"/>
      <c r="G99" s="212"/>
      <c r="H99" s="212"/>
      <c r="I99" s="697" t="s">
        <v>1047</v>
      </c>
      <c r="J99" s="697" t="s">
        <v>1193</v>
      </c>
      <c r="K99" s="1069"/>
      <c r="L99" s="1069"/>
      <c r="M99" s="697" t="s">
        <v>1049</v>
      </c>
      <c r="N99" s="112">
        <f t="shared" si="59"/>
        <v>471.3</v>
      </c>
      <c r="O99" s="109">
        <v>0</v>
      </c>
      <c r="P99" s="112">
        <v>471.3</v>
      </c>
      <c r="Q99" s="678"/>
      <c r="R99" s="112">
        <f t="shared" si="60"/>
        <v>569.79999999999995</v>
      </c>
      <c r="S99" s="109">
        <v>0</v>
      </c>
      <c r="T99" s="112">
        <v>569.79999999999995</v>
      </c>
      <c r="U99" s="678"/>
      <c r="V99" s="109">
        <f t="shared" si="58"/>
        <v>471.3</v>
      </c>
      <c r="W99" s="678">
        <v>0</v>
      </c>
      <c r="X99" s="678">
        <v>471.3</v>
      </c>
      <c r="Y99" s="678"/>
      <c r="Z99" s="863">
        <f t="shared" si="61"/>
        <v>1</v>
      </c>
      <c r="AA99" s="678"/>
      <c r="AB99" s="771" t="s">
        <v>1519</v>
      </c>
    </row>
    <row r="100" spans="1:28" s="12" customFormat="1" ht="31.5">
      <c r="A100" s="57" t="s">
        <v>240</v>
      </c>
      <c r="B100" s="258" t="s">
        <v>48</v>
      </c>
      <c r="C100" s="917"/>
      <c r="D100" s="212"/>
      <c r="E100" s="212"/>
      <c r="F100" s="212"/>
      <c r="G100" s="212"/>
      <c r="H100" s="212"/>
      <c r="I100" s="697" t="s">
        <v>1047</v>
      </c>
      <c r="J100" s="697" t="s">
        <v>1193</v>
      </c>
      <c r="K100" s="1069"/>
      <c r="L100" s="1069"/>
      <c r="M100" s="697" t="s">
        <v>1049</v>
      </c>
      <c r="N100" s="112">
        <f t="shared" si="59"/>
        <v>471.3</v>
      </c>
      <c r="O100" s="109">
        <v>0</v>
      </c>
      <c r="P100" s="112">
        <v>471.3</v>
      </c>
      <c r="Q100" s="678"/>
      <c r="R100" s="112">
        <f t="shared" si="60"/>
        <v>569.79999999999995</v>
      </c>
      <c r="S100" s="109">
        <v>0</v>
      </c>
      <c r="T100" s="112">
        <v>569.79999999999995</v>
      </c>
      <c r="U100" s="678"/>
      <c r="V100" s="109">
        <f t="shared" si="58"/>
        <v>471.3</v>
      </c>
      <c r="W100" s="678">
        <v>0</v>
      </c>
      <c r="X100" s="112">
        <v>471.3</v>
      </c>
      <c r="Y100" s="678"/>
      <c r="Z100" s="863">
        <f t="shared" si="61"/>
        <v>1</v>
      </c>
      <c r="AA100" s="678"/>
      <c r="AB100" s="771" t="s">
        <v>1519</v>
      </c>
    </row>
    <row r="101" spans="1:28" s="12" customFormat="1" ht="31.5">
      <c r="A101" s="57" t="s">
        <v>241</v>
      </c>
      <c r="B101" s="258" t="s">
        <v>49</v>
      </c>
      <c r="C101" s="917"/>
      <c r="D101" s="212"/>
      <c r="E101" s="212"/>
      <c r="F101" s="212"/>
      <c r="G101" s="212"/>
      <c r="H101" s="212"/>
      <c r="I101" s="697" t="s">
        <v>1047</v>
      </c>
      <c r="J101" s="697" t="s">
        <v>1193</v>
      </c>
      <c r="K101" s="1069"/>
      <c r="L101" s="1069"/>
      <c r="M101" s="697" t="s">
        <v>1049</v>
      </c>
      <c r="N101" s="112">
        <f t="shared" si="59"/>
        <v>471.3</v>
      </c>
      <c r="O101" s="109">
        <v>0</v>
      </c>
      <c r="P101" s="112">
        <v>471.3</v>
      </c>
      <c r="Q101" s="678"/>
      <c r="R101" s="112">
        <f t="shared" si="60"/>
        <v>569.79999999999995</v>
      </c>
      <c r="S101" s="109">
        <v>0</v>
      </c>
      <c r="T101" s="112">
        <v>569.79999999999995</v>
      </c>
      <c r="U101" s="678"/>
      <c r="V101" s="109">
        <f t="shared" si="58"/>
        <v>471.3</v>
      </c>
      <c r="W101" s="678">
        <v>0</v>
      </c>
      <c r="X101" s="112">
        <v>471.3</v>
      </c>
      <c r="Y101" s="678"/>
      <c r="Z101" s="863">
        <f t="shared" si="61"/>
        <v>1</v>
      </c>
      <c r="AA101" s="678"/>
      <c r="AB101" s="771" t="s">
        <v>1519</v>
      </c>
    </row>
    <row r="102" spans="1:28" s="12" customFormat="1" ht="31.5">
      <c r="A102" s="57" t="s">
        <v>242</v>
      </c>
      <c r="B102" s="258" t="s">
        <v>51</v>
      </c>
      <c r="C102" s="917"/>
      <c r="D102" s="212"/>
      <c r="E102" s="212"/>
      <c r="F102" s="212"/>
      <c r="G102" s="212"/>
      <c r="H102" s="212"/>
      <c r="I102" s="697" t="s">
        <v>1047</v>
      </c>
      <c r="J102" s="697" t="s">
        <v>1193</v>
      </c>
      <c r="K102" s="1069"/>
      <c r="L102" s="1069"/>
      <c r="M102" s="697" t="s">
        <v>1049</v>
      </c>
      <c r="N102" s="112">
        <f t="shared" si="59"/>
        <v>471.3</v>
      </c>
      <c r="O102" s="109">
        <v>0</v>
      </c>
      <c r="P102" s="112">
        <v>471.3</v>
      </c>
      <c r="Q102" s="678"/>
      <c r="R102" s="112">
        <f t="shared" si="60"/>
        <v>569.79999999999995</v>
      </c>
      <c r="S102" s="109">
        <v>0</v>
      </c>
      <c r="T102" s="112">
        <v>569.79999999999995</v>
      </c>
      <c r="U102" s="678"/>
      <c r="V102" s="109">
        <f t="shared" si="58"/>
        <v>471.3</v>
      </c>
      <c r="W102" s="678">
        <v>0</v>
      </c>
      <c r="X102" s="112">
        <v>471.3</v>
      </c>
      <c r="Y102" s="678"/>
      <c r="Z102" s="863">
        <f t="shared" si="61"/>
        <v>1</v>
      </c>
      <c r="AA102" s="678"/>
      <c r="AB102" s="771" t="s">
        <v>1519</v>
      </c>
    </row>
    <row r="103" spans="1:28" s="12" customFormat="1" ht="31.5">
      <c r="A103" s="57" t="s">
        <v>243</v>
      </c>
      <c r="B103" s="258" t="s">
        <v>52</v>
      </c>
      <c r="C103" s="917"/>
      <c r="D103" s="212"/>
      <c r="E103" s="212"/>
      <c r="F103" s="212"/>
      <c r="G103" s="212"/>
      <c r="H103" s="212"/>
      <c r="I103" s="697" t="s">
        <v>1047</v>
      </c>
      <c r="J103" s="697" t="s">
        <v>1193</v>
      </c>
      <c r="K103" s="1069"/>
      <c r="L103" s="1069"/>
      <c r="M103" s="697" t="s">
        <v>1049</v>
      </c>
      <c r="N103" s="112">
        <f t="shared" si="59"/>
        <v>471.3</v>
      </c>
      <c r="O103" s="109">
        <v>0</v>
      </c>
      <c r="P103" s="112">
        <v>471.3</v>
      </c>
      <c r="Q103" s="678"/>
      <c r="R103" s="112">
        <f t="shared" si="60"/>
        <v>569.79999999999995</v>
      </c>
      <c r="S103" s="109">
        <v>0</v>
      </c>
      <c r="T103" s="112">
        <v>569.79999999999995</v>
      </c>
      <c r="U103" s="678"/>
      <c r="V103" s="109">
        <f t="shared" si="58"/>
        <v>471.3</v>
      </c>
      <c r="W103" s="678">
        <v>0</v>
      </c>
      <c r="X103" s="112">
        <v>471.3</v>
      </c>
      <c r="Y103" s="678"/>
      <c r="Z103" s="863">
        <f t="shared" si="61"/>
        <v>1</v>
      </c>
      <c r="AA103" s="678"/>
      <c r="AB103" s="771" t="s">
        <v>1519</v>
      </c>
    </row>
    <row r="104" spans="1:28" s="12" customFormat="1" ht="31.5">
      <c r="A104" s="57" t="s">
        <v>244</v>
      </c>
      <c r="B104" s="258" t="s">
        <v>53</v>
      </c>
      <c r="C104" s="917"/>
      <c r="D104" s="212"/>
      <c r="E104" s="212"/>
      <c r="F104" s="212"/>
      <c r="G104" s="212"/>
      <c r="H104" s="212"/>
      <c r="I104" s="697" t="s">
        <v>1047</v>
      </c>
      <c r="J104" s="697" t="s">
        <v>1193</v>
      </c>
      <c r="K104" s="1069"/>
      <c r="L104" s="1069"/>
      <c r="M104" s="697" t="s">
        <v>1049</v>
      </c>
      <c r="N104" s="112">
        <f t="shared" si="59"/>
        <v>471.3</v>
      </c>
      <c r="O104" s="109">
        <v>0</v>
      </c>
      <c r="P104" s="112">
        <v>471.3</v>
      </c>
      <c r="Q104" s="678"/>
      <c r="R104" s="112">
        <f t="shared" si="60"/>
        <v>569.79999999999995</v>
      </c>
      <c r="S104" s="109">
        <v>0</v>
      </c>
      <c r="T104" s="112">
        <v>569.79999999999995</v>
      </c>
      <c r="U104" s="678"/>
      <c r="V104" s="109">
        <f t="shared" si="58"/>
        <v>471.3</v>
      </c>
      <c r="W104" s="678">
        <v>0</v>
      </c>
      <c r="X104" s="112">
        <v>471.3</v>
      </c>
      <c r="Y104" s="678"/>
      <c r="Z104" s="863">
        <f t="shared" si="61"/>
        <v>1</v>
      </c>
      <c r="AA104" s="678"/>
      <c r="AB104" s="771" t="s">
        <v>1519</v>
      </c>
    </row>
    <row r="105" spans="1:28" s="12" customFormat="1" ht="31.5">
      <c r="A105" s="57" t="s">
        <v>245</v>
      </c>
      <c r="B105" s="258" t="s">
        <v>54</v>
      </c>
      <c r="C105" s="917"/>
      <c r="D105" s="212"/>
      <c r="E105" s="212"/>
      <c r="F105" s="212"/>
      <c r="G105" s="212"/>
      <c r="H105" s="212"/>
      <c r="I105" s="697" t="s">
        <v>1047</v>
      </c>
      <c r="J105" s="697" t="s">
        <v>1193</v>
      </c>
      <c r="K105" s="1069"/>
      <c r="L105" s="1069"/>
      <c r="M105" s="697" t="s">
        <v>1049</v>
      </c>
      <c r="N105" s="112">
        <f t="shared" si="59"/>
        <v>471.3</v>
      </c>
      <c r="O105" s="109">
        <v>0</v>
      </c>
      <c r="P105" s="112">
        <v>471.3</v>
      </c>
      <c r="Q105" s="678"/>
      <c r="R105" s="112">
        <f t="shared" si="60"/>
        <v>569.79999999999995</v>
      </c>
      <c r="S105" s="109">
        <v>0</v>
      </c>
      <c r="T105" s="112">
        <v>569.79999999999995</v>
      </c>
      <c r="U105" s="678"/>
      <c r="V105" s="109">
        <f t="shared" si="58"/>
        <v>471.3</v>
      </c>
      <c r="W105" s="678">
        <v>0</v>
      </c>
      <c r="X105" s="112">
        <v>471.3</v>
      </c>
      <c r="Y105" s="678"/>
      <c r="Z105" s="863">
        <f t="shared" si="61"/>
        <v>1</v>
      </c>
      <c r="AA105" s="678"/>
      <c r="AB105" s="771" t="s">
        <v>1519</v>
      </c>
    </row>
    <row r="106" spans="1:28" s="12" customFormat="1" ht="31.5">
      <c r="A106" s="57" t="s">
        <v>246</v>
      </c>
      <c r="B106" s="258" t="s">
        <v>55</v>
      </c>
      <c r="C106" s="917"/>
      <c r="D106" s="212"/>
      <c r="E106" s="212"/>
      <c r="F106" s="212"/>
      <c r="G106" s="212"/>
      <c r="H106" s="212"/>
      <c r="I106" s="697" t="s">
        <v>1047</v>
      </c>
      <c r="J106" s="697" t="s">
        <v>1193</v>
      </c>
      <c r="K106" s="1069"/>
      <c r="L106" s="1069"/>
      <c r="M106" s="697" t="s">
        <v>1049</v>
      </c>
      <c r="N106" s="112">
        <f t="shared" si="59"/>
        <v>471.3</v>
      </c>
      <c r="O106" s="109">
        <v>0</v>
      </c>
      <c r="P106" s="112">
        <v>471.3</v>
      </c>
      <c r="Q106" s="678"/>
      <c r="R106" s="112">
        <f t="shared" si="60"/>
        <v>569.79999999999995</v>
      </c>
      <c r="S106" s="109">
        <v>0</v>
      </c>
      <c r="T106" s="112">
        <v>569.79999999999995</v>
      </c>
      <c r="U106" s="678"/>
      <c r="V106" s="109">
        <f t="shared" si="58"/>
        <v>471.3</v>
      </c>
      <c r="W106" s="678">
        <v>0</v>
      </c>
      <c r="X106" s="112">
        <v>471.3</v>
      </c>
      <c r="Y106" s="678"/>
      <c r="Z106" s="863">
        <f t="shared" si="61"/>
        <v>1</v>
      </c>
      <c r="AA106" s="678"/>
      <c r="AB106" s="771" t="s">
        <v>1519</v>
      </c>
    </row>
    <row r="107" spans="1:28" s="12" customFormat="1" ht="31.5">
      <c r="A107" s="57" t="s">
        <v>247</v>
      </c>
      <c r="B107" s="258" t="s">
        <v>56</v>
      </c>
      <c r="C107" s="917"/>
      <c r="D107" s="212"/>
      <c r="E107" s="212"/>
      <c r="F107" s="212"/>
      <c r="G107" s="212"/>
      <c r="H107" s="212"/>
      <c r="I107" s="697" t="s">
        <v>1047</v>
      </c>
      <c r="J107" s="697" t="s">
        <v>1193</v>
      </c>
      <c r="K107" s="1069"/>
      <c r="L107" s="1069"/>
      <c r="M107" s="697" t="s">
        <v>1049</v>
      </c>
      <c r="N107" s="112">
        <f t="shared" si="59"/>
        <v>472.2</v>
      </c>
      <c r="O107" s="109">
        <v>0</v>
      </c>
      <c r="P107" s="112">
        <v>472.2</v>
      </c>
      <c r="Q107" s="678"/>
      <c r="R107" s="112">
        <f t="shared" si="60"/>
        <v>569.79999999999995</v>
      </c>
      <c r="S107" s="109">
        <v>0</v>
      </c>
      <c r="T107" s="112">
        <v>569.79999999999995</v>
      </c>
      <c r="U107" s="678"/>
      <c r="V107" s="109">
        <f t="shared" si="58"/>
        <v>472.2</v>
      </c>
      <c r="W107" s="678">
        <v>0</v>
      </c>
      <c r="X107" s="112">
        <v>472.2</v>
      </c>
      <c r="Y107" s="678"/>
      <c r="Z107" s="863">
        <f t="shared" si="61"/>
        <v>1</v>
      </c>
      <c r="AA107" s="678"/>
      <c r="AB107" s="771" t="s">
        <v>1519</v>
      </c>
    </row>
    <row r="108" spans="1:28" s="12" customFormat="1" ht="31.5">
      <c r="A108" s="57" t="s">
        <v>248</v>
      </c>
      <c r="B108" s="258" t="s">
        <v>57</v>
      </c>
      <c r="C108" s="917"/>
      <c r="D108" s="212"/>
      <c r="E108" s="212"/>
      <c r="F108" s="212"/>
      <c r="G108" s="212"/>
      <c r="H108" s="212"/>
      <c r="I108" s="697" t="s">
        <v>1047</v>
      </c>
      <c r="J108" s="697" t="s">
        <v>1193</v>
      </c>
      <c r="K108" s="1069"/>
      <c r="L108" s="1069"/>
      <c r="M108" s="697" t="s">
        <v>1049</v>
      </c>
      <c r="N108" s="112">
        <f t="shared" si="59"/>
        <v>471.3</v>
      </c>
      <c r="O108" s="109">
        <v>0</v>
      </c>
      <c r="P108" s="112">
        <v>471.3</v>
      </c>
      <c r="Q108" s="678"/>
      <c r="R108" s="112">
        <f t="shared" si="60"/>
        <v>569.79999999999995</v>
      </c>
      <c r="S108" s="109">
        <v>0</v>
      </c>
      <c r="T108" s="112">
        <v>569.79999999999995</v>
      </c>
      <c r="U108" s="678"/>
      <c r="V108" s="109">
        <f t="shared" si="58"/>
        <v>471.3</v>
      </c>
      <c r="W108" s="678">
        <v>0</v>
      </c>
      <c r="X108" s="112">
        <v>471.3</v>
      </c>
      <c r="Y108" s="678"/>
      <c r="Z108" s="863">
        <f t="shared" si="61"/>
        <v>1</v>
      </c>
      <c r="AA108" s="678"/>
      <c r="AB108" s="771" t="s">
        <v>1519</v>
      </c>
    </row>
    <row r="109" spans="1:28" s="12" customFormat="1" ht="31.5">
      <c r="A109" s="57" t="s">
        <v>249</v>
      </c>
      <c r="B109" s="258" t="s">
        <v>58</v>
      </c>
      <c r="C109" s="917"/>
      <c r="D109" s="212"/>
      <c r="E109" s="212"/>
      <c r="F109" s="212"/>
      <c r="G109" s="212"/>
      <c r="H109" s="212"/>
      <c r="I109" s="697" t="s">
        <v>1047</v>
      </c>
      <c r="J109" s="697" t="s">
        <v>1193</v>
      </c>
      <c r="K109" s="1069"/>
      <c r="L109" s="1069"/>
      <c r="M109" s="697" t="s">
        <v>1049</v>
      </c>
      <c r="N109" s="112">
        <f t="shared" si="59"/>
        <v>471.3</v>
      </c>
      <c r="O109" s="109">
        <v>0</v>
      </c>
      <c r="P109" s="112">
        <v>471.3</v>
      </c>
      <c r="Q109" s="678"/>
      <c r="R109" s="112">
        <f t="shared" si="60"/>
        <v>569.79999999999995</v>
      </c>
      <c r="S109" s="109">
        <v>0</v>
      </c>
      <c r="T109" s="112">
        <v>569.79999999999995</v>
      </c>
      <c r="U109" s="678"/>
      <c r="V109" s="109">
        <f t="shared" si="58"/>
        <v>471.3</v>
      </c>
      <c r="W109" s="678">
        <v>0</v>
      </c>
      <c r="X109" s="112">
        <v>471.3</v>
      </c>
      <c r="Y109" s="678"/>
      <c r="Z109" s="863">
        <f t="shared" si="61"/>
        <v>1</v>
      </c>
      <c r="AA109" s="678"/>
      <c r="AB109" s="771" t="s">
        <v>1519</v>
      </c>
    </row>
    <row r="110" spans="1:28" s="12" customFormat="1" ht="31.5">
      <c r="A110" s="57" t="s">
        <v>250</v>
      </c>
      <c r="B110" s="258" t="s">
        <v>59</v>
      </c>
      <c r="C110" s="917"/>
      <c r="D110" s="212"/>
      <c r="E110" s="212"/>
      <c r="F110" s="212"/>
      <c r="G110" s="212"/>
      <c r="H110" s="212"/>
      <c r="I110" s="697" t="s">
        <v>1047</v>
      </c>
      <c r="J110" s="697" t="s">
        <v>1193</v>
      </c>
      <c r="K110" s="1069"/>
      <c r="L110" s="1069"/>
      <c r="M110" s="697" t="s">
        <v>1049</v>
      </c>
      <c r="N110" s="112">
        <f t="shared" si="59"/>
        <v>471.3</v>
      </c>
      <c r="O110" s="109">
        <v>0</v>
      </c>
      <c r="P110" s="112">
        <v>471.3</v>
      </c>
      <c r="Q110" s="678"/>
      <c r="R110" s="112">
        <f t="shared" si="60"/>
        <v>569.79999999999995</v>
      </c>
      <c r="S110" s="109">
        <v>0</v>
      </c>
      <c r="T110" s="112">
        <v>569.79999999999995</v>
      </c>
      <c r="U110" s="678"/>
      <c r="V110" s="109">
        <f t="shared" si="58"/>
        <v>471.3</v>
      </c>
      <c r="W110" s="678">
        <v>0</v>
      </c>
      <c r="X110" s="112">
        <v>471.3</v>
      </c>
      <c r="Y110" s="678"/>
      <c r="Z110" s="863">
        <f t="shared" si="61"/>
        <v>1</v>
      </c>
      <c r="AA110" s="678"/>
      <c r="AB110" s="771" t="s">
        <v>1519</v>
      </c>
    </row>
    <row r="111" spans="1:28" s="12" customFormat="1" ht="31.5">
      <c r="A111" s="57" t="s">
        <v>430</v>
      </c>
      <c r="B111" s="258" t="s">
        <v>1132</v>
      </c>
      <c r="C111" s="917"/>
      <c r="D111" s="212"/>
      <c r="E111" s="212"/>
      <c r="F111" s="212"/>
      <c r="G111" s="212"/>
      <c r="H111" s="212"/>
      <c r="I111" s="697" t="s">
        <v>1047</v>
      </c>
      <c r="J111" s="697" t="s">
        <v>1193</v>
      </c>
      <c r="K111" s="1069"/>
      <c r="L111" s="1069"/>
      <c r="M111" s="697" t="s">
        <v>1049</v>
      </c>
      <c r="N111" s="112">
        <f t="shared" si="59"/>
        <v>471.4</v>
      </c>
      <c r="O111" s="109">
        <v>0</v>
      </c>
      <c r="P111" s="112">
        <v>471.4</v>
      </c>
      <c r="Q111" s="678"/>
      <c r="R111" s="112">
        <f t="shared" si="60"/>
        <v>569.79999999999995</v>
      </c>
      <c r="S111" s="109">
        <v>0</v>
      </c>
      <c r="T111" s="112">
        <v>569.79999999999995</v>
      </c>
      <c r="U111" s="678"/>
      <c r="V111" s="109">
        <f t="shared" si="58"/>
        <v>471.4</v>
      </c>
      <c r="W111" s="678">
        <v>0</v>
      </c>
      <c r="X111" s="112">
        <v>471.4</v>
      </c>
      <c r="Y111" s="678"/>
      <c r="Z111" s="863">
        <f t="shared" si="61"/>
        <v>1</v>
      </c>
      <c r="AA111" s="678"/>
      <c r="AB111" s="771" t="s">
        <v>1519</v>
      </c>
    </row>
    <row r="112" spans="1:28" s="12" customFormat="1" ht="31.5">
      <c r="A112" s="57" t="s">
        <v>431</v>
      </c>
      <c r="B112" s="258" t="s">
        <v>594</v>
      </c>
      <c r="C112" s="917"/>
      <c r="D112" s="212"/>
      <c r="E112" s="212"/>
      <c r="F112" s="212"/>
      <c r="G112" s="212"/>
      <c r="H112" s="212"/>
      <c r="I112" s="697" t="s">
        <v>1047</v>
      </c>
      <c r="J112" s="697" t="s">
        <v>1193</v>
      </c>
      <c r="K112" s="1070"/>
      <c r="L112" s="1070"/>
      <c r="M112" s="697" t="s">
        <v>1049</v>
      </c>
      <c r="N112" s="112">
        <f t="shared" si="59"/>
        <v>471.4</v>
      </c>
      <c r="O112" s="109">
        <v>0</v>
      </c>
      <c r="P112" s="112">
        <v>471.4</v>
      </c>
      <c r="Q112" s="678"/>
      <c r="R112" s="112">
        <f t="shared" si="60"/>
        <v>569.79999999999995</v>
      </c>
      <c r="S112" s="109">
        <v>0</v>
      </c>
      <c r="T112" s="112">
        <v>569.79999999999995</v>
      </c>
      <c r="U112" s="678"/>
      <c r="V112" s="109">
        <f t="shared" si="58"/>
        <v>471.4</v>
      </c>
      <c r="W112" s="678">
        <v>0</v>
      </c>
      <c r="X112" s="112">
        <v>471.4</v>
      </c>
      <c r="Y112" s="678"/>
      <c r="Z112" s="863">
        <f t="shared" si="61"/>
        <v>1</v>
      </c>
      <c r="AA112" s="678"/>
      <c r="AB112" s="771" t="s">
        <v>1519</v>
      </c>
    </row>
    <row r="113" spans="1:28" s="12" customFormat="1" ht="31.5">
      <c r="A113" s="846" t="s">
        <v>251</v>
      </c>
      <c r="B113" s="847" t="s">
        <v>50</v>
      </c>
      <c r="C113" s="917"/>
      <c r="D113" s="848"/>
      <c r="E113" s="848"/>
      <c r="F113" s="848"/>
      <c r="G113" s="848"/>
      <c r="H113" s="848"/>
      <c r="I113" s="849"/>
      <c r="J113" s="697" t="s">
        <v>1193</v>
      </c>
      <c r="K113" s="1053" t="s">
        <v>1503</v>
      </c>
      <c r="L113" s="1053" t="s">
        <v>1504</v>
      </c>
      <c r="M113" s="697" t="s">
        <v>1049</v>
      </c>
      <c r="N113" s="112">
        <f t="shared" si="59"/>
        <v>495.6</v>
      </c>
      <c r="O113" s="109">
        <v>0</v>
      </c>
      <c r="P113" s="112">
        <v>495.6</v>
      </c>
      <c r="Q113" s="850"/>
      <c r="R113" s="850"/>
      <c r="S113" s="778"/>
      <c r="T113" s="850"/>
      <c r="U113" s="850"/>
      <c r="V113" s="109">
        <f t="shared" si="58"/>
        <v>321.2</v>
      </c>
      <c r="W113" s="850">
        <v>0</v>
      </c>
      <c r="X113" s="850">
        <v>321.2</v>
      </c>
      <c r="Y113" s="850"/>
      <c r="Z113" s="745">
        <f>V113/N113</f>
        <v>0.64810330912025826</v>
      </c>
      <c r="AA113" s="850"/>
      <c r="AB113" s="771" t="s">
        <v>1561</v>
      </c>
    </row>
    <row r="114" spans="1:28" s="12" customFormat="1" ht="31.5">
      <c r="A114" s="846" t="s">
        <v>252</v>
      </c>
      <c r="B114" s="847" t="s">
        <v>60</v>
      </c>
      <c r="C114" s="917"/>
      <c r="D114" s="848"/>
      <c r="E114" s="848"/>
      <c r="F114" s="848"/>
      <c r="G114" s="848"/>
      <c r="H114" s="848"/>
      <c r="I114" s="849"/>
      <c r="J114" s="697" t="s">
        <v>1193</v>
      </c>
      <c r="K114" s="1054"/>
      <c r="L114" s="1054"/>
      <c r="M114" s="697" t="s">
        <v>1049</v>
      </c>
      <c r="N114" s="112">
        <f t="shared" si="59"/>
        <v>495.6</v>
      </c>
      <c r="O114" s="109">
        <v>0</v>
      </c>
      <c r="P114" s="112">
        <v>495.6</v>
      </c>
      <c r="Q114" s="850"/>
      <c r="R114" s="850"/>
      <c r="S114" s="778"/>
      <c r="T114" s="850"/>
      <c r="U114" s="850"/>
      <c r="V114" s="109">
        <f t="shared" si="58"/>
        <v>321.2</v>
      </c>
      <c r="W114" s="850">
        <v>0</v>
      </c>
      <c r="X114" s="850">
        <v>321.2</v>
      </c>
      <c r="Y114" s="850"/>
      <c r="Z114" s="745">
        <f t="shared" ref="Z114:Z131" si="62">V114/N114</f>
        <v>0.64810330912025826</v>
      </c>
      <c r="AA114" s="850"/>
      <c r="AB114" s="771" t="s">
        <v>1561</v>
      </c>
    </row>
    <row r="115" spans="1:28" s="12" customFormat="1" ht="31.5">
      <c r="A115" s="846" t="s">
        <v>253</v>
      </c>
      <c r="B115" s="847" t="s">
        <v>61</v>
      </c>
      <c r="C115" s="917"/>
      <c r="D115" s="848"/>
      <c r="E115" s="848"/>
      <c r="F115" s="848"/>
      <c r="G115" s="848"/>
      <c r="H115" s="848"/>
      <c r="I115" s="849"/>
      <c r="J115" s="697" t="s">
        <v>1193</v>
      </c>
      <c r="K115" s="1054"/>
      <c r="L115" s="1054"/>
      <c r="M115" s="697" t="s">
        <v>1049</v>
      </c>
      <c r="N115" s="112">
        <f t="shared" si="59"/>
        <v>495.6</v>
      </c>
      <c r="O115" s="109">
        <v>0</v>
      </c>
      <c r="P115" s="112">
        <v>495.6</v>
      </c>
      <c r="Q115" s="850"/>
      <c r="R115" s="850"/>
      <c r="S115" s="778"/>
      <c r="T115" s="850"/>
      <c r="U115" s="850"/>
      <c r="V115" s="109">
        <f t="shared" si="58"/>
        <v>321.2</v>
      </c>
      <c r="W115" s="850">
        <v>0</v>
      </c>
      <c r="X115" s="850">
        <v>321.2</v>
      </c>
      <c r="Y115" s="850"/>
      <c r="Z115" s="745">
        <f t="shared" si="62"/>
        <v>0.64810330912025826</v>
      </c>
      <c r="AA115" s="850"/>
      <c r="AB115" s="771" t="s">
        <v>1561</v>
      </c>
    </row>
    <row r="116" spans="1:28" s="12" customFormat="1" ht="31.5">
      <c r="A116" s="846" t="s">
        <v>254</v>
      </c>
      <c r="B116" s="847" t="s">
        <v>62</v>
      </c>
      <c r="C116" s="917"/>
      <c r="D116" s="848"/>
      <c r="E116" s="848"/>
      <c r="F116" s="848"/>
      <c r="G116" s="848"/>
      <c r="H116" s="848"/>
      <c r="I116" s="849"/>
      <c r="J116" s="697" t="s">
        <v>1193</v>
      </c>
      <c r="K116" s="1054"/>
      <c r="L116" s="1054"/>
      <c r="M116" s="697" t="s">
        <v>1049</v>
      </c>
      <c r="N116" s="112">
        <f t="shared" si="59"/>
        <v>495.6</v>
      </c>
      <c r="O116" s="109">
        <v>0</v>
      </c>
      <c r="P116" s="112">
        <v>495.6</v>
      </c>
      <c r="Q116" s="850"/>
      <c r="R116" s="850"/>
      <c r="S116" s="778"/>
      <c r="T116" s="850"/>
      <c r="U116" s="850"/>
      <c r="V116" s="109">
        <f t="shared" si="58"/>
        <v>321.2</v>
      </c>
      <c r="W116" s="850">
        <v>0</v>
      </c>
      <c r="X116" s="850">
        <v>321.2</v>
      </c>
      <c r="Y116" s="850"/>
      <c r="Z116" s="745">
        <f t="shared" si="62"/>
        <v>0.64810330912025826</v>
      </c>
      <c r="AA116" s="850"/>
      <c r="AB116" s="771" t="s">
        <v>1561</v>
      </c>
    </row>
    <row r="117" spans="1:28" s="12" customFormat="1" ht="31.5">
      <c r="A117" s="846" t="s">
        <v>255</v>
      </c>
      <c r="B117" s="847" t="s">
        <v>63</v>
      </c>
      <c r="C117" s="917"/>
      <c r="D117" s="848"/>
      <c r="E117" s="848"/>
      <c r="F117" s="848"/>
      <c r="G117" s="848"/>
      <c r="H117" s="848"/>
      <c r="I117" s="849"/>
      <c r="J117" s="697" t="s">
        <v>1193</v>
      </c>
      <c r="K117" s="1054"/>
      <c r="L117" s="1054"/>
      <c r="M117" s="697" t="s">
        <v>1049</v>
      </c>
      <c r="N117" s="112">
        <f t="shared" si="59"/>
        <v>495.6</v>
      </c>
      <c r="O117" s="109">
        <v>0</v>
      </c>
      <c r="P117" s="112">
        <v>495.6</v>
      </c>
      <c r="Q117" s="850"/>
      <c r="R117" s="850"/>
      <c r="S117" s="778"/>
      <c r="T117" s="850"/>
      <c r="U117" s="850"/>
      <c r="V117" s="109">
        <f t="shared" si="58"/>
        <v>321.2</v>
      </c>
      <c r="W117" s="850">
        <v>0</v>
      </c>
      <c r="X117" s="850">
        <v>321.2</v>
      </c>
      <c r="Y117" s="850"/>
      <c r="Z117" s="745">
        <f t="shared" si="62"/>
        <v>0.64810330912025826</v>
      </c>
      <c r="AA117" s="850"/>
      <c r="AB117" s="771" t="s">
        <v>1561</v>
      </c>
    </row>
    <row r="118" spans="1:28" s="12" customFormat="1" ht="31.5">
      <c r="A118" s="846" t="s">
        <v>256</v>
      </c>
      <c r="B118" s="847" t="s">
        <v>64</v>
      </c>
      <c r="C118" s="917"/>
      <c r="D118" s="848"/>
      <c r="E118" s="848"/>
      <c r="F118" s="848"/>
      <c r="G118" s="848"/>
      <c r="H118" s="848"/>
      <c r="I118" s="849"/>
      <c r="J118" s="697" t="s">
        <v>1193</v>
      </c>
      <c r="K118" s="1054"/>
      <c r="L118" s="1054"/>
      <c r="M118" s="697" t="s">
        <v>1049</v>
      </c>
      <c r="N118" s="112">
        <f t="shared" si="59"/>
        <v>495.6</v>
      </c>
      <c r="O118" s="109">
        <v>0</v>
      </c>
      <c r="P118" s="112">
        <v>495.6</v>
      </c>
      <c r="Q118" s="850"/>
      <c r="R118" s="850"/>
      <c r="S118" s="778"/>
      <c r="T118" s="850"/>
      <c r="U118" s="850"/>
      <c r="V118" s="109">
        <f t="shared" si="58"/>
        <v>321.10000000000002</v>
      </c>
      <c r="W118" s="850">
        <v>0</v>
      </c>
      <c r="X118" s="109">
        <v>321.10000000000002</v>
      </c>
      <c r="Y118" s="850"/>
      <c r="Z118" s="745">
        <f t="shared" si="62"/>
        <v>0.64790153349475388</v>
      </c>
      <c r="AA118" s="850"/>
      <c r="AB118" s="771" t="s">
        <v>1561</v>
      </c>
    </row>
    <row r="119" spans="1:28" s="12" customFormat="1" ht="31.5">
      <c r="A119" s="846" t="s">
        <v>257</v>
      </c>
      <c r="B119" s="847" t="s">
        <v>65</v>
      </c>
      <c r="C119" s="917"/>
      <c r="D119" s="848"/>
      <c r="E119" s="848"/>
      <c r="F119" s="848"/>
      <c r="G119" s="848"/>
      <c r="H119" s="848"/>
      <c r="I119" s="849"/>
      <c r="J119" s="697" t="s">
        <v>1193</v>
      </c>
      <c r="K119" s="1054"/>
      <c r="L119" s="1054"/>
      <c r="M119" s="697" t="s">
        <v>1049</v>
      </c>
      <c r="N119" s="112">
        <f t="shared" si="59"/>
        <v>495.6</v>
      </c>
      <c r="O119" s="109">
        <v>0</v>
      </c>
      <c r="P119" s="112">
        <v>495.6</v>
      </c>
      <c r="Q119" s="850"/>
      <c r="R119" s="850"/>
      <c r="S119" s="778"/>
      <c r="T119" s="850"/>
      <c r="U119" s="850"/>
      <c r="V119" s="109">
        <f t="shared" si="58"/>
        <v>321.10000000000002</v>
      </c>
      <c r="W119" s="850">
        <v>0</v>
      </c>
      <c r="X119" s="109">
        <v>321.10000000000002</v>
      </c>
      <c r="Y119" s="850"/>
      <c r="Z119" s="745">
        <f t="shared" si="62"/>
        <v>0.64790153349475388</v>
      </c>
      <c r="AA119" s="850"/>
      <c r="AB119" s="771" t="s">
        <v>1561</v>
      </c>
    </row>
    <row r="120" spans="1:28" s="12" customFormat="1" ht="31.5">
      <c r="A120" s="846" t="s">
        <v>258</v>
      </c>
      <c r="B120" s="847" t="s">
        <v>1263</v>
      </c>
      <c r="C120" s="917"/>
      <c r="D120" s="848"/>
      <c r="E120" s="848"/>
      <c r="F120" s="848"/>
      <c r="G120" s="848"/>
      <c r="H120" s="848"/>
      <c r="I120" s="849"/>
      <c r="J120" s="697" t="s">
        <v>1193</v>
      </c>
      <c r="K120" s="1054"/>
      <c r="L120" s="1054"/>
      <c r="M120" s="697" t="s">
        <v>1049</v>
      </c>
      <c r="N120" s="112">
        <f t="shared" si="59"/>
        <v>495.6</v>
      </c>
      <c r="O120" s="109">
        <v>0</v>
      </c>
      <c r="P120" s="112">
        <v>495.6</v>
      </c>
      <c r="Q120" s="850"/>
      <c r="R120" s="850"/>
      <c r="S120" s="778"/>
      <c r="T120" s="850"/>
      <c r="U120" s="850"/>
      <c r="V120" s="109">
        <f t="shared" si="58"/>
        <v>321.10000000000002</v>
      </c>
      <c r="W120" s="850">
        <v>0</v>
      </c>
      <c r="X120" s="109">
        <v>321.10000000000002</v>
      </c>
      <c r="Y120" s="850"/>
      <c r="Z120" s="745">
        <f t="shared" si="62"/>
        <v>0.64790153349475388</v>
      </c>
      <c r="AA120" s="850"/>
      <c r="AB120" s="771" t="s">
        <v>1561</v>
      </c>
    </row>
    <row r="121" spans="1:28" s="12" customFormat="1" ht="31.5">
      <c r="A121" s="846" t="s">
        <v>259</v>
      </c>
      <c r="B121" s="847" t="s">
        <v>66</v>
      </c>
      <c r="C121" s="917"/>
      <c r="D121" s="848"/>
      <c r="E121" s="848"/>
      <c r="F121" s="848"/>
      <c r="G121" s="848"/>
      <c r="H121" s="848"/>
      <c r="I121" s="849"/>
      <c r="J121" s="697" t="s">
        <v>1193</v>
      </c>
      <c r="K121" s="1054"/>
      <c r="L121" s="1054"/>
      <c r="M121" s="697" t="s">
        <v>1049</v>
      </c>
      <c r="N121" s="112">
        <f t="shared" si="59"/>
        <v>495.6</v>
      </c>
      <c r="O121" s="109">
        <v>0</v>
      </c>
      <c r="P121" s="112">
        <v>495.6</v>
      </c>
      <c r="Q121" s="850"/>
      <c r="R121" s="850"/>
      <c r="S121" s="778"/>
      <c r="T121" s="850"/>
      <c r="U121" s="850"/>
      <c r="V121" s="109">
        <f t="shared" si="58"/>
        <v>321.10000000000002</v>
      </c>
      <c r="W121" s="850">
        <v>0</v>
      </c>
      <c r="X121" s="109">
        <v>321.10000000000002</v>
      </c>
      <c r="Y121" s="850"/>
      <c r="Z121" s="745">
        <f t="shared" si="62"/>
        <v>0.64790153349475388</v>
      </c>
      <c r="AA121" s="850"/>
      <c r="AB121" s="771" t="s">
        <v>1561</v>
      </c>
    </row>
    <row r="122" spans="1:28" s="12" customFormat="1" ht="31.5">
      <c r="A122" s="846" t="s">
        <v>260</v>
      </c>
      <c r="B122" s="847" t="s">
        <v>67</v>
      </c>
      <c r="C122" s="917"/>
      <c r="D122" s="848"/>
      <c r="E122" s="848"/>
      <c r="F122" s="848"/>
      <c r="G122" s="848"/>
      <c r="H122" s="848"/>
      <c r="I122" s="849"/>
      <c r="J122" s="697" t="s">
        <v>1193</v>
      </c>
      <c r="K122" s="1054"/>
      <c r="L122" s="1054"/>
      <c r="M122" s="697" t="s">
        <v>1049</v>
      </c>
      <c r="N122" s="112">
        <f t="shared" si="59"/>
        <v>495.6</v>
      </c>
      <c r="O122" s="109">
        <v>0</v>
      </c>
      <c r="P122" s="112">
        <v>495.6</v>
      </c>
      <c r="Q122" s="850"/>
      <c r="R122" s="850"/>
      <c r="S122" s="778"/>
      <c r="T122" s="850"/>
      <c r="U122" s="850"/>
      <c r="V122" s="109">
        <f t="shared" si="58"/>
        <v>321.10000000000002</v>
      </c>
      <c r="W122" s="850">
        <v>0</v>
      </c>
      <c r="X122" s="109">
        <v>321.10000000000002</v>
      </c>
      <c r="Y122" s="850"/>
      <c r="Z122" s="745">
        <f t="shared" si="62"/>
        <v>0.64790153349475388</v>
      </c>
      <c r="AA122" s="850"/>
      <c r="AB122" s="771" t="s">
        <v>1561</v>
      </c>
    </row>
    <row r="123" spans="1:28" s="12" customFormat="1" ht="31.5">
      <c r="A123" s="846" t="s">
        <v>261</v>
      </c>
      <c r="B123" s="847" t="s">
        <v>68</v>
      </c>
      <c r="C123" s="917"/>
      <c r="D123" s="848"/>
      <c r="E123" s="848"/>
      <c r="F123" s="848"/>
      <c r="G123" s="848"/>
      <c r="H123" s="848"/>
      <c r="I123" s="849"/>
      <c r="J123" s="697" t="s">
        <v>1193</v>
      </c>
      <c r="K123" s="1054"/>
      <c r="L123" s="1054"/>
      <c r="M123" s="697" t="s">
        <v>1049</v>
      </c>
      <c r="N123" s="112">
        <f t="shared" si="59"/>
        <v>495.6</v>
      </c>
      <c r="O123" s="109">
        <v>0</v>
      </c>
      <c r="P123" s="112">
        <v>495.6</v>
      </c>
      <c r="Q123" s="850"/>
      <c r="R123" s="850"/>
      <c r="S123" s="778"/>
      <c r="T123" s="850"/>
      <c r="U123" s="850"/>
      <c r="V123" s="109">
        <f t="shared" si="58"/>
        <v>321.10000000000002</v>
      </c>
      <c r="W123" s="850">
        <v>0</v>
      </c>
      <c r="X123" s="109">
        <v>321.10000000000002</v>
      </c>
      <c r="Y123" s="850"/>
      <c r="Z123" s="745">
        <f t="shared" si="62"/>
        <v>0.64790153349475388</v>
      </c>
      <c r="AA123" s="850"/>
      <c r="AB123" s="771" t="s">
        <v>1561</v>
      </c>
    </row>
    <row r="124" spans="1:28" s="12" customFormat="1" ht="31.5">
      <c r="A124" s="846" t="s">
        <v>262</v>
      </c>
      <c r="B124" s="847" t="s">
        <v>1264</v>
      </c>
      <c r="C124" s="917"/>
      <c r="D124" s="848"/>
      <c r="E124" s="848"/>
      <c r="F124" s="848"/>
      <c r="G124" s="848"/>
      <c r="H124" s="848"/>
      <c r="I124" s="849"/>
      <c r="J124" s="697" t="s">
        <v>1193</v>
      </c>
      <c r="K124" s="1054"/>
      <c r="L124" s="1054"/>
      <c r="M124" s="697" t="s">
        <v>1049</v>
      </c>
      <c r="N124" s="112">
        <f t="shared" si="59"/>
        <v>495.6</v>
      </c>
      <c r="O124" s="109">
        <v>0</v>
      </c>
      <c r="P124" s="112">
        <v>495.6</v>
      </c>
      <c r="Q124" s="850"/>
      <c r="R124" s="850"/>
      <c r="S124" s="778"/>
      <c r="T124" s="850"/>
      <c r="U124" s="850"/>
      <c r="V124" s="109">
        <f t="shared" si="58"/>
        <v>321.10000000000002</v>
      </c>
      <c r="W124" s="850">
        <v>0</v>
      </c>
      <c r="X124" s="109">
        <v>321.10000000000002</v>
      </c>
      <c r="Y124" s="850"/>
      <c r="Z124" s="745">
        <f t="shared" si="62"/>
        <v>0.64790153349475388</v>
      </c>
      <c r="AA124" s="850"/>
      <c r="AB124" s="771" t="s">
        <v>1561</v>
      </c>
    </row>
    <row r="125" spans="1:28" s="12" customFormat="1" ht="31.5">
      <c r="A125" s="846" t="s">
        <v>263</v>
      </c>
      <c r="B125" s="847" t="s">
        <v>69</v>
      </c>
      <c r="C125" s="917"/>
      <c r="D125" s="848"/>
      <c r="E125" s="848"/>
      <c r="F125" s="848"/>
      <c r="G125" s="848"/>
      <c r="H125" s="848"/>
      <c r="I125" s="849"/>
      <c r="J125" s="697" t="s">
        <v>1193</v>
      </c>
      <c r="K125" s="1054"/>
      <c r="L125" s="1054"/>
      <c r="M125" s="697" t="s">
        <v>1049</v>
      </c>
      <c r="N125" s="112">
        <f t="shared" si="59"/>
        <v>495.6</v>
      </c>
      <c r="O125" s="109">
        <v>0</v>
      </c>
      <c r="P125" s="112">
        <v>495.6</v>
      </c>
      <c r="Q125" s="850"/>
      <c r="R125" s="850"/>
      <c r="S125" s="778"/>
      <c r="T125" s="850"/>
      <c r="U125" s="850"/>
      <c r="V125" s="109">
        <f t="shared" si="58"/>
        <v>321.10000000000002</v>
      </c>
      <c r="W125" s="850">
        <v>0</v>
      </c>
      <c r="X125" s="109">
        <v>321.10000000000002</v>
      </c>
      <c r="Y125" s="850"/>
      <c r="Z125" s="745">
        <f t="shared" si="62"/>
        <v>0.64790153349475388</v>
      </c>
      <c r="AA125" s="850"/>
      <c r="AB125" s="771" t="s">
        <v>1561</v>
      </c>
    </row>
    <row r="126" spans="1:28" s="12" customFormat="1" ht="31.5">
      <c r="A126" s="846" t="s">
        <v>264</v>
      </c>
      <c r="B126" s="847" t="s">
        <v>183</v>
      </c>
      <c r="C126" s="917"/>
      <c r="D126" s="848"/>
      <c r="E126" s="848"/>
      <c r="F126" s="848"/>
      <c r="G126" s="848"/>
      <c r="H126" s="848"/>
      <c r="I126" s="849"/>
      <c r="J126" s="697" t="s">
        <v>1193</v>
      </c>
      <c r="K126" s="1054"/>
      <c r="L126" s="1054"/>
      <c r="M126" s="697" t="s">
        <v>1049</v>
      </c>
      <c r="N126" s="112">
        <f t="shared" si="59"/>
        <v>495.6</v>
      </c>
      <c r="O126" s="109">
        <v>0</v>
      </c>
      <c r="P126" s="112">
        <v>495.6</v>
      </c>
      <c r="Q126" s="850"/>
      <c r="R126" s="850"/>
      <c r="S126" s="778"/>
      <c r="T126" s="850"/>
      <c r="U126" s="850"/>
      <c r="V126" s="109">
        <f t="shared" si="58"/>
        <v>321.10000000000002</v>
      </c>
      <c r="W126" s="850">
        <v>0</v>
      </c>
      <c r="X126" s="109">
        <v>321.10000000000002</v>
      </c>
      <c r="Y126" s="850"/>
      <c r="Z126" s="745">
        <f t="shared" si="62"/>
        <v>0.64790153349475388</v>
      </c>
      <c r="AA126" s="850"/>
      <c r="AB126" s="771" t="s">
        <v>1561</v>
      </c>
    </row>
    <row r="127" spans="1:28" s="12" customFormat="1" ht="31.5">
      <c r="A127" s="846" t="s">
        <v>265</v>
      </c>
      <c r="B127" s="847" t="s">
        <v>70</v>
      </c>
      <c r="C127" s="917"/>
      <c r="D127" s="848"/>
      <c r="E127" s="848"/>
      <c r="F127" s="848"/>
      <c r="G127" s="848"/>
      <c r="H127" s="848"/>
      <c r="I127" s="849"/>
      <c r="J127" s="697" t="s">
        <v>1193</v>
      </c>
      <c r="K127" s="1054"/>
      <c r="L127" s="1054"/>
      <c r="M127" s="697" t="s">
        <v>1049</v>
      </c>
      <c r="N127" s="112">
        <f t="shared" si="59"/>
        <v>495.6</v>
      </c>
      <c r="O127" s="109">
        <v>0</v>
      </c>
      <c r="P127" s="112">
        <v>495.6</v>
      </c>
      <c r="Q127" s="850"/>
      <c r="R127" s="850"/>
      <c r="S127" s="778"/>
      <c r="T127" s="850"/>
      <c r="U127" s="850"/>
      <c r="V127" s="109">
        <f t="shared" si="58"/>
        <v>321.10000000000002</v>
      </c>
      <c r="W127" s="850">
        <v>0</v>
      </c>
      <c r="X127" s="109">
        <v>321.10000000000002</v>
      </c>
      <c r="Y127" s="850"/>
      <c r="Z127" s="745">
        <f t="shared" si="62"/>
        <v>0.64790153349475388</v>
      </c>
      <c r="AA127" s="850"/>
      <c r="AB127" s="771" t="s">
        <v>1561</v>
      </c>
    </row>
    <row r="128" spans="1:28" s="12" customFormat="1" ht="31.5">
      <c r="A128" s="846" t="s">
        <v>266</v>
      </c>
      <c r="B128" s="847" t="s">
        <v>71</v>
      </c>
      <c r="C128" s="917"/>
      <c r="D128" s="848"/>
      <c r="E128" s="848"/>
      <c r="F128" s="848"/>
      <c r="G128" s="848"/>
      <c r="H128" s="848"/>
      <c r="I128" s="849"/>
      <c r="J128" s="697" t="s">
        <v>1193</v>
      </c>
      <c r="K128" s="1054"/>
      <c r="L128" s="1054"/>
      <c r="M128" s="697" t="s">
        <v>1049</v>
      </c>
      <c r="N128" s="112">
        <f t="shared" si="59"/>
        <v>495.6</v>
      </c>
      <c r="O128" s="109">
        <v>0</v>
      </c>
      <c r="P128" s="112">
        <v>495.6</v>
      </c>
      <c r="Q128" s="850"/>
      <c r="R128" s="850"/>
      <c r="S128" s="778"/>
      <c r="T128" s="850"/>
      <c r="U128" s="850"/>
      <c r="V128" s="109">
        <f t="shared" si="58"/>
        <v>321.10000000000002</v>
      </c>
      <c r="W128" s="850">
        <v>0</v>
      </c>
      <c r="X128" s="109">
        <v>321.10000000000002</v>
      </c>
      <c r="Y128" s="850"/>
      <c r="Z128" s="745">
        <f t="shared" si="62"/>
        <v>0.64790153349475388</v>
      </c>
      <c r="AA128" s="850"/>
      <c r="AB128" s="771" t="s">
        <v>1561</v>
      </c>
    </row>
    <row r="129" spans="1:28" s="12" customFormat="1" ht="31.5">
      <c r="A129" s="846" t="s">
        <v>267</v>
      </c>
      <c r="B129" s="847" t="s">
        <v>72</v>
      </c>
      <c r="C129" s="917"/>
      <c r="D129" s="848"/>
      <c r="E129" s="848"/>
      <c r="F129" s="848"/>
      <c r="G129" s="848"/>
      <c r="H129" s="848"/>
      <c r="I129" s="849"/>
      <c r="J129" s="697" t="s">
        <v>1193</v>
      </c>
      <c r="K129" s="1054"/>
      <c r="L129" s="1054"/>
      <c r="M129" s="697" t="s">
        <v>1049</v>
      </c>
      <c r="N129" s="112">
        <f t="shared" si="59"/>
        <v>495.6</v>
      </c>
      <c r="O129" s="109">
        <v>0</v>
      </c>
      <c r="P129" s="112">
        <v>495.6</v>
      </c>
      <c r="Q129" s="850"/>
      <c r="R129" s="850"/>
      <c r="S129" s="778"/>
      <c r="T129" s="850"/>
      <c r="U129" s="850"/>
      <c r="V129" s="109">
        <f t="shared" si="58"/>
        <v>321.10000000000002</v>
      </c>
      <c r="W129" s="850">
        <v>0</v>
      </c>
      <c r="X129" s="109">
        <v>321.10000000000002</v>
      </c>
      <c r="Y129" s="850"/>
      <c r="Z129" s="745">
        <f t="shared" si="62"/>
        <v>0.64790153349475388</v>
      </c>
      <c r="AA129" s="850"/>
      <c r="AB129" s="771" t="s">
        <v>1561</v>
      </c>
    </row>
    <row r="130" spans="1:28" s="12" customFormat="1" ht="31.5">
      <c r="A130" s="846" t="s">
        <v>268</v>
      </c>
      <c r="B130" s="847" t="s">
        <v>73</v>
      </c>
      <c r="C130" s="917"/>
      <c r="D130" s="848"/>
      <c r="E130" s="848"/>
      <c r="F130" s="848"/>
      <c r="G130" s="848"/>
      <c r="H130" s="848"/>
      <c r="I130" s="849"/>
      <c r="J130" s="697" t="s">
        <v>1193</v>
      </c>
      <c r="K130" s="1054"/>
      <c r="L130" s="1054"/>
      <c r="M130" s="697" t="s">
        <v>1049</v>
      </c>
      <c r="N130" s="112">
        <f t="shared" si="59"/>
        <v>495.6</v>
      </c>
      <c r="O130" s="109">
        <v>0</v>
      </c>
      <c r="P130" s="112">
        <v>495.6</v>
      </c>
      <c r="Q130" s="850"/>
      <c r="R130" s="850"/>
      <c r="S130" s="778"/>
      <c r="T130" s="850"/>
      <c r="U130" s="850"/>
      <c r="V130" s="109">
        <f t="shared" si="58"/>
        <v>321.10000000000002</v>
      </c>
      <c r="W130" s="850">
        <v>0</v>
      </c>
      <c r="X130" s="109">
        <v>321.10000000000002</v>
      </c>
      <c r="Y130" s="850"/>
      <c r="Z130" s="745">
        <f t="shared" si="62"/>
        <v>0.64790153349475388</v>
      </c>
      <c r="AA130" s="850"/>
      <c r="AB130" s="771" t="s">
        <v>1561</v>
      </c>
    </row>
    <row r="131" spans="1:28" s="12" customFormat="1" ht="31.5">
      <c r="A131" s="846" t="s">
        <v>269</v>
      </c>
      <c r="B131" s="847" t="s">
        <v>74</v>
      </c>
      <c r="C131" s="917"/>
      <c r="D131" s="848"/>
      <c r="E131" s="848"/>
      <c r="F131" s="848"/>
      <c r="G131" s="848"/>
      <c r="H131" s="848"/>
      <c r="I131" s="849"/>
      <c r="J131" s="697" t="s">
        <v>1193</v>
      </c>
      <c r="K131" s="1055"/>
      <c r="L131" s="1055"/>
      <c r="M131" s="697" t="s">
        <v>1049</v>
      </c>
      <c r="N131" s="112">
        <f t="shared" si="59"/>
        <v>495.6</v>
      </c>
      <c r="O131" s="109">
        <v>0</v>
      </c>
      <c r="P131" s="112">
        <v>495.6</v>
      </c>
      <c r="Q131" s="850"/>
      <c r="R131" s="850"/>
      <c r="S131" s="778"/>
      <c r="T131" s="850"/>
      <c r="U131" s="850"/>
      <c r="V131" s="109">
        <f t="shared" si="58"/>
        <v>321.10000000000002</v>
      </c>
      <c r="W131" s="850">
        <v>0</v>
      </c>
      <c r="X131" s="109">
        <v>321.10000000000002</v>
      </c>
      <c r="Y131" s="850"/>
      <c r="Z131" s="745">
        <f t="shared" si="62"/>
        <v>0.64790153349475388</v>
      </c>
      <c r="AA131" s="850"/>
      <c r="AB131" s="771" t="s">
        <v>1561</v>
      </c>
    </row>
    <row r="132" spans="1:28" s="21" customFormat="1" ht="86.25" customHeight="1">
      <c r="A132" s="36"/>
      <c r="B132" s="36" t="s">
        <v>75</v>
      </c>
      <c r="C132" s="916" t="s">
        <v>1317</v>
      </c>
      <c r="D132" s="215" t="s">
        <v>1023</v>
      </c>
      <c r="E132" s="215" t="s">
        <v>483</v>
      </c>
      <c r="F132" s="215" t="s">
        <v>465</v>
      </c>
      <c r="G132" s="215" t="s">
        <v>485</v>
      </c>
      <c r="H132" s="215" t="s">
        <v>474</v>
      </c>
      <c r="I132" s="696"/>
      <c r="J132" s="696"/>
      <c r="K132" s="696"/>
      <c r="L132" s="696"/>
      <c r="M132" s="696"/>
      <c r="N132" s="117">
        <f>SUM(N133:N139)</f>
        <v>17441.399999999998</v>
      </c>
      <c r="O132" s="117">
        <f t="shared" ref="O132:Y132" si="63">SUM(O133:O139)</f>
        <v>0</v>
      </c>
      <c r="P132" s="117">
        <f t="shared" si="63"/>
        <v>17441.399999999998</v>
      </c>
      <c r="Q132" s="117">
        <f t="shared" si="63"/>
        <v>0</v>
      </c>
      <c r="R132" s="117">
        <f t="shared" si="63"/>
        <v>29332.799999999996</v>
      </c>
      <c r="S132" s="117">
        <f t="shared" si="63"/>
        <v>0</v>
      </c>
      <c r="T132" s="117">
        <f t="shared" si="63"/>
        <v>29332.799999999996</v>
      </c>
      <c r="U132" s="117">
        <f t="shared" si="63"/>
        <v>0</v>
      </c>
      <c r="V132" s="117">
        <f t="shared" si="63"/>
        <v>17441.399999999998</v>
      </c>
      <c r="W132" s="117">
        <f t="shared" si="63"/>
        <v>0</v>
      </c>
      <c r="X132" s="117">
        <f t="shared" si="63"/>
        <v>17441.399999999998</v>
      </c>
      <c r="Y132" s="117">
        <f t="shared" si="63"/>
        <v>0</v>
      </c>
      <c r="Z132" s="751">
        <f>V132/N132</f>
        <v>1</v>
      </c>
      <c r="AA132" s="721"/>
      <c r="AB132" s="696"/>
    </row>
    <row r="133" spans="1:28" s="12" customFormat="1" ht="44.25" customHeight="1">
      <c r="A133" s="57" t="s">
        <v>270</v>
      </c>
      <c r="B133" s="258" t="s">
        <v>76</v>
      </c>
      <c r="C133" s="917"/>
      <c r="D133" s="212"/>
      <c r="E133" s="212"/>
      <c r="F133" s="212"/>
      <c r="G133" s="212"/>
      <c r="H133" s="212"/>
      <c r="I133" s="697" t="s">
        <v>1047</v>
      </c>
      <c r="J133" s="697" t="s">
        <v>1193</v>
      </c>
      <c r="K133" s="1092" t="s">
        <v>1352</v>
      </c>
      <c r="L133" s="1092" t="s">
        <v>1351</v>
      </c>
      <c r="M133" s="697" t="s">
        <v>1049</v>
      </c>
      <c r="N133" s="112">
        <f t="shared" si="59"/>
        <v>1568.4</v>
      </c>
      <c r="O133" s="109">
        <v>0</v>
      </c>
      <c r="P133" s="112">
        <v>1568.4</v>
      </c>
      <c r="Q133" s="678"/>
      <c r="R133" s="112">
        <f t="shared" ref="R133:R139" si="64">S133+T133+U133</f>
        <v>3262.5</v>
      </c>
      <c r="S133" s="109">
        <v>0</v>
      </c>
      <c r="T133" s="112">
        <v>3262.5</v>
      </c>
      <c r="U133" s="678"/>
      <c r="V133" s="109">
        <f t="shared" ref="V133:V139" si="65">W133+X133+Y133</f>
        <v>1568.4</v>
      </c>
      <c r="W133" s="678">
        <v>0</v>
      </c>
      <c r="X133" s="678">
        <v>1568.4</v>
      </c>
      <c r="Y133" s="678"/>
      <c r="Z133" s="863">
        <f>V133/N133</f>
        <v>1</v>
      </c>
      <c r="AA133" s="678"/>
      <c r="AB133" s="771" t="s">
        <v>1520</v>
      </c>
    </row>
    <row r="134" spans="1:28" s="12" customFormat="1" ht="44.25" customHeight="1">
      <c r="A134" s="57" t="s">
        <v>271</v>
      </c>
      <c r="B134" s="258" t="s">
        <v>77</v>
      </c>
      <c r="C134" s="917"/>
      <c r="D134" s="212"/>
      <c r="E134" s="212"/>
      <c r="F134" s="212"/>
      <c r="G134" s="212"/>
      <c r="H134" s="212"/>
      <c r="I134" s="697" t="s">
        <v>1047</v>
      </c>
      <c r="J134" s="698" t="s">
        <v>1193</v>
      </c>
      <c r="K134" s="1069"/>
      <c r="L134" s="1069"/>
      <c r="M134" s="697" t="s">
        <v>1049</v>
      </c>
      <c r="N134" s="112">
        <f t="shared" si="59"/>
        <v>3723.6</v>
      </c>
      <c r="O134" s="109">
        <v>0</v>
      </c>
      <c r="P134" s="112">
        <v>3723.6</v>
      </c>
      <c r="Q134" s="678"/>
      <c r="R134" s="112">
        <f t="shared" si="64"/>
        <v>5427.6</v>
      </c>
      <c r="S134" s="109">
        <v>0</v>
      </c>
      <c r="T134" s="112">
        <v>5427.6</v>
      </c>
      <c r="U134" s="678"/>
      <c r="V134" s="109">
        <f t="shared" si="65"/>
        <v>3723.6</v>
      </c>
      <c r="W134" s="678">
        <v>0</v>
      </c>
      <c r="X134" s="678">
        <v>3723.6</v>
      </c>
      <c r="Y134" s="678"/>
      <c r="Z134" s="863">
        <f>V134/N134</f>
        <v>1</v>
      </c>
      <c r="AA134" s="678"/>
      <c r="AB134" s="771" t="s">
        <v>1520</v>
      </c>
    </row>
    <row r="135" spans="1:28" s="12" customFormat="1" ht="41.25" customHeight="1">
      <c r="A135" s="57" t="s">
        <v>272</v>
      </c>
      <c r="B135" s="258" t="s">
        <v>78</v>
      </c>
      <c r="C135" s="917"/>
      <c r="D135" s="212"/>
      <c r="E135" s="212"/>
      <c r="F135" s="212"/>
      <c r="G135" s="212"/>
      <c r="H135" s="212"/>
      <c r="I135" s="697" t="s">
        <v>1047</v>
      </c>
      <c r="J135" s="698" t="s">
        <v>1193</v>
      </c>
      <c r="K135" s="1069"/>
      <c r="L135" s="1069"/>
      <c r="M135" s="697" t="s">
        <v>1049</v>
      </c>
      <c r="N135" s="112">
        <f t="shared" si="59"/>
        <v>1568.3</v>
      </c>
      <c r="O135" s="109">
        <v>0</v>
      </c>
      <c r="P135" s="112">
        <v>1568.3</v>
      </c>
      <c r="Q135" s="678"/>
      <c r="R135" s="112">
        <f t="shared" si="64"/>
        <v>3262.5</v>
      </c>
      <c r="S135" s="109">
        <v>0</v>
      </c>
      <c r="T135" s="112">
        <v>3262.5</v>
      </c>
      <c r="U135" s="678"/>
      <c r="V135" s="109">
        <f t="shared" si="65"/>
        <v>1568.3</v>
      </c>
      <c r="W135" s="678">
        <v>0</v>
      </c>
      <c r="X135" s="678">
        <v>1568.3</v>
      </c>
      <c r="Y135" s="678"/>
      <c r="Z135" s="863">
        <f t="shared" ref="Z135:Z138" si="66">V135/N135</f>
        <v>1</v>
      </c>
      <c r="AA135" s="678"/>
      <c r="AB135" s="771" t="s">
        <v>1520</v>
      </c>
    </row>
    <row r="136" spans="1:28" s="12" customFormat="1" ht="45" customHeight="1">
      <c r="A136" s="57" t="s">
        <v>273</v>
      </c>
      <c r="B136" s="258" t="s">
        <v>79</v>
      </c>
      <c r="C136" s="917"/>
      <c r="D136" s="212"/>
      <c r="E136" s="212"/>
      <c r="F136" s="212"/>
      <c r="G136" s="212"/>
      <c r="H136" s="212"/>
      <c r="I136" s="697" t="s">
        <v>1047</v>
      </c>
      <c r="J136" s="698" t="s">
        <v>1193</v>
      </c>
      <c r="K136" s="1069"/>
      <c r="L136" s="1069"/>
      <c r="M136" s="697" t="s">
        <v>1049</v>
      </c>
      <c r="N136" s="112">
        <f t="shared" si="59"/>
        <v>1568.3</v>
      </c>
      <c r="O136" s="109">
        <v>0</v>
      </c>
      <c r="P136" s="112">
        <v>1568.3</v>
      </c>
      <c r="Q136" s="678"/>
      <c r="R136" s="112">
        <f t="shared" si="64"/>
        <v>3262.5</v>
      </c>
      <c r="S136" s="109">
        <v>0</v>
      </c>
      <c r="T136" s="112">
        <v>3262.5</v>
      </c>
      <c r="U136" s="678"/>
      <c r="V136" s="109">
        <f t="shared" si="65"/>
        <v>1568.3</v>
      </c>
      <c r="W136" s="678">
        <v>0</v>
      </c>
      <c r="X136" s="678">
        <v>1568.3</v>
      </c>
      <c r="Y136" s="678"/>
      <c r="Z136" s="863">
        <f t="shared" si="66"/>
        <v>1</v>
      </c>
      <c r="AA136" s="678"/>
      <c r="AB136" s="771" t="s">
        <v>1520</v>
      </c>
    </row>
    <row r="137" spans="1:28" s="12" customFormat="1" ht="42.75" customHeight="1">
      <c r="A137" s="57" t="s">
        <v>274</v>
      </c>
      <c r="B137" s="258" t="s">
        <v>80</v>
      </c>
      <c r="C137" s="917"/>
      <c r="D137" s="212"/>
      <c r="E137" s="212"/>
      <c r="F137" s="212"/>
      <c r="G137" s="212"/>
      <c r="H137" s="212"/>
      <c r="I137" s="697" t="s">
        <v>1047</v>
      </c>
      <c r="J137" s="698" t="s">
        <v>1193</v>
      </c>
      <c r="K137" s="1069"/>
      <c r="L137" s="1069"/>
      <c r="M137" s="697" t="s">
        <v>1049</v>
      </c>
      <c r="N137" s="112">
        <f t="shared" si="59"/>
        <v>1568.3</v>
      </c>
      <c r="O137" s="109">
        <v>0</v>
      </c>
      <c r="P137" s="112">
        <v>1568.3</v>
      </c>
      <c r="Q137" s="678"/>
      <c r="R137" s="112">
        <f t="shared" si="64"/>
        <v>3262.5</v>
      </c>
      <c r="S137" s="109">
        <v>0</v>
      </c>
      <c r="T137" s="112">
        <v>3262.5</v>
      </c>
      <c r="U137" s="678"/>
      <c r="V137" s="109">
        <f t="shared" si="65"/>
        <v>1568.3</v>
      </c>
      <c r="W137" s="678">
        <v>0</v>
      </c>
      <c r="X137" s="678">
        <v>1568.3</v>
      </c>
      <c r="Y137" s="678"/>
      <c r="Z137" s="863">
        <f t="shared" si="66"/>
        <v>1</v>
      </c>
      <c r="AA137" s="678"/>
      <c r="AB137" s="771" t="s">
        <v>1520</v>
      </c>
    </row>
    <row r="138" spans="1:28" s="12" customFormat="1" ht="42.75" customHeight="1">
      <c r="A138" s="57" t="s">
        <v>275</v>
      </c>
      <c r="B138" s="258" t="s">
        <v>178</v>
      </c>
      <c r="C138" s="917"/>
      <c r="D138" s="212"/>
      <c r="E138" s="212"/>
      <c r="F138" s="212"/>
      <c r="G138" s="212"/>
      <c r="H138" s="212"/>
      <c r="I138" s="697" t="s">
        <v>1047</v>
      </c>
      <c r="J138" s="698" t="s">
        <v>1193</v>
      </c>
      <c r="K138" s="1069"/>
      <c r="L138" s="1069"/>
      <c r="M138" s="697" t="s">
        <v>1049</v>
      </c>
      <c r="N138" s="112">
        <f t="shared" si="59"/>
        <v>3721.2</v>
      </c>
      <c r="O138" s="109">
        <v>0</v>
      </c>
      <c r="P138" s="112">
        <v>3721.2</v>
      </c>
      <c r="Q138" s="678"/>
      <c r="R138" s="112">
        <f t="shared" si="64"/>
        <v>5427.6</v>
      </c>
      <c r="S138" s="109">
        <v>0</v>
      </c>
      <c r="T138" s="112">
        <v>5427.6</v>
      </c>
      <c r="U138" s="678"/>
      <c r="V138" s="109">
        <f t="shared" si="65"/>
        <v>3721.2</v>
      </c>
      <c r="W138" s="678">
        <v>0</v>
      </c>
      <c r="X138" s="678">
        <v>3721.2</v>
      </c>
      <c r="Y138" s="678"/>
      <c r="Z138" s="863">
        <f t="shared" si="66"/>
        <v>1</v>
      </c>
      <c r="AA138" s="678"/>
      <c r="AB138" s="771" t="s">
        <v>1520</v>
      </c>
    </row>
    <row r="139" spans="1:28" s="12" customFormat="1" ht="48" customHeight="1">
      <c r="A139" s="57" t="s">
        <v>276</v>
      </c>
      <c r="B139" s="258" t="s">
        <v>595</v>
      </c>
      <c r="C139" s="917"/>
      <c r="D139" s="212"/>
      <c r="E139" s="212"/>
      <c r="F139" s="212"/>
      <c r="G139" s="212"/>
      <c r="H139" s="212"/>
      <c r="I139" s="697" t="s">
        <v>1047</v>
      </c>
      <c r="J139" s="698" t="s">
        <v>1193</v>
      </c>
      <c r="K139" s="1070"/>
      <c r="L139" s="1070"/>
      <c r="M139" s="697" t="s">
        <v>1049</v>
      </c>
      <c r="N139" s="112">
        <f t="shared" si="59"/>
        <v>3723.3</v>
      </c>
      <c r="O139" s="109">
        <v>0</v>
      </c>
      <c r="P139" s="112">
        <v>3723.3</v>
      </c>
      <c r="Q139" s="678"/>
      <c r="R139" s="112">
        <f t="shared" si="64"/>
        <v>5427.6</v>
      </c>
      <c r="S139" s="109">
        <v>0</v>
      </c>
      <c r="T139" s="112">
        <v>5427.6</v>
      </c>
      <c r="U139" s="678"/>
      <c r="V139" s="109">
        <f t="shared" si="65"/>
        <v>3723.3</v>
      </c>
      <c r="W139" s="678">
        <v>0</v>
      </c>
      <c r="X139" s="678">
        <v>3723.3</v>
      </c>
      <c r="Y139" s="678"/>
      <c r="Z139" s="863">
        <f>V139/N139</f>
        <v>1</v>
      </c>
      <c r="AA139" s="678"/>
      <c r="AB139" s="771" t="s">
        <v>1520</v>
      </c>
    </row>
    <row r="140" spans="1:28" ht="31.5">
      <c r="A140" s="63"/>
      <c r="B140" s="94" t="s">
        <v>18</v>
      </c>
      <c r="C140" s="908"/>
      <c r="D140" s="204"/>
      <c r="E140" s="204"/>
      <c r="F140" s="204"/>
      <c r="G140" s="204"/>
      <c r="H140" s="204"/>
      <c r="I140" s="671"/>
      <c r="J140" s="671"/>
      <c r="K140" s="671"/>
      <c r="L140" s="671"/>
      <c r="M140" s="671"/>
      <c r="N140" s="108"/>
      <c r="O140" s="108"/>
      <c r="P140" s="108"/>
      <c r="Q140" s="719"/>
      <c r="R140" s="719"/>
      <c r="S140" s="719"/>
      <c r="T140" s="318"/>
      <c r="U140" s="318"/>
      <c r="V140" s="719"/>
      <c r="W140" s="719"/>
      <c r="X140" s="719"/>
      <c r="Y140" s="719"/>
      <c r="Z140" s="744"/>
      <c r="AA140" s="719"/>
      <c r="AB140" s="671"/>
    </row>
    <row r="141" spans="1:28" s="1" customFormat="1" ht="20.25">
      <c r="A141" s="50"/>
      <c r="B141" s="369" t="s">
        <v>714</v>
      </c>
      <c r="C141" s="909"/>
      <c r="D141" s="221"/>
      <c r="E141" s="221"/>
      <c r="F141" s="221"/>
      <c r="G141" s="221"/>
      <c r="H141" s="221"/>
      <c r="I141" s="703"/>
      <c r="J141" s="703"/>
      <c r="K141" s="703"/>
      <c r="L141" s="703"/>
      <c r="M141" s="703"/>
      <c r="N141" s="109"/>
      <c r="O141" s="109"/>
      <c r="P141" s="109"/>
      <c r="Q141" s="675"/>
      <c r="R141" s="675"/>
      <c r="S141" s="675"/>
      <c r="T141" s="282"/>
      <c r="U141" s="282"/>
      <c r="V141" s="675"/>
      <c r="W141" s="675"/>
      <c r="X141" s="675"/>
      <c r="Y141" s="675"/>
      <c r="Z141" s="745"/>
      <c r="AA141" s="675"/>
      <c r="AB141" s="703"/>
    </row>
    <row r="142" spans="1:28" s="279" customFormat="1" ht="102" customHeight="1">
      <c r="A142" s="211" t="s">
        <v>277</v>
      </c>
      <c r="B142" s="277" t="s">
        <v>957</v>
      </c>
      <c r="C142" s="918"/>
      <c r="D142" s="205" t="s">
        <v>463</v>
      </c>
      <c r="E142" s="205" t="s">
        <v>483</v>
      </c>
      <c r="F142" s="205" t="s">
        <v>479</v>
      </c>
      <c r="G142" s="205" t="s">
        <v>1021</v>
      </c>
      <c r="H142" s="205" t="s">
        <v>514</v>
      </c>
      <c r="I142" s="691" t="s">
        <v>1047</v>
      </c>
      <c r="J142" s="691" t="s">
        <v>1175</v>
      </c>
      <c r="K142" s="691" t="s">
        <v>1246</v>
      </c>
      <c r="L142" s="691" t="s">
        <v>1353</v>
      </c>
      <c r="M142" s="691" t="s">
        <v>1049</v>
      </c>
      <c r="N142" s="115">
        <f t="shared" ref="N142" si="67">O142+P142+Q142</f>
        <v>98021.38</v>
      </c>
      <c r="O142" s="284">
        <v>0</v>
      </c>
      <c r="P142" s="284">
        <v>98021.38</v>
      </c>
      <c r="Q142" s="561"/>
      <c r="R142" s="115">
        <f t="shared" ref="R142" si="68">S142+T142+U142</f>
        <v>98021.4</v>
      </c>
      <c r="S142" s="284">
        <v>0</v>
      </c>
      <c r="T142" s="284">
        <v>98021.4</v>
      </c>
      <c r="U142" s="284"/>
      <c r="V142" s="109">
        <f t="shared" ref="V142:V143" si="69">W142+X142+Y142</f>
        <v>98021.4</v>
      </c>
      <c r="W142" s="561">
        <v>0</v>
      </c>
      <c r="X142" s="561">
        <v>98021.4</v>
      </c>
      <c r="Y142" s="561"/>
      <c r="Z142" s="863">
        <f t="shared" ref="Z142:Z149" si="70">V142/R142</f>
        <v>1</v>
      </c>
      <c r="AA142" s="561"/>
      <c r="AB142" s="776" t="s">
        <v>1495</v>
      </c>
    </row>
    <row r="143" spans="1:28" s="279" customFormat="1" ht="68.25" customHeight="1">
      <c r="A143" s="851" t="s">
        <v>278</v>
      </c>
      <c r="B143" s="852" t="s">
        <v>1265</v>
      </c>
      <c r="C143" s="918"/>
      <c r="D143" s="833"/>
      <c r="E143" s="833"/>
      <c r="F143" s="833"/>
      <c r="G143" s="833"/>
      <c r="H143" s="833"/>
      <c r="I143" s="776"/>
      <c r="J143" s="691" t="s">
        <v>1175</v>
      </c>
      <c r="K143" s="776" t="s">
        <v>1266</v>
      </c>
      <c r="L143" s="776" t="s">
        <v>1267</v>
      </c>
      <c r="M143" s="776" t="s">
        <v>1049</v>
      </c>
      <c r="N143" s="838">
        <f>O143+P143</f>
        <v>109246.1</v>
      </c>
      <c r="O143" s="838">
        <v>0</v>
      </c>
      <c r="P143" s="838">
        <v>109246.1</v>
      </c>
      <c r="Q143" s="838"/>
      <c r="R143" s="838"/>
      <c r="S143" s="838"/>
      <c r="T143" s="838"/>
      <c r="U143" s="838"/>
      <c r="V143" s="109">
        <f t="shared" si="69"/>
        <v>109246.1</v>
      </c>
      <c r="W143" s="838"/>
      <c r="X143" s="838">
        <v>109246.1</v>
      </c>
      <c r="Y143" s="838"/>
      <c r="Z143" s="863">
        <f>V143/N143</f>
        <v>1</v>
      </c>
      <c r="AA143" s="838"/>
      <c r="AB143" s="776" t="s">
        <v>1562</v>
      </c>
    </row>
    <row r="144" spans="1:28" s="1" customFormat="1" ht="20.25">
      <c r="A144" s="50"/>
      <c r="B144" s="369" t="s">
        <v>97</v>
      </c>
      <c r="C144" s="909"/>
      <c r="D144" s="221"/>
      <c r="E144" s="221"/>
      <c r="F144" s="221"/>
      <c r="G144" s="221"/>
      <c r="H144" s="221"/>
      <c r="I144" s="703"/>
      <c r="J144" s="703"/>
      <c r="K144" s="703"/>
      <c r="L144" s="703"/>
      <c r="M144" s="703"/>
      <c r="N144" s="109"/>
      <c r="O144" s="109"/>
      <c r="P144" s="109"/>
      <c r="Q144" s="675"/>
      <c r="R144" s="675"/>
      <c r="S144" s="675"/>
      <c r="T144" s="282"/>
      <c r="U144" s="282"/>
      <c r="V144" s="675"/>
      <c r="W144" s="675"/>
      <c r="X144" s="675"/>
      <c r="Y144" s="675"/>
      <c r="Z144" s="745"/>
      <c r="AA144" s="675"/>
      <c r="AB144" s="703"/>
    </row>
    <row r="145" spans="1:28" s="1" customFormat="1" ht="78.75">
      <c r="A145" s="984" t="s">
        <v>279</v>
      </c>
      <c r="B145" s="880" t="s">
        <v>1452</v>
      </c>
      <c r="C145" s="987"/>
      <c r="D145" s="865"/>
      <c r="E145" s="865"/>
      <c r="F145" s="865"/>
      <c r="G145" s="865"/>
      <c r="H145" s="865"/>
      <c r="I145" s="971"/>
      <c r="J145" s="699" t="s">
        <v>1175</v>
      </c>
      <c r="K145" s="971" t="s">
        <v>1499</v>
      </c>
      <c r="L145" s="971" t="s">
        <v>1500</v>
      </c>
      <c r="M145" s="971" t="s">
        <v>447</v>
      </c>
      <c r="N145" s="861">
        <f t="shared" ref="N145:N147" si="71">O145+P145</f>
        <v>30793.1</v>
      </c>
      <c r="O145" s="985">
        <v>0</v>
      </c>
      <c r="P145" s="985">
        <v>30793.1</v>
      </c>
      <c r="Q145" s="985"/>
      <c r="R145" s="985"/>
      <c r="S145" s="985"/>
      <c r="T145" s="985"/>
      <c r="U145" s="985"/>
      <c r="V145" s="861">
        <f>W145+X145+Y145</f>
        <v>0</v>
      </c>
      <c r="W145" s="985"/>
      <c r="X145" s="985"/>
      <c r="Y145" s="985"/>
      <c r="Z145" s="745">
        <f t="shared" ref="Z145:Z147" si="72">V145/N145</f>
        <v>0</v>
      </c>
      <c r="AA145" s="985"/>
      <c r="AB145" s="971" t="s">
        <v>1565</v>
      </c>
    </row>
    <row r="146" spans="1:28" s="1" customFormat="1" ht="78.75">
      <c r="A146" s="984" t="s">
        <v>280</v>
      </c>
      <c r="B146" s="880" t="s">
        <v>1453</v>
      </c>
      <c r="C146" s="987"/>
      <c r="D146" s="865"/>
      <c r="E146" s="865"/>
      <c r="F146" s="865"/>
      <c r="G146" s="865"/>
      <c r="H146" s="865"/>
      <c r="I146" s="971"/>
      <c r="J146" s="699" t="s">
        <v>1175</v>
      </c>
      <c r="K146" s="971" t="s">
        <v>1220</v>
      </c>
      <c r="L146" s="971" t="s">
        <v>1501</v>
      </c>
      <c r="M146" s="971" t="s">
        <v>447</v>
      </c>
      <c r="N146" s="861">
        <f t="shared" si="71"/>
        <v>21642</v>
      </c>
      <c r="O146" s="985">
        <v>0</v>
      </c>
      <c r="P146" s="985">
        <v>21642</v>
      </c>
      <c r="Q146" s="985"/>
      <c r="R146" s="985"/>
      <c r="S146" s="985"/>
      <c r="T146" s="985"/>
      <c r="U146" s="985"/>
      <c r="V146" s="861">
        <f>W146+X146+Y146</f>
        <v>18624.7</v>
      </c>
      <c r="W146" s="985">
        <v>0</v>
      </c>
      <c r="X146" s="985">
        <v>18624.7</v>
      </c>
      <c r="Y146" s="985"/>
      <c r="Z146" s="745">
        <f t="shared" si="72"/>
        <v>0.86058127714628962</v>
      </c>
      <c r="AA146" s="985"/>
      <c r="AB146" s="971" t="s">
        <v>1563</v>
      </c>
    </row>
    <row r="147" spans="1:28" s="1" customFormat="1" ht="78.75">
      <c r="A147" s="984" t="s">
        <v>281</v>
      </c>
      <c r="B147" s="880" t="s">
        <v>1454</v>
      </c>
      <c r="C147" s="987"/>
      <c r="D147" s="865"/>
      <c r="E147" s="865"/>
      <c r="F147" s="865"/>
      <c r="G147" s="865"/>
      <c r="H147" s="865"/>
      <c r="I147" s="971"/>
      <c r="J147" s="699" t="s">
        <v>1175</v>
      </c>
      <c r="K147" s="971" t="s">
        <v>1220</v>
      </c>
      <c r="L147" s="971" t="s">
        <v>1502</v>
      </c>
      <c r="M147" s="971" t="s">
        <v>447</v>
      </c>
      <c r="N147" s="861">
        <f t="shared" si="71"/>
        <v>6403.1</v>
      </c>
      <c r="O147" s="985">
        <v>0</v>
      </c>
      <c r="P147" s="985">
        <v>6403.1</v>
      </c>
      <c r="Q147" s="985"/>
      <c r="R147" s="985"/>
      <c r="S147" s="985"/>
      <c r="T147" s="985"/>
      <c r="U147" s="985"/>
      <c r="V147" s="861">
        <f>W147+X147+Y147</f>
        <v>5289.5</v>
      </c>
      <c r="W147" s="985">
        <v>0</v>
      </c>
      <c r="X147" s="985">
        <v>5289.5</v>
      </c>
      <c r="Y147" s="985"/>
      <c r="Z147" s="745">
        <f t="shared" si="72"/>
        <v>0.8260842404460339</v>
      </c>
      <c r="AA147" s="985"/>
      <c r="AB147" s="971" t="s">
        <v>1564</v>
      </c>
    </row>
    <row r="148" spans="1:28" s="1" customFormat="1" ht="63">
      <c r="A148" s="871" t="s">
        <v>282</v>
      </c>
      <c r="B148" s="880" t="s">
        <v>1274</v>
      </c>
      <c r="C148" s="880"/>
      <c r="D148" s="865"/>
      <c r="E148" s="865"/>
      <c r="F148" s="865"/>
      <c r="G148" s="865"/>
      <c r="H148" s="865"/>
      <c r="I148" s="866"/>
      <c r="J148" s="699" t="s">
        <v>1177</v>
      </c>
      <c r="K148" s="866" t="s">
        <v>1281</v>
      </c>
      <c r="L148" s="888" t="s">
        <v>1282</v>
      </c>
      <c r="M148" s="866" t="s">
        <v>1049</v>
      </c>
      <c r="N148" s="861">
        <f>O148+P148</f>
        <v>2850</v>
      </c>
      <c r="O148" s="861">
        <v>0</v>
      </c>
      <c r="P148" s="861">
        <v>2850</v>
      </c>
      <c r="Q148" s="861"/>
      <c r="R148" s="861"/>
      <c r="S148" s="861"/>
      <c r="T148" s="861"/>
      <c r="U148" s="861"/>
      <c r="V148" s="861">
        <f>W148+X148+Y148</f>
        <v>0</v>
      </c>
      <c r="W148" s="861"/>
      <c r="X148" s="861"/>
      <c r="Y148" s="861"/>
      <c r="Z148" s="745">
        <f>V148/N148</f>
        <v>0</v>
      </c>
      <c r="AA148" s="861"/>
      <c r="AB148" s="866" t="s">
        <v>1342</v>
      </c>
    </row>
    <row r="149" spans="1:28" s="1" customFormat="1" ht="39" customHeight="1">
      <c r="A149" s="50" t="s">
        <v>283</v>
      </c>
      <c r="B149" s="813" t="s">
        <v>404</v>
      </c>
      <c r="C149" s="919"/>
      <c r="D149" s="214" t="s">
        <v>463</v>
      </c>
      <c r="E149" s="214" t="s">
        <v>483</v>
      </c>
      <c r="F149" s="214" t="s">
        <v>479</v>
      </c>
      <c r="G149" s="214" t="s">
        <v>484</v>
      </c>
      <c r="H149" s="214" t="s">
        <v>474</v>
      </c>
      <c r="I149" s="699" t="s">
        <v>1048</v>
      </c>
      <c r="J149" s="699" t="s">
        <v>1177</v>
      </c>
      <c r="K149" s="699" t="s">
        <v>1217</v>
      </c>
      <c r="L149" s="699" t="s">
        <v>1354</v>
      </c>
      <c r="M149" s="699" t="s">
        <v>1053</v>
      </c>
      <c r="N149" s="284">
        <f t="shared" ref="N149:N152" si="73">O149+P149+Q149</f>
        <v>233255.36</v>
      </c>
      <c r="O149" s="109">
        <v>0</v>
      </c>
      <c r="P149" s="115">
        <v>233255.36</v>
      </c>
      <c r="Q149" s="561"/>
      <c r="R149" s="284">
        <f t="shared" ref="R149:R152" si="74">S149+T149+U149</f>
        <v>233255.4</v>
      </c>
      <c r="S149" s="109">
        <v>0</v>
      </c>
      <c r="T149" s="115">
        <v>233255.4</v>
      </c>
      <c r="U149" s="115"/>
      <c r="V149" s="861">
        <f>W149+X149+Y149</f>
        <v>0</v>
      </c>
      <c r="W149" s="561"/>
      <c r="X149" s="561"/>
      <c r="Y149" s="561"/>
      <c r="Z149" s="745">
        <f t="shared" si="70"/>
        <v>0</v>
      </c>
      <c r="AA149" s="561"/>
      <c r="AB149" s="866" t="s">
        <v>1342</v>
      </c>
    </row>
    <row r="150" spans="1:28" s="1" customFormat="1" ht="66.75" customHeight="1">
      <c r="A150" s="50" t="s">
        <v>284</v>
      </c>
      <c r="B150" s="814" t="s">
        <v>16</v>
      </c>
      <c r="C150" s="920" t="s">
        <v>1317</v>
      </c>
      <c r="D150" s="214" t="s">
        <v>463</v>
      </c>
      <c r="E150" s="214" t="s">
        <v>483</v>
      </c>
      <c r="F150" s="214" t="s">
        <v>465</v>
      </c>
      <c r="G150" s="214" t="s">
        <v>485</v>
      </c>
      <c r="H150" s="214" t="s">
        <v>474</v>
      </c>
      <c r="I150" s="699" t="s">
        <v>1047</v>
      </c>
      <c r="J150" s="699" t="s">
        <v>1175</v>
      </c>
      <c r="K150" s="699" t="s">
        <v>1134</v>
      </c>
      <c r="L150" s="699" t="s">
        <v>1137</v>
      </c>
      <c r="M150" s="699" t="s">
        <v>452</v>
      </c>
      <c r="N150" s="284">
        <f t="shared" si="73"/>
        <v>223200</v>
      </c>
      <c r="O150" s="109">
        <v>218172.2</v>
      </c>
      <c r="P150" s="115">
        <v>5027.8</v>
      </c>
      <c r="Q150" s="561"/>
      <c r="R150" s="284">
        <f t="shared" si="74"/>
        <v>223200</v>
      </c>
      <c r="S150" s="109">
        <v>218172.2</v>
      </c>
      <c r="T150" s="115">
        <v>5027.8</v>
      </c>
      <c r="U150" s="115"/>
      <c r="V150" s="109">
        <f t="shared" ref="V150:V152" si="75">W150+X150+Y150</f>
        <v>223200</v>
      </c>
      <c r="W150" s="561">
        <v>218172.2</v>
      </c>
      <c r="X150" s="561">
        <v>5027.8</v>
      </c>
      <c r="Y150" s="561"/>
      <c r="Z150" s="863">
        <f t="shared" ref="Z150:Z151" si="76">V150/R150</f>
        <v>1</v>
      </c>
      <c r="AA150" s="561"/>
      <c r="AB150" s="771" t="s">
        <v>1505</v>
      </c>
    </row>
    <row r="151" spans="1:28" s="1" customFormat="1" ht="68.25" customHeight="1">
      <c r="A151" s="50" t="s">
        <v>285</v>
      </c>
      <c r="B151" s="814" t="s">
        <v>17</v>
      </c>
      <c r="C151" s="920" t="s">
        <v>1317</v>
      </c>
      <c r="D151" s="214" t="s">
        <v>463</v>
      </c>
      <c r="E151" s="214" t="s">
        <v>483</v>
      </c>
      <c r="F151" s="214" t="s">
        <v>465</v>
      </c>
      <c r="G151" s="214" t="s">
        <v>485</v>
      </c>
      <c r="H151" s="214" t="s">
        <v>474</v>
      </c>
      <c r="I151" s="699" t="s">
        <v>1048</v>
      </c>
      <c r="J151" s="699" t="s">
        <v>1177</v>
      </c>
      <c r="K151" s="699" t="s">
        <v>1105</v>
      </c>
      <c r="L151" s="699" t="s">
        <v>1142</v>
      </c>
      <c r="M151" s="699" t="s">
        <v>1049</v>
      </c>
      <c r="N151" s="284">
        <f t="shared" si="73"/>
        <v>4700</v>
      </c>
      <c r="O151" s="115">
        <v>0</v>
      </c>
      <c r="P151" s="115">
        <v>4700</v>
      </c>
      <c r="Q151" s="561"/>
      <c r="R151" s="284">
        <f t="shared" si="74"/>
        <v>4700</v>
      </c>
      <c r="S151" s="115">
        <v>0</v>
      </c>
      <c r="T151" s="115">
        <v>4700</v>
      </c>
      <c r="U151" s="115"/>
      <c r="V151" s="109">
        <f t="shared" si="75"/>
        <v>0</v>
      </c>
      <c r="W151" s="561"/>
      <c r="X151" s="561"/>
      <c r="Y151" s="561"/>
      <c r="Z151" s="745">
        <f t="shared" si="76"/>
        <v>0</v>
      </c>
      <c r="AA151" s="815" t="s">
        <v>1106</v>
      </c>
      <c r="AB151" s="866" t="s">
        <v>1342</v>
      </c>
    </row>
    <row r="152" spans="1:28" s="1" customFormat="1" ht="90.75" customHeight="1">
      <c r="A152" s="211" t="s">
        <v>286</v>
      </c>
      <c r="B152" s="812" t="s">
        <v>707</v>
      </c>
      <c r="C152" s="921"/>
      <c r="D152" s="216" t="s">
        <v>463</v>
      </c>
      <c r="E152" s="216" t="s">
        <v>483</v>
      </c>
      <c r="F152" s="216" t="s">
        <v>483</v>
      </c>
      <c r="G152" s="216" t="s">
        <v>1021</v>
      </c>
      <c r="H152" s="216" t="s">
        <v>474</v>
      </c>
      <c r="I152" s="698" t="s">
        <v>1047</v>
      </c>
      <c r="J152" s="698" t="s">
        <v>1175</v>
      </c>
      <c r="K152" s="698" t="s">
        <v>1216</v>
      </c>
      <c r="L152" s="698" t="s">
        <v>1355</v>
      </c>
      <c r="M152" s="698" t="s">
        <v>1049</v>
      </c>
      <c r="N152" s="284">
        <f t="shared" si="73"/>
        <v>27188.7</v>
      </c>
      <c r="O152" s="284">
        <v>0</v>
      </c>
      <c r="P152" s="284">
        <v>27188.7</v>
      </c>
      <c r="Q152" s="561"/>
      <c r="R152" s="284">
        <f t="shared" si="74"/>
        <v>21963.200000000001</v>
      </c>
      <c r="S152" s="284">
        <v>0</v>
      </c>
      <c r="T152" s="284">
        <v>21963.200000000001</v>
      </c>
      <c r="U152" s="284"/>
      <c r="V152" s="109">
        <f t="shared" si="75"/>
        <v>27188.7</v>
      </c>
      <c r="W152" s="561">
        <v>0</v>
      </c>
      <c r="X152" s="561">
        <v>27188.7</v>
      </c>
      <c r="Y152" s="561"/>
      <c r="Z152" s="863">
        <f>V152/N152</f>
        <v>1</v>
      </c>
      <c r="AA152" s="561"/>
      <c r="AB152" s="776" t="s">
        <v>1495</v>
      </c>
    </row>
    <row r="153" spans="1:28" s="21" customFormat="1" ht="86.25" customHeight="1">
      <c r="A153" s="36"/>
      <c r="B153" s="36" t="s">
        <v>37</v>
      </c>
      <c r="C153" s="916" t="s">
        <v>1317</v>
      </c>
      <c r="D153" s="215" t="s">
        <v>463</v>
      </c>
      <c r="E153" s="215" t="s">
        <v>483</v>
      </c>
      <c r="F153" s="215" t="s">
        <v>465</v>
      </c>
      <c r="G153" s="215" t="s">
        <v>485</v>
      </c>
      <c r="H153" s="215" t="s">
        <v>474</v>
      </c>
      <c r="I153" s="696"/>
      <c r="J153" s="696"/>
      <c r="K153" s="696"/>
      <c r="L153" s="696"/>
      <c r="M153" s="696"/>
      <c r="N153" s="117">
        <f t="shared" ref="N153:Y153" si="77">SUM(N154:N194)</f>
        <v>291691.8</v>
      </c>
      <c r="O153" s="117">
        <f t="shared" si="77"/>
        <v>225898.09999999998</v>
      </c>
      <c r="P153" s="117">
        <f t="shared" si="77"/>
        <v>65793.699999999968</v>
      </c>
      <c r="Q153" s="117">
        <f t="shared" si="77"/>
        <v>0</v>
      </c>
      <c r="R153" s="117">
        <f t="shared" si="77"/>
        <v>171461.80000000002</v>
      </c>
      <c r="S153" s="117">
        <f t="shared" si="77"/>
        <v>117181.90000000005</v>
      </c>
      <c r="T153" s="117">
        <f t="shared" si="77"/>
        <v>54279.899999999987</v>
      </c>
      <c r="U153" s="117">
        <f t="shared" si="77"/>
        <v>0</v>
      </c>
      <c r="V153" s="117">
        <f t="shared" si="77"/>
        <v>283475.09999999998</v>
      </c>
      <c r="W153" s="117">
        <f t="shared" si="77"/>
        <v>225216.89999999994</v>
      </c>
      <c r="X153" s="117">
        <f t="shared" si="77"/>
        <v>58258.2</v>
      </c>
      <c r="Y153" s="117">
        <f t="shared" si="77"/>
        <v>0</v>
      </c>
      <c r="Z153" s="751">
        <f>V153/N153</f>
        <v>0.97183088451577992</v>
      </c>
      <c r="AA153" s="721"/>
      <c r="AB153" s="696"/>
    </row>
    <row r="154" spans="1:28" s="1" customFormat="1" ht="55.5" customHeight="1">
      <c r="A154" s="50" t="s">
        <v>287</v>
      </c>
      <c r="B154" s="812" t="s">
        <v>38</v>
      </c>
      <c r="C154" s="921"/>
      <c r="D154" s="216"/>
      <c r="E154" s="216"/>
      <c r="F154" s="216"/>
      <c r="G154" s="216"/>
      <c r="H154" s="216"/>
      <c r="I154" s="698" t="s">
        <v>1047</v>
      </c>
      <c r="J154" s="698" t="s">
        <v>1175</v>
      </c>
      <c r="K154" s="694" t="s">
        <v>1199</v>
      </c>
      <c r="L154" s="694" t="s">
        <v>1081</v>
      </c>
      <c r="M154" s="698" t="s">
        <v>1049</v>
      </c>
      <c r="N154" s="115">
        <f>O154+P154+Q154</f>
        <v>6971.2</v>
      </c>
      <c r="O154" s="115">
        <v>5092</v>
      </c>
      <c r="P154" s="115">
        <v>1879.2</v>
      </c>
      <c r="Q154" s="561"/>
      <c r="R154" s="115">
        <f>S154+T154+U154</f>
        <v>6971.3</v>
      </c>
      <c r="S154" s="115">
        <v>5092.1000000000004</v>
      </c>
      <c r="T154" s="115">
        <v>1879.2</v>
      </c>
      <c r="U154" s="284"/>
      <c r="V154" s="109">
        <f t="shared" ref="V154:V159" si="78">W154+X154+Y154</f>
        <v>6971.2</v>
      </c>
      <c r="W154" s="115">
        <v>5092</v>
      </c>
      <c r="X154" s="561">
        <v>1879.2</v>
      </c>
      <c r="Y154" s="561"/>
      <c r="Z154" s="863">
        <f>V154/N154</f>
        <v>1</v>
      </c>
      <c r="AA154" s="561"/>
      <c r="AB154" s="694" t="s">
        <v>1521</v>
      </c>
    </row>
    <row r="155" spans="1:28" s="1" customFormat="1" ht="51.75" customHeight="1">
      <c r="A155" s="50" t="s">
        <v>288</v>
      </c>
      <c r="B155" s="812" t="s">
        <v>39</v>
      </c>
      <c r="C155" s="921"/>
      <c r="D155" s="216"/>
      <c r="E155" s="216"/>
      <c r="F155" s="216"/>
      <c r="G155" s="216"/>
      <c r="H155" s="216"/>
      <c r="I155" s="698" t="s">
        <v>1047</v>
      </c>
      <c r="J155" s="698" t="s">
        <v>1175</v>
      </c>
      <c r="K155" s="694" t="s">
        <v>1200</v>
      </c>
      <c r="L155" s="694" t="s">
        <v>1082</v>
      </c>
      <c r="M155" s="698" t="s">
        <v>1049</v>
      </c>
      <c r="N155" s="115">
        <f t="shared" ref="N155:N159" si="79">O155+P155+Q155</f>
        <v>6796</v>
      </c>
      <c r="O155" s="115">
        <v>5092</v>
      </c>
      <c r="P155" s="115">
        <v>1704</v>
      </c>
      <c r="Q155" s="561"/>
      <c r="R155" s="115">
        <f t="shared" ref="R155:R159" si="80">S155+T155+U155</f>
        <v>6971.2</v>
      </c>
      <c r="S155" s="115">
        <v>5092</v>
      </c>
      <c r="T155" s="115">
        <v>1879.2</v>
      </c>
      <c r="U155" s="284"/>
      <c r="V155" s="109">
        <f t="shared" si="78"/>
        <v>6796</v>
      </c>
      <c r="W155" s="115">
        <v>5092</v>
      </c>
      <c r="X155" s="561">
        <v>1704</v>
      </c>
      <c r="Y155" s="561"/>
      <c r="Z155" s="863">
        <f t="shared" ref="Z155:Z194" si="81">V155/N155</f>
        <v>1</v>
      </c>
      <c r="AA155" s="561"/>
      <c r="AB155" s="694" t="s">
        <v>1521</v>
      </c>
    </row>
    <row r="156" spans="1:28" s="1" customFormat="1" ht="46.5" customHeight="1">
      <c r="A156" s="50" t="s">
        <v>289</v>
      </c>
      <c r="B156" s="812" t="s">
        <v>40</v>
      </c>
      <c r="C156" s="921"/>
      <c r="D156" s="216"/>
      <c r="E156" s="216"/>
      <c r="F156" s="216"/>
      <c r="G156" s="216"/>
      <c r="H156" s="216"/>
      <c r="I156" s="698" t="s">
        <v>1047</v>
      </c>
      <c r="J156" s="698" t="s">
        <v>1175</v>
      </c>
      <c r="K156" s="694" t="s">
        <v>1200</v>
      </c>
      <c r="L156" s="694" t="s">
        <v>1083</v>
      </c>
      <c r="M156" s="698" t="s">
        <v>1049</v>
      </c>
      <c r="N156" s="115">
        <f t="shared" si="79"/>
        <v>6796</v>
      </c>
      <c r="O156" s="115">
        <v>5092</v>
      </c>
      <c r="P156" s="115">
        <v>1704</v>
      </c>
      <c r="Q156" s="561"/>
      <c r="R156" s="115">
        <f t="shared" si="80"/>
        <v>6971.2</v>
      </c>
      <c r="S156" s="115">
        <v>5092</v>
      </c>
      <c r="T156" s="115">
        <v>1879.2</v>
      </c>
      <c r="U156" s="284"/>
      <c r="V156" s="109">
        <f t="shared" si="78"/>
        <v>6796</v>
      </c>
      <c r="W156" s="115">
        <v>5092</v>
      </c>
      <c r="X156" s="561">
        <v>1704</v>
      </c>
      <c r="Y156" s="561"/>
      <c r="Z156" s="863">
        <f t="shared" si="81"/>
        <v>1</v>
      </c>
      <c r="AA156" s="561"/>
      <c r="AB156" s="694" t="s">
        <v>1521</v>
      </c>
    </row>
    <row r="157" spans="1:28" s="1" customFormat="1" ht="48" customHeight="1">
      <c r="A157" s="50" t="s">
        <v>290</v>
      </c>
      <c r="B157" s="812" t="s">
        <v>41</v>
      </c>
      <c r="C157" s="921"/>
      <c r="D157" s="216"/>
      <c r="E157" s="216"/>
      <c r="F157" s="216"/>
      <c r="G157" s="216"/>
      <c r="H157" s="216"/>
      <c r="I157" s="698" t="s">
        <v>1047</v>
      </c>
      <c r="J157" s="698" t="s">
        <v>1175</v>
      </c>
      <c r="K157" s="694" t="s">
        <v>1201</v>
      </c>
      <c r="L157" s="694" t="s">
        <v>1084</v>
      </c>
      <c r="M157" s="698" t="s">
        <v>1049</v>
      </c>
      <c r="N157" s="115">
        <f t="shared" si="79"/>
        <v>6796</v>
      </c>
      <c r="O157" s="115">
        <v>5092</v>
      </c>
      <c r="P157" s="115">
        <v>1704</v>
      </c>
      <c r="Q157" s="561"/>
      <c r="R157" s="115">
        <f t="shared" si="80"/>
        <v>6971.2</v>
      </c>
      <c r="S157" s="115">
        <v>5092</v>
      </c>
      <c r="T157" s="115">
        <v>1879.2</v>
      </c>
      <c r="U157" s="284"/>
      <c r="V157" s="109">
        <f t="shared" si="78"/>
        <v>6796</v>
      </c>
      <c r="W157" s="115">
        <v>5092</v>
      </c>
      <c r="X157" s="561">
        <v>1704</v>
      </c>
      <c r="Y157" s="561"/>
      <c r="Z157" s="863">
        <f t="shared" si="81"/>
        <v>1</v>
      </c>
      <c r="AA157" s="561"/>
      <c r="AB157" s="694" t="s">
        <v>1521</v>
      </c>
    </row>
    <row r="158" spans="1:28" s="1" customFormat="1" ht="48" customHeight="1">
      <c r="A158" s="50" t="s">
        <v>291</v>
      </c>
      <c r="B158" s="812" t="s">
        <v>42</v>
      </c>
      <c r="C158" s="921"/>
      <c r="D158" s="216"/>
      <c r="E158" s="216"/>
      <c r="F158" s="216"/>
      <c r="G158" s="216"/>
      <c r="H158" s="216"/>
      <c r="I158" s="698" t="s">
        <v>1047</v>
      </c>
      <c r="J158" s="698" t="s">
        <v>1175</v>
      </c>
      <c r="K158" s="694" t="s">
        <v>1200</v>
      </c>
      <c r="L158" s="694" t="s">
        <v>1085</v>
      </c>
      <c r="M158" s="698" t="s">
        <v>1049</v>
      </c>
      <c r="N158" s="115">
        <f t="shared" si="79"/>
        <v>6796</v>
      </c>
      <c r="O158" s="115">
        <v>5092</v>
      </c>
      <c r="P158" s="115">
        <v>1704</v>
      </c>
      <c r="Q158" s="561"/>
      <c r="R158" s="115">
        <f t="shared" si="80"/>
        <v>6971.2</v>
      </c>
      <c r="S158" s="115">
        <v>5092</v>
      </c>
      <c r="T158" s="115">
        <v>1879.2</v>
      </c>
      <c r="U158" s="284"/>
      <c r="V158" s="109">
        <f t="shared" si="78"/>
        <v>6796</v>
      </c>
      <c r="W158" s="115">
        <v>5092</v>
      </c>
      <c r="X158" s="561">
        <v>1704</v>
      </c>
      <c r="Y158" s="561"/>
      <c r="Z158" s="863">
        <f t="shared" si="81"/>
        <v>1</v>
      </c>
      <c r="AA158" s="561"/>
      <c r="AB158" s="694" t="s">
        <v>1521</v>
      </c>
    </row>
    <row r="159" spans="1:28" s="1" customFormat="1" ht="51.75" customHeight="1">
      <c r="A159" s="50" t="s">
        <v>292</v>
      </c>
      <c r="B159" s="812" t="s">
        <v>43</v>
      </c>
      <c r="C159" s="921"/>
      <c r="D159" s="216"/>
      <c r="E159" s="216"/>
      <c r="F159" s="216"/>
      <c r="G159" s="216"/>
      <c r="H159" s="216"/>
      <c r="I159" s="698" t="s">
        <v>1047</v>
      </c>
      <c r="J159" s="698" t="s">
        <v>1175</v>
      </c>
      <c r="K159" s="694" t="s">
        <v>1200</v>
      </c>
      <c r="L159" s="694" t="s">
        <v>1087</v>
      </c>
      <c r="M159" s="698" t="s">
        <v>1049</v>
      </c>
      <c r="N159" s="115">
        <f t="shared" si="79"/>
        <v>6796</v>
      </c>
      <c r="O159" s="115">
        <v>5092</v>
      </c>
      <c r="P159" s="115">
        <v>1704</v>
      </c>
      <c r="Q159" s="561"/>
      <c r="R159" s="115">
        <f t="shared" si="80"/>
        <v>6971.2</v>
      </c>
      <c r="S159" s="115">
        <v>5092</v>
      </c>
      <c r="T159" s="115">
        <v>1879.2</v>
      </c>
      <c r="U159" s="284"/>
      <c r="V159" s="109">
        <f t="shared" si="78"/>
        <v>6796</v>
      </c>
      <c r="W159" s="115">
        <v>5092</v>
      </c>
      <c r="X159" s="561">
        <v>1704</v>
      </c>
      <c r="Y159" s="561"/>
      <c r="Z159" s="863">
        <f t="shared" si="81"/>
        <v>1</v>
      </c>
      <c r="AA159" s="561"/>
      <c r="AB159" s="694" t="s">
        <v>1521</v>
      </c>
    </row>
    <row r="160" spans="1:28" s="1" customFormat="1" ht="49.5" customHeight="1">
      <c r="A160" s="50" t="s">
        <v>293</v>
      </c>
      <c r="B160" s="812" t="s">
        <v>45</v>
      </c>
      <c r="C160" s="921"/>
      <c r="D160" s="216"/>
      <c r="E160" s="216"/>
      <c r="F160" s="216"/>
      <c r="G160" s="216"/>
      <c r="H160" s="216"/>
      <c r="I160" s="698" t="s">
        <v>1047</v>
      </c>
      <c r="J160" s="698" t="s">
        <v>1175</v>
      </c>
      <c r="K160" s="694" t="s">
        <v>1200</v>
      </c>
      <c r="L160" s="694" t="s">
        <v>1088</v>
      </c>
      <c r="M160" s="698" t="s">
        <v>1049</v>
      </c>
      <c r="N160" s="115">
        <f t="shared" ref="N160:N175" si="82">O160+P160+Q160</f>
        <v>30794.9</v>
      </c>
      <c r="O160" s="115">
        <v>16478.900000000001</v>
      </c>
      <c r="P160" s="115">
        <v>14316</v>
      </c>
      <c r="Q160" s="561"/>
      <c r="R160" s="115">
        <f t="shared" ref="R160:R175" si="83">S160+T160+U160</f>
        <v>25066.5</v>
      </c>
      <c r="S160" s="115">
        <v>10248.700000000001</v>
      </c>
      <c r="T160" s="115">
        <v>14817.8</v>
      </c>
      <c r="U160" s="284"/>
      <c r="V160" s="109">
        <f t="shared" ref="V160:V194" si="84">W160+X160+Y160</f>
        <v>25066.400000000001</v>
      </c>
      <c r="W160" s="115">
        <v>16478.900000000001</v>
      </c>
      <c r="X160" s="561">
        <v>8587.5</v>
      </c>
      <c r="Y160" s="561"/>
      <c r="Z160" s="745">
        <f t="shared" si="81"/>
        <v>0.81397893807091437</v>
      </c>
      <c r="AA160" s="561"/>
      <c r="AB160" s="694" t="s">
        <v>1566</v>
      </c>
    </row>
    <row r="161" spans="1:28" s="1" customFormat="1" ht="36.75" customHeight="1">
      <c r="A161" s="50" t="s">
        <v>294</v>
      </c>
      <c r="B161" s="812" t="s">
        <v>46</v>
      </c>
      <c r="C161" s="921"/>
      <c r="D161" s="216"/>
      <c r="E161" s="216"/>
      <c r="F161" s="216"/>
      <c r="G161" s="216"/>
      <c r="H161" s="216"/>
      <c r="I161" s="698" t="s">
        <v>1047</v>
      </c>
      <c r="J161" s="698" t="s">
        <v>1175</v>
      </c>
      <c r="K161" s="694" t="s">
        <v>1202</v>
      </c>
      <c r="L161" s="694" t="s">
        <v>1089</v>
      </c>
      <c r="M161" s="698" t="s">
        <v>1049</v>
      </c>
      <c r="N161" s="115">
        <f t="shared" si="82"/>
        <v>6603.7</v>
      </c>
      <c r="O161" s="115">
        <v>5092</v>
      </c>
      <c r="P161" s="115">
        <v>1511.7</v>
      </c>
      <c r="Q161" s="561"/>
      <c r="R161" s="115">
        <f t="shared" si="83"/>
        <v>6971.2</v>
      </c>
      <c r="S161" s="115">
        <v>5092</v>
      </c>
      <c r="T161" s="115">
        <v>1879.2</v>
      </c>
      <c r="U161" s="284"/>
      <c r="V161" s="109">
        <f t="shared" si="84"/>
        <v>6573.7999999999993</v>
      </c>
      <c r="W161" s="115">
        <v>5062.8999999999996</v>
      </c>
      <c r="X161" s="561">
        <v>1510.9</v>
      </c>
      <c r="Y161" s="561"/>
      <c r="Z161" s="745">
        <f t="shared" si="81"/>
        <v>0.99547223526204998</v>
      </c>
      <c r="AA161" s="561"/>
      <c r="AB161" s="694" t="s">
        <v>1566</v>
      </c>
    </row>
    <row r="162" spans="1:28" s="1" customFormat="1" ht="44.25" customHeight="1">
      <c r="A162" s="50" t="s">
        <v>295</v>
      </c>
      <c r="B162" s="812" t="s">
        <v>47</v>
      </c>
      <c r="C162" s="921"/>
      <c r="D162" s="216"/>
      <c r="E162" s="216"/>
      <c r="F162" s="216"/>
      <c r="G162" s="216"/>
      <c r="H162" s="216"/>
      <c r="I162" s="698" t="s">
        <v>1047</v>
      </c>
      <c r="J162" s="698" t="s">
        <v>1175</v>
      </c>
      <c r="K162" s="694" t="s">
        <v>1199</v>
      </c>
      <c r="L162" s="694" t="s">
        <v>1091</v>
      </c>
      <c r="M162" s="698" t="s">
        <v>1049</v>
      </c>
      <c r="N162" s="115">
        <f t="shared" si="82"/>
        <v>6971.1</v>
      </c>
      <c r="O162" s="115">
        <v>5092</v>
      </c>
      <c r="P162" s="115">
        <v>1879.1</v>
      </c>
      <c r="Q162" s="561"/>
      <c r="R162" s="115">
        <f t="shared" si="83"/>
        <v>6971.2</v>
      </c>
      <c r="S162" s="115">
        <v>5092</v>
      </c>
      <c r="T162" s="115">
        <v>1879.2</v>
      </c>
      <c r="U162" s="284"/>
      <c r="V162" s="109">
        <f t="shared" si="84"/>
        <v>6971.1</v>
      </c>
      <c r="W162" s="115">
        <v>5092</v>
      </c>
      <c r="X162" s="561">
        <v>1879.1</v>
      </c>
      <c r="Y162" s="561"/>
      <c r="Z162" s="863">
        <f t="shared" si="81"/>
        <v>1</v>
      </c>
      <c r="AA162" s="561"/>
      <c r="AB162" s="694" t="s">
        <v>1521</v>
      </c>
    </row>
    <row r="163" spans="1:28" s="1" customFormat="1" ht="51.75" customHeight="1">
      <c r="A163" s="50" t="s">
        <v>296</v>
      </c>
      <c r="B163" s="812" t="s">
        <v>48</v>
      </c>
      <c r="C163" s="921"/>
      <c r="D163" s="216"/>
      <c r="E163" s="216"/>
      <c r="F163" s="216"/>
      <c r="G163" s="216"/>
      <c r="H163" s="216"/>
      <c r="I163" s="698" t="s">
        <v>1047</v>
      </c>
      <c r="J163" s="698" t="s">
        <v>1175</v>
      </c>
      <c r="K163" s="694" t="s">
        <v>1200</v>
      </c>
      <c r="L163" s="694" t="s">
        <v>1092</v>
      </c>
      <c r="M163" s="698" t="s">
        <v>1049</v>
      </c>
      <c r="N163" s="115">
        <f t="shared" si="82"/>
        <v>6917.3</v>
      </c>
      <c r="O163" s="115">
        <v>5092</v>
      </c>
      <c r="P163" s="115">
        <v>1825.3</v>
      </c>
      <c r="Q163" s="561"/>
      <c r="R163" s="115">
        <f t="shared" si="83"/>
        <v>6971.2</v>
      </c>
      <c r="S163" s="115">
        <v>5092</v>
      </c>
      <c r="T163" s="115">
        <v>1879.2</v>
      </c>
      <c r="U163" s="284"/>
      <c r="V163" s="109">
        <f t="shared" si="84"/>
        <v>6917.2</v>
      </c>
      <c r="W163" s="115">
        <v>5092</v>
      </c>
      <c r="X163" s="561">
        <v>1825.2</v>
      </c>
      <c r="Y163" s="561"/>
      <c r="Z163" s="863">
        <f t="shared" si="81"/>
        <v>0.9999855434924031</v>
      </c>
      <c r="AA163" s="561"/>
      <c r="AB163" s="694" t="s">
        <v>1521</v>
      </c>
    </row>
    <row r="164" spans="1:28" s="1" customFormat="1" ht="31.5">
      <c r="A164" s="50" t="s">
        <v>297</v>
      </c>
      <c r="B164" s="812" t="s">
        <v>49</v>
      </c>
      <c r="C164" s="921"/>
      <c r="D164" s="216"/>
      <c r="E164" s="216"/>
      <c r="F164" s="216"/>
      <c r="G164" s="216"/>
      <c r="H164" s="216"/>
      <c r="I164" s="698" t="s">
        <v>1047</v>
      </c>
      <c r="J164" s="698" t="s">
        <v>1175</v>
      </c>
      <c r="K164" s="694" t="s">
        <v>1126</v>
      </c>
      <c r="L164" s="694" t="s">
        <v>1093</v>
      </c>
      <c r="M164" s="698" t="s">
        <v>1049</v>
      </c>
      <c r="N164" s="115">
        <f t="shared" si="82"/>
        <v>6691.1</v>
      </c>
      <c r="O164" s="115">
        <v>5092.1000000000004</v>
      </c>
      <c r="P164" s="115">
        <v>1599</v>
      </c>
      <c r="Q164" s="561"/>
      <c r="R164" s="115">
        <f t="shared" si="83"/>
        <v>6971.2000000000007</v>
      </c>
      <c r="S164" s="115">
        <v>5092.1000000000004</v>
      </c>
      <c r="T164" s="115">
        <v>1879.1</v>
      </c>
      <c r="U164" s="284"/>
      <c r="V164" s="109">
        <f t="shared" si="84"/>
        <v>6573.7000000000007</v>
      </c>
      <c r="W164" s="115">
        <v>4977.3</v>
      </c>
      <c r="X164" s="561">
        <v>1596.4</v>
      </c>
      <c r="Y164" s="561"/>
      <c r="Z164" s="745">
        <f t="shared" si="81"/>
        <v>0.9824543049722767</v>
      </c>
      <c r="AA164" s="561"/>
      <c r="AB164" s="694" t="s">
        <v>1566</v>
      </c>
    </row>
    <row r="165" spans="1:28" s="1" customFormat="1" ht="31.5">
      <c r="A165" s="50" t="s">
        <v>298</v>
      </c>
      <c r="B165" s="812" t="s">
        <v>51</v>
      </c>
      <c r="C165" s="921"/>
      <c r="D165" s="216"/>
      <c r="E165" s="216"/>
      <c r="F165" s="216"/>
      <c r="G165" s="216"/>
      <c r="H165" s="216"/>
      <c r="I165" s="698" t="s">
        <v>1047</v>
      </c>
      <c r="J165" s="698" t="s">
        <v>1175</v>
      </c>
      <c r="K165" s="694" t="s">
        <v>1126</v>
      </c>
      <c r="L165" s="694" t="s">
        <v>1094</v>
      </c>
      <c r="M165" s="698" t="s">
        <v>1049</v>
      </c>
      <c r="N165" s="115">
        <f t="shared" si="82"/>
        <v>6603.7000000000007</v>
      </c>
      <c r="O165" s="115">
        <v>5092.1000000000004</v>
      </c>
      <c r="P165" s="115">
        <v>1511.6</v>
      </c>
      <c r="Q165" s="561"/>
      <c r="R165" s="115">
        <f t="shared" si="83"/>
        <v>6971.2000000000007</v>
      </c>
      <c r="S165" s="115">
        <v>5092.1000000000004</v>
      </c>
      <c r="T165" s="115">
        <v>1879.1</v>
      </c>
      <c r="U165" s="284"/>
      <c r="V165" s="109">
        <f t="shared" si="84"/>
        <v>6573.7000000000007</v>
      </c>
      <c r="W165" s="115">
        <v>5062.8</v>
      </c>
      <c r="X165" s="561">
        <v>1510.9</v>
      </c>
      <c r="Y165" s="561"/>
      <c r="Z165" s="745">
        <f t="shared" si="81"/>
        <v>0.99545709223617063</v>
      </c>
      <c r="AA165" s="561"/>
      <c r="AB165" s="694" t="s">
        <v>1566</v>
      </c>
    </row>
    <row r="166" spans="1:28" s="1" customFormat="1" ht="31.5">
      <c r="A166" s="50" t="s">
        <v>299</v>
      </c>
      <c r="B166" s="812" t="s">
        <v>52</v>
      </c>
      <c r="C166" s="921"/>
      <c r="D166" s="216"/>
      <c r="E166" s="216"/>
      <c r="F166" s="216"/>
      <c r="G166" s="216"/>
      <c r="H166" s="216"/>
      <c r="I166" s="698" t="s">
        <v>1047</v>
      </c>
      <c r="J166" s="698" t="s">
        <v>1175</v>
      </c>
      <c r="K166" s="694" t="s">
        <v>1126</v>
      </c>
      <c r="L166" s="694" t="s">
        <v>1095</v>
      </c>
      <c r="M166" s="698" t="s">
        <v>1049</v>
      </c>
      <c r="N166" s="115">
        <f t="shared" si="82"/>
        <v>6603.7000000000007</v>
      </c>
      <c r="O166" s="115">
        <v>5092.1000000000004</v>
      </c>
      <c r="P166" s="115">
        <v>1511.6</v>
      </c>
      <c r="Q166" s="561"/>
      <c r="R166" s="115">
        <f t="shared" si="83"/>
        <v>6971.2000000000007</v>
      </c>
      <c r="S166" s="115">
        <v>5092.1000000000004</v>
      </c>
      <c r="T166" s="115">
        <v>1879.1</v>
      </c>
      <c r="U166" s="284"/>
      <c r="V166" s="109">
        <f t="shared" si="84"/>
        <v>6573.7000000000007</v>
      </c>
      <c r="W166" s="115">
        <v>5062.8</v>
      </c>
      <c r="X166" s="561">
        <v>1510.9</v>
      </c>
      <c r="Y166" s="561"/>
      <c r="Z166" s="745">
        <f t="shared" si="81"/>
        <v>0.99545709223617063</v>
      </c>
      <c r="AA166" s="561"/>
      <c r="AB166" s="694" t="s">
        <v>1566</v>
      </c>
    </row>
    <row r="167" spans="1:28" s="1" customFormat="1" ht="53.25" customHeight="1">
      <c r="A167" s="50" t="s">
        <v>300</v>
      </c>
      <c r="B167" s="812" t="s">
        <v>53</v>
      </c>
      <c r="C167" s="921"/>
      <c r="D167" s="216"/>
      <c r="E167" s="216"/>
      <c r="F167" s="216"/>
      <c r="G167" s="216"/>
      <c r="H167" s="216"/>
      <c r="I167" s="698" t="s">
        <v>1047</v>
      </c>
      <c r="J167" s="698" t="s">
        <v>1175</v>
      </c>
      <c r="K167" s="694" t="s">
        <v>1125</v>
      </c>
      <c r="L167" s="694" t="s">
        <v>1096</v>
      </c>
      <c r="M167" s="698" t="s">
        <v>1049</v>
      </c>
      <c r="N167" s="115">
        <f t="shared" si="82"/>
        <v>6603.7000000000007</v>
      </c>
      <c r="O167" s="115">
        <v>5092.1000000000004</v>
      </c>
      <c r="P167" s="115">
        <v>1511.6</v>
      </c>
      <c r="Q167" s="561"/>
      <c r="R167" s="115">
        <f t="shared" si="83"/>
        <v>6971.2000000000007</v>
      </c>
      <c r="S167" s="115">
        <v>5092.1000000000004</v>
      </c>
      <c r="T167" s="115">
        <v>1879.1</v>
      </c>
      <c r="U167" s="284"/>
      <c r="V167" s="109">
        <f t="shared" si="84"/>
        <v>6573.7000000000007</v>
      </c>
      <c r="W167" s="115">
        <v>5062.8</v>
      </c>
      <c r="X167" s="561">
        <v>1510.9</v>
      </c>
      <c r="Y167" s="561"/>
      <c r="Z167" s="745">
        <f t="shared" si="81"/>
        <v>0.99545709223617063</v>
      </c>
      <c r="AA167" s="561"/>
      <c r="AB167" s="694" t="s">
        <v>1566</v>
      </c>
    </row>
    <row r="168" spans="1:28" s="1" customFormat="1" ht="48" customHeight="1">
      <c r="A168" s="50" t="s">
        <v>301</v>
      </c>
      <c r="B168" s="812" t="s">
        <v>54</v>
      </c>
      <c r="C168" s="921"/>
      <c r="D168" s="216"/>
      <c r="E168" s="216"/>
      <c r="F168" s="216"/>
      <c r="G168" s="216"/>
      <c r="H168" s="216"/>
      <c r="I168" s="698" t="s">
        <v>1047</v>
      </c>
      <c r="J168" s="698" t="s">
        <v>1175</v>
      </c>
      <c r="K168" s="694" t="s">
        <v>1125</v>
      </c>
      <c r="L168" s="694" t="s">
        <v>1097</v>
      </c>
      <c r="M168" s="698" t="s">
        <v>1049</v>
      </c>
      <c r="N168" s="115">
        <f t="shared" si="82"/>
        <v>6603.7000000000007</v>
      </c>
      <c r="O168" s="115">
        <v>5092.1000000000004</v>
      </c>
      <c r="P168" s="115">
        <v>1511.6</v>
      </c>
      <c r="Q168" s="561"/>
      <c r="R168" s="115">
        <f t="shared" si="83"/>
        <v>6971.2000000000007</v>
      </c>
      <c r="S168" s="115">
        <v>5092.1000000000004</v>
      </c>
      <c r="T168" s="115">
        <v>1879.1</v>
      </c>
      <c r="U168" s="284"/>
      <c r="V168" s="109">
        <f t="shared" si="84"/>
        <v>6573.7000000000007</v>
      </c>
      <c r="W168" s="115">
        <v>5062.8</v>
      </c>
      <c r="X168" s="561">
        <v>1510.9</v>
      </c>
      <c r="Y168" s="561"/>
      <c r="Z168" s="745">
        <f t="shared" si="81"/>
        <v>0.99545709223617063</v>
      </c>
      <c r="AA168" s="561"/>
      <c r="AB168" s="694" t="s">
        <v>1566</v>
      </c>
    </row>
    <row r="169" spans="1:28" s="1" customFormat="1" ht="48.75" customHeight="1">
      <c r="A169" s="50" t="s">
        <v>302</v>
      </c>
      <c r="B169" s="812" t="s">
        <v>55</v>
      </c>
      <c r="C169" s="921"/>
      <c r="D169" s="216"/>
      <c r="E169" s="216"/>
      <c r="F169" s="216"/>
      <c r="G169" s="216"/>
      <c r="H169" s="216"/>
      <c r="I169" s="698" t="s">
        <v>1047</v>
      </c>
      <c r="J169" s="698" t="s">
        <v>1175</v>
      </c>
      <c r="K169" s="694" t="s">
        <v>1125</v>
      </c>
      <c r="L169" s="694" t="s">
        <v>1098</v>
      </c>
      <c r="M169" s="698" t="s">
        <v>1049</v>
      </c>
      <c r="N169" s="115">
        <f t="shared" si="82"/>
        <v>6603.7000000000007</v>
      </c>
      <c r="O169" s="115">
        <v>5092.1000000000004</v>
      </c>
      <c r="P169" s="115">
        <v>1511.6</v>
      </c>
      <c r="Q169" s="561"/>
      <c r="R169" s="115">
        <f t="shared" si="83"/>
        <v>6971.2000000000007</v>
      </c>
      <c r="S169" s="115">
        <v>5092.1000000000004</v>
      </c>
      <c r="T169" s="115">
        <v>1879.1</v>
      </c>
      <c r="U169" s="284"/>
      <c r="V169" s="109">
        <f t="shared" si="84"/>
        <v>6573.7000000000007</v>
      </c>
      <c r="W169" s="115">
        <v>5062.8</v>
      </c>
      <c r="X169" s="561">
        <v>1510.9</v>
      </c>
      <c r="Y169" s="561"/>
      <c r="Z169" s="745">
        <f t="shared" si="81"/>
        <v>0.99545709223617063</v>
      </c>
      <c r="AA169" s="561"/>
      <c r="AB169" s="694" t="s">
        <v>1566</v>
      </c>
    </row>
    <row r="170" spans="1:28" s="1" customFormat="1" ht="51.75" customHeight="1">
      <c r="A170" s="50" t="s">
        <v>303</v>
      </c>
      <c r="B170" s="812" t="s">
        <v>56</v>
      </c>
      <c r="C170" s="921"/>
      <c r="D170" s="216"/>
      <c r="E170" s="216"/>
      <c r="F170" s="216"/>
      <c r="G170" s="216"/>
      <c r="H170" s="216"/>
      <c r="I170" s="698" t="s">
        <v>1047</v>
      </c>
      <c r="J170" s="698" t="s">
        <v>1175</v>
      </c>
      <c r="K170" s="694" t="s">
        <v>1127</v>
      </c>
      <c r="L170" s="694" t="s">
        <v>1099</v>
      </c>
      <c r="M170" s="698" t="s">
        <v>1049</v>
      </c>
      <c r="N170" s="115">
        <f t="shared" si="82"/>
        <v>6603.7000000000007</v>
      </c>
      <c r="O170" s="115">
        <v>5092.1000000000004</v>
      </c>
      <c r="P170" s="115">
        <v>1511.6</v>
      </c>
      <c r="Q170" s="561"/>
      <c r="R170" s="115">
        <f t="shared" si="83"/>
        <v>6971.2000000000007</v>
      </c>
      <c r="S170" s="115">
        <v>5092.1000000000004</v>
      </c>
      <c r="T170" s="115">
        <v>1879.1</v>
      </c>
      <c r="U170" s="284"/>
      <c r="V170" s="109">
        <f t="shared" si="84"/>
        <v>6573.7000000000007</v>
      </c>
      <c r="W170" s="115">
        <v>5062.8</v>
      </c>
      <c r="X170" s="561">
        <v>1510.9</v>
      </c>
      <c r="Y170" s="561"/>
      <c r="Z170" s="745">
        <f t="shared" si="81"/>
        <v>0.99545709223617063</v>
      </c>
      <c r="AA170" s="561"/>
      <c r="AB170" s="694" t="s">
        <v>1566</v>
      </c>
    </row>
    <row r="171" spans="1:28" s="1" customFormat="1" ht="31.5">
      <c r="A171" s="50" t="s">
        <v>304</v>
      </c>
      <c r="B171" s="812" t="s">
        <v>57</v>
      </c>
      <c r="C171" s="921"/>
      <c r="D171" s="216"/>
      <c r="E171" s="216"/>
      <c r="F171" s="216"/>
      <c r="G171" s="216"/>
      <c r="H171" s="216"/>
      <c r="I171" s="698" t="s">
        <v>1047</v>
      </c>
      <c r="J171" s="698" t="s">
        <v>1175</v>
      </c>
      <c r="K171" s="694" t="s">
        <v>1127</v>
      </c>
      <c r="L171" s="694" t="s">
        <v>1100</v>
      </c>
      <c r="M171" s="698" t="s">
        <v>1049</v>
      </c>
      <c r="N171" s="115">
        <f t="shared" si="82"/>
        <v>6603.7000000000007</v>
      </c>
      <c r="O171" s="115">
        <v>5092.1000000000004</v>
      </c>
      <c r="P171" s="115">
        <v>1511.6</v>
      </c>
      <c r="Q171" s="561"/>
      <c r="R171" s="115">
        <f t="shared" si="83"/>
        <v>6971.2000000000007</v>
      </c>
      <c r="S171" s="115">
        <v>5092.1000000000004</v>
      </c>
      <c r="T171" s="115">
        <v>1879.1</v>
      </c>
      <c r="U171" s="284"/>
      <c r="V171" s="109">
        <f t="shared" si="84"/>
        <v>6573.7000000000007</v>
      </c>
      <c r="W171" s="115">
        <v>5062.8</v>
      </c>
      <c r="X171" s="561">
        <v>1510.9</v>
      </c>
      <c r="Y171" s="561"/>
      <c r="Z171" s="745">
        <f t="shared" si="81"/>
        <v>0.99545709223617063</v>
      </c>
      <c r="AA171" s="561"/>
      <c r="AB171" s="694" t="s">
        <v>1566</v>
      </c>
    </row>
    <row r="172" spans="1:28" s="1" customFormat="1" ht="31.5">
      <c r="A172" s="50" t="s">
        <v>305</v>
      </c>
      <c r="B172" s="812" t="s">
        <v>58</v>
      </c>
      <c r="C172" s="921"/>
      <c r="D172" s="216"/>
      <c r="E172" s="216"/>
      <c r="F172" s="216"/>
      <c r="G172" s="216"/>
      <c r="H172" s="216"/>
      <c r="I172" s="698" t="s">
        <v>1047</v>
      </c>
      <c r="J172" s="698" t="s">
        <v>1175</v>
      </c>
      <c r="K172" s="694" t="s">
        <v>1125</v>
      </c>
      <c r="L172" s="694" t="s">
        <v>1101</v>
      </c>
      <c r="M172" s="698" t="s">
        <v>1049</v>
      </c>
      <c r="N172" s="115">
        <f t="shared" si="82"/>
        <v>6603.6</v>
      </c>
      <c r="O172" s="115">
        <v>5092.1000000000004</v>
      </c>
      <c r="P172" s="115">
        <v>1511.5</v>
      </c>
      <c r="Q172" s="561"/>
      <c r="R172" s="115">
        <f t="shared" si="83"/>
        <v>6971.2000000000007</v>
      </c>
      <c r="S172" s="115">
        <v>5092.1000000000004</v>
      </c>
      <c r="T172" s="115">
        <v>1879.1</v>
      </c>
      <c r="U172" s="284"/>
      <c r="V172" s="109">
        <f t="shared" si="84"/>
        <v>6573.7000000000007</v>
      </c>
      <c r="W172" s="115">
        <v>5062.8</v>
      </c>
      <c r="X172" s="561">
        <v>1510.9</v>
      </c>
      <c r="Y172" s="561"/>
      <c r="Z172" s="745">
        <f t="shared" si="81"/>
        <v>0.99547216669695326</v>
      </c>
      <c r="AA172" s="561"/>
      <c r="AB172" s="694" t="s">
        <v>1566</v>
      </c>
    </row>
    <row r="173" spans="1:28" s="1" customFormat="1" ht="31.5">
      <c r="A173" s="50" t="s">
        <v>306</v>
      </c>
      <c r="B173" s="812" t="s">
        <v>59</v>
      </c>
      <c r="C173" s="921"/>
      <c r="D173" s="216"/>
      <c r="E173" s="216"/>
      <c r="F173" s="216"/>
      <c r="G173" s="216"/>
      <c r="H173" s="216"/>
      <c r="I173" s="698" t="s">
        <v>1047</v>
      </c>
      <c r="J173" s="698" t="s">
        <v>1175</v>
      </c>
      <c r="K173" s="694" t="s">
        <v>1123</v>
      </c>
      <c r="L173" s="694" t="s">
        <v>1102</v>
      </c>
      <c r="M173" s="698" t="s">
        <v>1049</v>
      </c>
      <c r="N173" s="115">
        <f t="shared" si="82"/>
        <v>6971.3</v>
      </c>
      <c r="O173" s="115">
        <v>5092.1000000000004</v>
      </c>
      <c r="P173" s="115">
        <v>1879.2</v>
      </c>
      <c r="Q173" s="561"/>
      <c r="R173" s="115">
        <f t="shared" si="83"/>
        <v>6971.2000000000007</v>
      </c>
      <c r="S173" s="115">
        <v>5092.1000000000004</v>
      </c>
      <c r="T173" s="115">
        <v>1879.1</v>
      </c>
      <c r="U173" s="284"/>
      <c r="V173" s="109">
        <f t="shared" si="84"/>
        <v>6971.3</v>
      </c>
      <c r="W173" s="115">
        <v>5092.1000000000004</v>
      </c>
      <c r="X173" s="561">
        <v>1879.2</v>
      </c>
      <c r="Y173" s="561"/>
      <c r="Z173" s="863">
        <f t="shared" si="81"/>
        <v>1</v>
      </c>
      <c r="AA173" s="561"/>
      <c r="AB173" s="694" t="s">
        <v>1521</v>
      </c>
    </row>
    <row r="174" spans="1:28" s="1" customFormat="1" ht="31.5">
      <c r="A174" s="50" t="s">
        <v>307</v>
      </c>
      <c r="B174" s="812" t="s">
        <v>179</v>
      </c>
      <c r="C174" s="921"/>
      <c r="D174" s="216"/>
      <c r="E174" s="216"/>
      <c r="F174" s="216"/>
      <c r="G174" s="216"/>
      <c r="H174" s="216"/>
      <c r="I174" s="698" t="s">
        <v>1047</v>
      </c>
      <c r="J174" s="698" t="s">
        <v>1175</v>
      </c>
      <c r="K174" s="694" t="s">
        <v>1126</v>
      </c>
      <c r="L174" s="694" t="s">
        <v>1103</v>
      </c>
      <c r="M174" s="698" t="s">
        <v>1049</v>
      </c>
      <c r="N174" s="115">
        <f t="shared" si="82"/>
        <v>6603.6</v>
      </c>
      <c r="O174" s="109">
        <v>5092.1000000000004</v>
      </c>
      <c r="P174" s="115">
        <v>1511.5</v>
      </c>
      <c r="Q174" s="561"/>
      <c r="R174" s="115">
        <f t="shared" si="83"/>
        <v>6971.2000000000007</v>
      </c>
      <c r="S174" s="109">
        <v>5092.1000000000004</v>
      </c>
      <c r="T174" s="115">
        <v>1879.1</v>
      </c>
      <c r="U174" s="284"/>
      <c r="V174" s="109">
        <f t="shared" si="84"/>
        <v>6573.7000000000007</v>
      </c>
      <c r="W174" s="109">
        <v>5062.8</v>
      </c>
      <c r="X174" s="561">
        <v>1510.9</v>
      </c>
      <c r="Y174" s="561"/>
      <c r="Z174" s="745">
        <f t="shared" si="81"/>
        <v>0.99547216669695326</v>
      </c>
      <c r="AA174" s="561"/>
      <c r="AB174" s="694" t="s">
        <v>1566</v>
      </c>
    </row>
    <row r="175" spans="1:28" s="146" customFormat="1" ht="31.5">
      <c r="A175" s="50" t="s">
        <v>308</v>
      </c>
      <c r="B175" s="812" t="s">
        <v>186</v>
      </c>
      <c r="C175" s="921"/>
      <c r="D175" s="216"/>
      <c r="E175" s="216"/>
      <c r="F175" s="216"/>
      <c r="G175" s="216"/>
      <c r="H175" s="216"/>
      <c r="I175" s="698" t="s">
        <v>1047</v>
      </c>
      <c r="J175" s="698" t="s">
        <v>1175</v>
      </c>
      <c r="K175" s="694" t="s">
        <v>1124</v>
      </c>
      <c r="L175" s="694" t="s">
        <v>1104</v>
      </c>
      <c r="M175" s="698" t="s">
        <v>1049</v>
      </c>
      <c r="N175" s="115">
        <f t="shared" si="82"/>
        <v>6796.6</v>
      </c>
      <c r="O175" s="115">
        <v>5092</v>
      </c>
      <c r="P175" s="115">
        <v>1704.6</v>
      </c>
      <c r="Q175" s="561"/>
      <c r="R175" s="115">
        <f t="shared" si="83"/>
        <v>6971.2</v>
      </c>
      <c r="S175" s="115">
        <v>5092</v>
      </c>
      <c r="T175" s="115">
        <v>1879.2</v>
      </c>
      <c r="U175" s="284"/>
      <c r="V175" s="109">
        <f t="shared" si="84"/>
        <v>6796.6</v>
      </c>
      <c r="W175" s="115">
        <v>5092</v>
      </c>
      <c r="X175" s="561">
        <v>1704.6</v>
      </c>
      <c r="Y175" s="561"/>
      <c r="Z175" s="863">
        <f t="shared" si="81"/>
        <v>1</v>
      </c>
      <c r="AA175" s="561"/>
      <c r="AB175" s="694" t="s">
        <v>1521</v>
      </c>
    </row>
    <row r="176" spans="1:28" s="146" customFormat="1" ht="37.5">
      <c r="A176" s="851" t="s">
        <v>309</v>
      </c>
      <c r="B176" s="847" t="s">
        <v>50</v>
      </c>
      <c r="C176" s="917"/>
      <c r="D176" s="853"/>
      <c r="E176" s="853"/>
      <c r="F176" s="853"/>
      <c r="G176" s="853"/>
      <c r="H176" s="853"/>
      <c r="I176" s="854"/>
      <c r="J176" s="698" t="s">
        <v>1175</v>
      </c>
      <c r="K176" s="972" t="s">
        <v>1356</v>
      </c>
      <c r="L176" s="837" t="s">
        <v>1357</v>
      </c>
      <c r="M176" s="698" t="s">
        <v>1049</v>
      </c>
      <c r="N176" s="838">
        <f t="shared" ref="N176" si="85">O176+P176+Q176</f>
        <v>6264.2</v>
      </c>
      <c r="O176" s="838">
        <v>5790.3</v>
      </c>
      <c r="P176" s="838">
        <v>473.9</v>
      </c>
      <c r="Q176" s="838"/>
      <c r="R176" s="838"/>
      <c r="S176" s="838"/>
      <c r="T176" s="838"/>
      <c r="U176" s="838"/>
      <c r="V176" s="109">
        <f t="shared" si="84"/>
        <v>6264.2</v>
      </c>
      <c r="W176" s="838">
        <v>5790.3</v>
      </c>
      <c r="X176" s="838">
        <v>473.9</v>
      </c>
      <c r="Y176" s="838"/>
      <c r="Z176" s="863">
        <f t="shared" si="81"/>
        <v>1</v>
      </c>
      <c r="AA176" s="838"/>
      <c r="AB176" s="694" t="s">
        <v>1521</v>
      </c>
    </row>
    <row r="177" spans="1:28" s="146" customFormat="1" ht="37.5">
      <c r="A177" s="851" t="s">
        <v>310</v>
      </c>
      <c r="B177" s="847" t="s">
        <v>60</v>
      </c>
      <c r="C177" s="917"/>
      <c r="D177" s="853"/>
      <c r="E177" s="853"/>
      <c r="F177" s="853"/>
      <c r="G177" s="853"/>
      <c r="H177" s="853"/>
      <c r="I177" s="854"/>
      <c r="J177" s="698" t="s">
        <v>1175</v>
      </c>
      <c r="K177" s="972" t="s">
        <v>1356</v>
      </c>
      <c r="L177" s="837" t="s">
        <v>1360</v>
      </c>
      <c r="M177" s="698" t="s">
        <v>1049</v>
      </c>
      <c r="N177" s="838">
        <f>O177+P177</f>
        <v>6270</v>
      </c>
      <c r="O177" s="838">
        <v>5288.3</v>
      </c>
      <c r="P177" s="838">
        <v>981.7</v>
      </c>
      <c r="Q177" s="838"/>
      <c r="R177" s="838"/>
      <c r="S177" s="838"/>
      <c r="T177" s="838"/>
      <c r="U177" s="838"/>
      <c r="V177" s="109">
        <f t="shared" si="84"/>
        <v>6212.8</v>
      </c>
      <c r="W177" s="838">
        <v>5288.3</v>
      </c>
      <c r="X177" s="838">
        <v>924.5</v>
      </c>
      <c r="Y177" s="838"/>
      <c r="Z177" s="745">
        <f t="shared" si="81"/>
        <v>0.99087719298245613</v>
      </c>
      <c r="AA177" s="838"/>
      <c r="AB177" s="694" t="s">
        <v>1566</v>
      </c>
    </row>
    <row r="178" spans="1:28" s="146" customFormat="1" ht="31.5">
      <c r="A178" s="851" t="s">
        <v>311</v>
      </c>
      <c r="B178" s="847" t="s">
        <v>61</v>
      </c>
      <c r="C178" s="917"/>
      <c r="D178" s="853"/>
      <c r="E178" s="853"/>
      <c r="F178" s="853"/>
      <c r="G178" s="853"/>
      <c r="H178" s="853"/>
      <c r="I178" s="854"/>
      <c r="J178" s="698" t="s">
        <v>1175</v>
      </c>
      <c r="K178" s="837" t="s">
        <v>1125</v>
      </c>
      <c r="L178" s="837" t="s">
        <v>1359</v>
      </c>
      <c r="M178" s="698" t="s">
        <v>1049</v>
      </c>
      <c r="N178" s="838">
        <f t="shared" ref="N178:N194" si="86">O178+P178</f>
        <v>5919</v>
      </c>
      <c r="O178" s="838">
        <v>5288.3</v>
      </c>
      <c r="P178" s="838">
        <v>630.70000000000005</v>
      </c>
      <c r="Q178" s="838"/>
      <c r="R178" s="838"/>
      <c r="S178" s="838"/>
      <c r="T178" s="838"/>
      <c r="U178" s="838"/>
      <c r="V178" s="109">
        <f t="shared" si="84"/>
        <v>5919</v>
      </c>
      <c r="W178" s="838">
        <v>5288.3</v>
      </c>
      <c r="X178" s="838">
        <v>630.70000000000005</v>
      </c>
      <c r="Y178" s="838"/>
      <c r="Z178" s="863">
        <f t="shared" si="81"/>
        <v>1</v>
      </c>
      <c r="AA178" s="838"/>
      <c r="AB178" s="694" t="s">
        <v>1521</v>
      </c>
    </row>
    <row r="179" spans="1:28" s="146" customFormat="1" ht="48.75" customHeight="1">
      <c r="A179" s="851" t="s">
        <v>312</v>
      </c>
      <c r="B179" s="847" t="s">
        <v>62</v>
      </c>
      <c r="C179" s="917"/>
      <c r="D179" s="853"/>
      <c r="E179" s="853"/>
      <c r="F179" s="853"/>
      <c r="G179" s="853"/>
      <c r="H179" s="853"/>
      <c r="I179" s="854"/>
      <c r="J179" s="698" t="s">
        <v>1175</v>
      </c>
      <c r="K179" s="837" t="s">
        <v>1362</v>
      </c>
      <c r="L179" s="837" t="s">
        <v>1361</v>
      </c>
      <c r="M179" s="698" t="s">
        <v>1049</v>
      </c>
      <c r="N179" s="838">
        <f t="shared" si="86"/>
        <v>6900</v>
      </c>
      <c r="O179" s="838">
        <v>5288.3</v>
      </c>
      <c r="P179" s="838">
        <v>1611.7</v>
      </c>
      <c r="Q179" s="838"/>
      <c r="R179" s="838"/>
      <c r="S179" s="838"/>
      <c r="T179" s="838"/>
      <c r="U179" s="838"/>
      <c r="V179" s="109">
        <f t="shared" si="84"/>
        <v>6864.8</v>
      </c>
      <c r="W179" s="838">
        <v>5288.3</v>
      </c>
      <c r="X179" s="838">
        <v>1576.5</v>
      </c>
      <c r="Y179" s="838"/>
      <c r="Z179" s="745">
        <f t="shared" si="81"/>
        <v>0.99489855072463773</v>
      </c>
      <c r="AA179" s="838"/>
      <c r="AB179" s="694" t="s">
        <v>1566</v>
      </c>
    </row>
    <row r="180" spans="1:28" s="146" customFormat="1" ht="37.5">
      <c r="A180" s="851" t="s">
        <v>313</v>
      </c>
      <c r="B180" s="847" t="s">
        <v>63</v>
      </c>
      <c r="C180" s="917"/>
      <c r="D180" s="853"/>
      <c r="E180" s="853"/>
      <c r="F180" s="853"/>
      <c r="G180" s="853"/>
      <c r="H180" s="853"/>
      <c r="I180" s="854"/>
      <c r="J180" s="698" t="s">
        <v>1175</v>
      </c>
      <c r="K180" s="972" t="s">
        <v>1356</v>
      </c>
      <c r="L180" s="837" t="s">
        <v>1363</v>
      </c>
      <c r="M180" s="698" t="s">
        <v>1049</v>
      </c>
      <c r="N180" s="838">
        <f t="shared" si="86"/>
        <v>6413.6</v>
      </c>
      <c r="O180" s="838">
        <v>5288.3</v>
      </c>
      <c r="P180" s="838">
        <v>1125.3</v>
      </c>
      <c r="Q180" s="838"/>
      <c r="R180" s="838"/>
      <c r="S180" s="838"/>
      <c r="T180" s="838"/>
      <c r="U180" s="838"/>
      <c r="V180" s="109">
        <f t="shared" si="84"/>
        <v>6330.9</v>
      </c>
      <c r="W180" s="838">
        <v>5288.3</v>
      </c>
      <c r="X180" s="838">
        <v>1042.5999999999999</v>
      </c>
      <c r="Y180" s="838"/>
      <c r="Z180" s="745">
        <f t="shared" si="81"/>
        <v>0.98710552575776467</v>
      </c>
      <c r="AA180" s="838"/>
      <c r="AB180" s="694" t="s">
        <v>1566</v>
      </c>
    </row>
    <row r="181" spans="1:28" s="146" customFormat="1" ht="57.75" customHeight="1">
      <c r="A181" s="851" t="s">
        <v>314</v>
      </c>
      <c r="B181" s="847" t="s">
        <v>64</v>
      </c>
      <c r="C181" s="917"/>
      <c r="D181" s="853"/>
      <c r="E181" s="853"/>
      <c r="F181" s="853"/>
      <c r="G181" s="853"/>
      <c r="H181" s="853"/>
      <c r="I181" s="854"/>
      <c r="J181" s="698" t="s">
        <v>1175</v>
      </c>
      <c r="K181" s="837" t="s">
        <v>1365</v>
      </c>
      <c r="L181" s="837" t="s">
        <v>1364</v>
      </c>
      <c r="M181" s="698" t="s">
        <v>1049</v>
      </c>
      <c r="N181" s="838">
        <f t="shared" si="86"/>
        <v>6413.2</v>
      </c>
      <c r="O181" s="838">
        <v>5288.2</v>
      </c>
      <c r="P181" s="838">
        <v>1125</v>
      </c>
      <c r="Q181" s="838"/>
      <c r="R181" s="838"/>
      <c r="S181" s="838"/>
      <c r="T181" s="838"/>
      <c r="U181" s="838"/>
      <c r="V181" s="109">
        <f t="shared" si="84"/>
        <v>5771.8</v>
      </c>
      <c r="W181" s="838">
        <v>5288.2</v>
      </c>
      <c r="X181" s="838">
        <v>483.6</v>
      </c>
      <c r="Y181" s="838"/>
      <c r="Z181" s="745">
        <f t="shared" si="81"/>
        <v>0.89998752572818563</v>
      </c>
      <c r="AA181" s="838"/>
      <c r="AB181" s="694" t="s">
        <v>1567</v>
      </c>
    </row>
    <row r="182" spans="1:28" s="146" customFormat="1" ht="31.5">
      <c r="A182" s="851" t="s">
        <v>315</v>
      </c>
      <c r="B182" s="847" t="s">
        <v>65</v>
      </c>
      <c r="C182" s="917"/>
      <c r="D182" s="853"/>
      <c r="E182" s="853"/>
      <c r="F182" s="853"/>
      <c r="G182" s="853"/>
      <c r="H182" s="853"/>
      <c r="I182" s="854"/>
      <c r="J182" s="698" t="s">
        <v>1175</v>
      </c>
      <c r="K182" s="837" t="s">
        <v>1125</v>
      </c>
      <c r="L182" s="837" t="s">
        <v>1366</v>
      </c>
      <c r="M182" s="698" t="s">
        <v>1049</v>
      </c>
      <c r="N182" s="838">
        <f t="shared" si="86"/>
        <v>6269.9</v>
      </c>
      <c r="O182" s="838">
        <v>5288.2</v>
      </c>
      <c r="P182" s="838">
        <v>981.7</v>
      </c>
      <c r="Q182" s="838"/>
      <c r="R182" s="838"/>
      <c r="S182" s="838"/>
      <c r="T182" s="838"/>
      <c r="U182" s="838"/>
      <c r="V182" s="109">
        <f t="shared" si="84"/>
        <v>6269.9</v>
      </c>
      <c r="W182" s="838">
        <v>5288.2</v>
      </c>
      <c r="X182" s="838">
        <v>981.7</v>
      </c>
      <c r="Y182" s="838"/>
      <c r="Z182" s="863">
        <f t="shared" si="81"/>
        <v>1</v>
      </c>
      <c r="AA182" s="838"/>
      <c r="AB182" s="694" t="s">
        <v>1521</v>
      </c>
    </row>
    <row r="183" spans="1:28" s="146" customFormat="1" ht="31.5">
      <c r="A183" s="851" t="s">
        <v>316</v>
      </c>
      <c r="B183" s="847" t="s">
        <v>1263</v>
      </c>
      <c r="C183" s="917"/>
      <c r="D183" s="853"/>
      <c r="E183" s="853"/>
      <c r="F183" s="853"/>
      <c r="G183" s="853"/>
      <c r="H183" s="853"/>
      <c r="I183" s="854"/>
      <c r="J183" s="698" t="s">
        <v>1175</v>
      </c>
      <c r="K183" s="837" t="s">
        <v>1368</v>
      </c>
      <c r="L183" s="837" t="s">
        <v>1367</v>
      </c>
      <c r="M183" s="698" t="s">
        <v>1049</v>
      </c>
      <c r="N183" s="838">
        <f t="shared" si="86"/>
        <v>6239.2000000000007</v>
      </c>
      <c r="O183" s="838">
        <v>5790.6</v>
      </c>
      <c r="P183" s="838">
        <v>448.6</v>
      </c>
      <c r="Q183" s="838"/>
      <c r="R183" s="838"/>
      <c r="S183" s="838"/>
      <c r="T183" s="838"/>
      <c r="U183" s="838"/>
      <c r="V183" s="109">
        <f t="shared" si="84"/>
        <v>6104.7000000000007</v>
      </c>
      <c r="W183" s="838">
        <v>5790.6</v>
      </c>
      <c r="X183" s="838">
        <v>314.10000000000002</v>
      </c>
      <c r="Y183" s="838"/>
      <c r="Z183" s="745">
        <f t="shared" si="81"/>
        <v>0.97844274907039364</v>
      </c>
      <c r="AA183" s="838"/>
      <c r="AB183" s="694" t="s">
        <v>1521</v>
      </c>
    </row>
    <row r="184" spans="1:28" s="146" customFormat="1" ht="31.5">
      <c r="A184" s="851" t="s">
        <v>317</v>
      </c>
      <c r="B184" s="847" t="s">
        <v>66</v>
      </c>
      <c r="C184" s="917"/>
      <c r="D184" s="853"/>
      <c r="E184" s="853"/>
      <c r="F184" s="853"/>
      <c r="G184" s="853"/>
      <c r="H184" s="853"/>
      <c r="I184" s="854"/>
      <c r="J184" s="698" t="s">
        <v>1175</v>
      </c>
      <c r="K184" s="837" t="s">
        <v>1125</v>
      </c>
      <c r="L184" s="837" t="s">
        <v>1369</v>
      </c>
      <c r="M184" s="698" t="s">
        <v>1049</v>
      </c>
      <c r="N184" s="838">
        <f t="shared" si="86"/>
        <v>5918.9</v>
      </c>
      <c r="O184" s="838">
        <v>5288.2</v>
      </c>
      <c r="P184" s="838">
        <v>630.70000000000005</v>
      </c>
      <c r="Q184" s="838"/>
      <c r="R184" s="838"/>
      <c r="S184" s="838"/>
      <c r="T184" s="838"/>
      <c r="U184" s="838"/>
      <c r="V184" s="109">
        <f t="shared" si="84"/>
        <v>5918.9</v>
      </c>
      <c r="W184" s="838">
        <v>5288.2</v>
      </c>
      <c r="X184" s="838">
        <v>630.70000000000005</v>
      </c>
      <c r="Y184" s="838"/>
      <c r="Z184" s="863">
        <f t="shared" si="81"/>
        <v>1</v>
      </c>
      <c r="AA184" s="838"/>
      <c r="AB184" s="694" t="s">
        <v>1521</v>
      </c>
    </row>
    <row r="185" spans="1:28" s="146" customFormat="1" ht="31.5">
      <c r="A185" s="851" t="s">
        <v>318</v>
      </c>
      <c r="B185" s="847" t="s">
        <v>67</v>
      </c>
      <c r="C185" s="917"/>
      <c r="D185" s="853"/>
      <c r="E185" s="853"/>
      <c r="F185" s="853"/>
      <c r="G185" s="853"/>
      <c r="H185" s="853"/>
      <c r="I185" s="854"/>
      <c r="J185" s="698" t="s">
        <v>1175</v>
      </c>
      <c r="K185" s="837" t="s">
        <v>1368</v>
      </c>
      <c r="L185" s="837" t="s">
        <v>1370</v>
      </c>
      <c r="M185" s="698" t="s">
        <v>1049</v>
      </c>
      <c r="N185" s="838">
        <f t="shared" si="86"/>
        <v>6195</v>
      </c>
      <c r="O185" s="838">
        <v>5288.3</v>
      </c>
      <c r="P185" s="838">
        <v>906.7</v>
      </c>
      <c r="Q185" s="838"/>
      <c r="R185" s="838"/>
      <c r="S185" s="838"/>
      <c r="T185" s="838"/>
      <c r="U185" s="838"/>
      <c r="V185" s="109">
        <f t="shared" si="84"/>
        <v>6149.4000000000005</v>
      </c>
      <c r="W185" s="838">
        <v>5288.3</v>
      </c>
      <c r="X185" s="838">
        <v>861.1</v>
      </c>
      <c r="Y185" s="838"/>
      <c r="Z185" s="745">
        <f t="shared" si="81"/>
        <v>0.99263922518159819</v>
      </c>
      <c r="AA185" s="838"/>
      <c r="AB185" s="694" t="s">
        <v>1521</v>
      </c>
    </row>
    <row r="186" spans="1:28" s="146" customFormat="1" ht="31.5">
      <c r="A186" s="851" t="s">
        <v>319</v>
      </c>
      <c r="B186" s="847" t="s">
        <v>68</v>
      </c>
      <c r="C186" s="917"/>
      <c r="D186" s="853"/>
      <c r="E186" s="853"/>
      <c r="F186" s="853"/>
      <c r="G186" s="853"/>
      <c r="H186" s="853"/>
      <c r="I186" s="854"/>
      <c r="J186" s="698" t="s">
        <v>1175</v>
      </c>
      <c r="K186" s="837" t="s">
        <v>1356</v>
      </c>
      <c r="L186" s="837" t="s">
        <v>1358</v>
      </c>
      <c r="M186" s="698" t="s">
        <v>1049</v>
      </c>
      <c r="N186" s="838">
        <f t="shared" si="86"/>
        <v>6271</v>
      </c>
      <c r="O186" s="838">
        <v>5288.3</v>
      </c>
      <c r="P186" s="838">
        <v>982.7</v>
      </c>
      <c r="Q186" s="838"/>
      <c r="R186" s="838"/>
      <c r="S186" s="838"/>
      <c r="T186" s="838"/>
      <c r="U186" s="838"/>
      <c r="V186" s="109">
        <f t="shared" si="84"/>
        <v>6271</v>
      </c>
      <c r="W186" s="838">
        <v>5288.3</v>
      </c>
      <c r="X186" s="838">
        <v>982.7</v>
      </c>
      <c r="Y186" s="838"/>
      <c r="Z186" s="863">
        <f t="shared" si="81"/>
        <v>1</v>
      </c>
      <c r="AA186" s="838"/>
      <c r="AB186" s="694" t="s">
        <v>1521</v>
      </c>
    </row>
    <row r="187" spans="1:28" s="146" customFormat="1" ht="31.5">
      <c r="A187" s="851" t="s">
        <v>320</v>
      </c>
      <c r="B187" s="847" t="s">
        <v>1264</v>
      </c>
      <c r="C187" s="917"/>
      <c r="D187" s="853"/>
      <c r="E187" s="853"/>
      <c r="F187" s="853"/>
      <c r="G187" s="853"/>
      <c r="H187" s="853"/>
      <c r="I187" s="854"/>
      <c r="J187" s="698" t="s">
        <v>1175</v>
      </c>
      <c r="K187" s="837" t="s">
        <v>1368</v>
      </c>
      <c r="L187" s="837" t="s">
        <v>1371</v>
      </c>
      <c r="M187" s="698" t="s">
        <v>1049</v>
      </c>
      <c r="N187" s="838">
        <f t="shared" si="86"/>
        <v>6194.9</v>
      </c>
      <c r="O187" s="838">
        <v>5790.5</v>
      </c>
      <c r="P187" s="838">
        <v>404.4</v>
      </c>
      <c r="Q187" s="838"/>
      <c r="R187" s="838"/>
      <c r="S187" s="838"/>
      <c r="T187" s="838"/>
      <c r="U187" s="838"/>
      <c r="V187" s="109">
        <f t="shared" si="84"/>
        <v>6061.3</v>
      </c>
      <c r="W187" s="838">
        <v>5790.5</v>
      </c>
      <c r="X187" s="838">
        <v>270.8</v>
      </c>
      <c r="Y187" s="838"/>
      <c r="Z187" s="745">
        <f t="shared" si="81"/>
        <v>0.97843387302458484</v>
      </c>
      <c r="AA187" s="838"/>
      <c r="AB187" s="694" t="s">
        <v>1521</v>
      </c>
    </row>
    <row r="188" spans="1:28" s="146" customFormat="1" ht="31.5">
      <c r="A188" s="851" t="s">
        <v>321</v>
      </c>
      <c r="B188" s="847" t="s">
        <v>69</v>
      </c>
      <c r="C188" s="917"/>
      <c r="D188" s="853"/>
      <c r="E188" s="853"/>
      <c r="F188" s="853"/>
      <c r="G188" s="853"/>
      <c r="H188" s="853"/>
      <c r="I188" s="854"/>
      <c r="J188" s="698" t="s">
        <v>1175</v>
      </c>
      <c r="K188" s="837" t="s">
        <v>1373</v>
      </c>
      <c r="L188" s="837" t="s">
        <v>1372</v>
      </c>
      <c r="M188" s="698" t="s">
        <v>1049</v>
      </c>
      <c r="N188" s="838">
        <f t="shared" si="86"/>
        <v>6550</v>
      </c>
      <c r="O188" s="838">
        <v>5288.3</v>
      </c>
      <c r="P188" s="838">
        <v>1261.7</v>
      </c>
      <c r="Q188" s="838"/>
      <c r="R188" s="838"/>
      <c r="S188" s="838"/>
      <c r="T188" s="838"/>
      <c r="U188" s="838"/>
      <c r="V188" s="109">
        <f t="shared" si="84"/>
        <v>6550</v>
      </c>
      <c r="W188" s="838">
        <v>5288.3</v>
      </c>
      <c r="X188" s="838">
        <v>1261.7</v>
      </c>
      <c r="Y188" s="838"/>
      <c r="Z188" s="863">
        <f t="shared" si="81"/>
        <v>1</v>
      </c>
      <c r="AA188" s="838"/>
      <c r="AB188" s="694" t="s">
        <v>1521</v>
      </c>
    </row>
    <row r="189" spans="1:28" s="146" customFormat="1" ht="47.25">
      <c r="A189" s="851" t="s">
        <v>322</v>
      </c>
      <c r="B189" s="847" t="s">
        <v>183</v>
      </c>
      <c r="C189" s="917"/>
      <c r="D189" s="853"/>
      <c r="E189" s="853"/>
      <c r="F189" s="853"/>
      <c r="G189" s="853"/>
      <c r="H189" s="853"/>
      <c r="I189" s="854"/>
      <c r="J189" s="698" t="s">
        <v>1175</v>
      </c>
      <c r="K189" s="837" t="s">
        <v>1365</v>
      </c>
      <c r="L189" s="837" t="s">
        <v>1374</v>
      </c>
      <c r="M189" s="698" t="s">
        <v>1049</v>
      </c>
      <c r="N189" s="838">
        <f t="shared" si="86"/>
        <v>6271.1</v>
      </c>
      <c r="O189" s="838">
        <v>5790.5</v>
      </c>
      <c r="P189" s="838">
        <v>480.6</v>
      </c>
      <c r="Q189" s="838"/>
      <c r="R189" s="838"/>
      <c r="S189" s="838"/>
      <c r="T189" s="838"/>
      <c r="U189" s="838"/>
      <c r="V189" s="109">
        <f t="shared" si="84"/>
        <v>5643.9</v>
      </c>
      <c r="W189" s="838">
        <v>5516.9</v>
      </c>
      <c r="X189" s="838">
        <v>127</v>
      </c>
      <c r="Y189" s="838"/>
      <c r="Z189" s="745">
        <f t="shared" si="81"/>
        <v>0.89998564845082984</v>
      </c>
      <c r="AA189" s="838"/>
      <c r="AB189" s="694" t="s">
        <v>1568</v>
      </c>
    </row>
    <row r="190" spans="1:28" s="146" customFormat="1" ht="31.5">
      <c r="A190" s="851" t="s">
        <v>323</v>
      </c>
      <c r="B190" s="847" t="s">
        <v>70</v>
      </c>
      <c r="C190" s="917"/>
      <c r="D190" s="853"/>
      <c r="E190" s="853"/>
      <c r="F190" s="853"/>
      <c r="G190" s="853"/>
      <c r="H190" s="853"/>
      <c r="I190" s="854"/>
      <c r="J190" s="698" t="s">
        <v>1175</v>
      </c>
      <c r="K190" s="837" t="s">
        <v>1127</v>
      </c>
      <c r="L190" s="837" t="s">
        <v>1375</v>
      </c>
      <c r="M190" s="698" t="s">
        <v>1049</v>
      </c>
      <c r="N190" s="838">
        <f t="shared" si="86"/>
        <v>6274</v>
      </c>
      <c r="O190" s="838">
        <v>5288.3</v>
      </c>
      <c r="P190" s="838">
        <v>985.7</v>
      </c>
      <c r="Q190" s="838"/>
      <c r="R190" s="838"/>
      <c r="S190" s="838"/>
      <c r="T190" s="838"/>
      <c r="U190" s="838"/>
      <c r="V190" s="109">
        <f t="shared" si="84"/>
        <v>6274</v>
      </c>
      <c r="W190" s="838">
        <v>5288.3</v>
      </c>
      <c r="X190" s="838">
        <v>985.7</v>
      </c>
      <c r="Y190" s="838"/>
      <c r="Z190" s="863">
        <f t="shared" si="81"/>
        <v>1</v>
      </c>
      <c r="AA190" s="838"/>
      <c r="AB190" s="694" t="s">
        <v>1521</v>
      </c>
    </row>
    <row r="191" spans="1:28" s="146" customFormat="1" ht="31.5">
      <c r="A191" s="851" t="s">
        <v>324</v>
      </c>
      <c r="B191" s="847" t="s">
        <v>71</v>
      </c>
      <c r="C191" s="917"/>
      <c r="D191" s="853"/>
      <c r="E191" s="853"/>
      <c r="F191" s="853"/>
      <c r="G191" s="853"/>
      <c r="H191" s="853"/>
      <c r="I191" s="854"/>
      <c r="J191" s="698" t="s">
        <v>1175</v>
      </c>
      <c r="K191" s="837" t="s">
        <v>1373</v>
      </c>
      <c r="L191" s="837" t="s">
        <v>1376</v>
      </c>
      <c r="M191" s="698" t="s">
        <v>1049</v>
      </c>
      <c r="N191" s="838">
        <f t="shared" si="86"/>
        <v>6550.1</v>
      </c>
      <c r="O191" s="838">
        <v>5288.3</v>
      </c>
      <c r="P191" s="838">
        <v>1261.8</v>
      </c>
      <c r="Q191" s="838"/>
      <c r="R191" s="838"/>
      <c r="S191" s="838"/>
      <c r="T191" s="838"/>
      <c r="U191" s="838"/>
      <c r="V191" s="109">
        <f t="shared" si="84"/>
        <v>6550.1</v>
      </c>
      <c r="W191" s="838">
        <v>5288.3</v>
      </c>
      <c r="X191" s="838">
        <v>1261.8</v>
      </c>
      <c r="Y191" s="838"/>
      <c r="Z191" s="863">
        <f t="shared" si="81"/>
        <v>1</v>
      </c>
      <c r="AA191" s="838"/>
      <c r="AB191" s="694" t="s">
        <v>1521</v>
      </c>
    </row>
    <row r="192" spans="1:28" s="146" customFormat="1" ht="31.5">
      <c r="A192" s="851" t="s">
        <v>325</v>
      </c>
      <c r="B192" s="847" t="s">
        <v>72</v>
      </c>
      <c r="C192" s="917"/>
      <c r="D192" s="853"/>
      <c r="E192" s="853"/>
      <c r="F192" s="853"/>
      <c r="G192" s="853"/>
      <c r="H192" s="853"/>
      <c r="I192" s="854"/>
      <c r="J192" s="698" t="s">
        <v>1175</v>
      </c>
      <c r="K192" s="837" t="s">
        <v>1125</v>
      </c>
      <c r="L192" s="837" t="s">
        <v>1377</v>
      </c>
      <c r="M192" s="698" t="s">
        <v>1049</v>
      </c>
      <c r="N192" s="838">
        <f t="shared" si="86"/>
        <v>5899.1</v>
      </c>
      <c r="O192" s="838">
        <v>5288.3</v>
      </c>
      <c r="P192" s="838">
        <v>610.79999999999995</v>
      </c>
      <c r="Q192" s="838"/>
      <c r="R192" s="838"/>
      <c r="S192" s="838"/>
      <c r="T192" s="838"/>
      <c r="U192" s="838"/>
      <c r="V192" s="109">
        <f t="shared" si="84"/>
        <v>5899.1</v>
      </c>
      <c r="W192" s="838">
        <v>5288.3</v>
      </c>
      <c r="X192" s="838">
        <v>610.79999999999995</v>
      </c>
      <c r="Y192" s="838"/>
      <c r="Z192" s="863">
        <f t="shared" si="81"/>
        <v>1</v>
      </c>
      <c r="AA192" s="838"/>
      <c r="AB192" s="694" t="s">
        <v>1521</v>
      </c>
    </row>
    <row r="193" spans="1:28" s="146" customFormat="1" ht="31.5">
      <c r="A193" s="851" t="s">
        <v>326</v>
      </c>
      <c r="B193" s="847" t="s">
        <v>73</v>
      </c>
      <c r="C193" s="917"/>
      <c r="D193" s="853"/>
      <c r="E193" s="853"/>
      <c r="F193" s="853"/>
      <c r="G193" s="853"/>
      <c r="H193" s="853"/>
      <c r="I193" s="854"/>
      <c r="J193" s="698" t="s">
        <v>1175</v>
      </c>
      <c r="K193" s="837" t="s">
        <v>1379</v>
      </c>
      <c r="L193" s="837" t="s">
        <v>1378</v>
      </c>
      <c r="M193" s="698" t="s">
        <v>1049</v>
      </c>
      <c r="N193" s="838">
        <f t="shared" si="86"/>
        <v>6477</v>
      </c>
      <c r="O193" s="838">
        <v>5288.3</v>
      </c>
      <c r="P193" s="838">
        <v>1188.7</v>
      </c>
      <c r="Q193" s="838"/>
      <c r="R193" s="838"/>
      <c r="S193" s="838"/>
      <c r="T193" s="838"/>
      <c r="U193" s="838"/>
      <c r="V193" s="109">
        <f t="shared" si="84"/>
        <v>6477</v>
      </c>
      <c r="W193" s="838">
        <v>5288.3</v>
      </c>
      <c r="X193" s="838">
        <v>1188.7</v>
      </c>
      <c r="Y193" s="838"/>
      <c r="Z193" s="863">
        <f t="shared" si="81"/>
        <v>1</v>
      </c>
      <c r="AA193" s="838"/>
      <c r="AB193" s="694" t="s">
        <v>1521</v>
      </c>
    </row>
    <row r="194" spans="1:28" s="146" customFormat="1" ht="47.25">
      <c r="A194" s="851" t="s">
        <v>327</v>
      </c>
      <c r="B194" s="847" t="s">
        <v>74</v>
      </c>
      <c r="C194" s="917"/>
      <c r="D194" s="853"/>
      <c r="E194" s="853"/>
      <c r="F194" s="853"/>
      <c r="G194" s="853"/>
      <c r="H194" s="853"/>
      <c r="I194" s="854"/>
      <c r="J194" s="698" t="s">
        <v>1175</v>
      </c>
      <c r="K194" s="837" t="s">
        <v>1365</v>
      </c>
      <c r="L194" s="837" t="s">
        <v>1380</v>
      </c>
      <c r="M194" s="698" t="s">
        <v>1049</v>
      </c>
      <c r="N194" s="838">
        <f t="shared" si="86"/>
        <v>6271.3</v>
      </c>
      <c r="O194" s="838">
        <v>5288.3</v>
      </c>
      <c r="P194" s="838">
        <v>983</v>
      </c>
      <c r="Q194" s="838"/>
      <c r="R194" s="838"/>
      <c r="S194" s="838"/>
      <c r="T194" s="838"/>
      <c r="U194" s="838"/>
      <c r="V194" s="109">
        <f t="shared" si="84"/>
        <v>5957.7</v>
      </c>
      <c r="W194" s="838">
        <v>5288.3</v>
      </c>
      <c r="X194" s="838">
        <v>669.4</v>
      </c>
      <c r="Y194" s="838"/>
      <c r="Z194" s="745">
        <f t="shared" si="81"/>
        <v>0.94999441901997983</v>
      </c>
      <c r="AA194" s="838"/>
      <c r="AB194" s="694" t="s">
        <v>1569</v>
      </c>
    </row>
    <row r="195" spans="1:28" s="21" customFormat="1" ht="84.75" customHeight="1">
      <c r="A195" s="36"/>
      <c r="B195" s="36" t="s">
        <v>75</v>
      </c>
      <c r="C195" s="916" t="s">
        <v>1317</v>
      </c>
      <c r="D195" s="215" t="s">
        <v>463</v>
      </c>
      <c r="E195" s="215" t="s">
        <v>483</v>
      </c>
      <c r="F195" s="215" t="s">
        <v>465</v>
      </c>
      <c r="G195" s="215" t="s">
        <v>485</v>
      </c>
      <c r="H195" s="215" t="s">
        <v>474</v>
      </c>
      <c r="I195" s="696"/>
      <c r="J195" s="696"/>
      <c r="K195" s="696"/>
      <c r="L195" s="696"/>
      <c r="M195" s="696"/>
      <c r="N195" s="117">
        <f t="shared" ref="N195:Y195" si="87">N196+N197+N198+N199+N200+N201+N202+N203+N204+N205+N206+N207+N208+N209+N210+N211</f>
        <v>257493.3</v>
      </c>
      <c r="O195" s="117">
        <f t="shared" si="87"/>
        <v>177064.6</v>
      </c>
      <c r="P195" s="117">
        <f t="shared" si="87"/>
        <v>80428.700000000012</v>
      </c>
      <c r="Q195" s="117">
        <f t="shared" si="87"/>
        <v>0</v>
      </c>
      <c r="R195" s="117">
        <f t="shared" si="87"/>
        <v>238567.59999999998</v>
      </c>
      <c r="S195" s="117">
        <f t="shared" si="87"/>
        <v>155294.9</v>
      </c>
      <c r="T195" s="117">
        <f t="shared" si="87"/>
        <v>83272.700000000012</v>
      </c>
      <c r="U195" s="117">
        <f t="shared" si="87"/>
        <v>0</v>
      </c>
      <c r="V195" s="117">
        <f t="shared" si="87"/>
        <v>222540.19999999998</v>
      </c>
      <c r="W195" s="117">
        <f t="shared" si="87"/>
        <v>156647</v>
      </c>
      <c r="X195" s="117">
        <f t="shared" si="87"/>
        <v>65893.200000000012</v>
      </c>
      <c r="Y195" s="117">
        <f t="shared" si="87"/>
        <v>0</v>
      </c>
      <c r="Z195" s="751">
        <f>V195/N195</f>
        <v>0.86425627385256232</v>
      </c>
      <c r="AA195" s="721"/>
      <c r="AB195" s="696"/>
    </row>
    <row r="196" spans="1:28" s="1" customFormat="1" ht="45" customHeight="1">
      <c r="A196" s="50" t="s">
        <v>328</v>
      </c>
      <c r="B196" s="812" t="s">
        <v>76</v>
      </c>
      <c r="C196" s="921"/>
      <c r="D196" s="216"/>
      <c r="E196" s="216"/>
      <c r="F196" s="216"/>
      <c r="G196" s="216"/>
      <c r="H196" s="216"/>
      <c r="I196" s="698" t="s">
        <v>1047</v>
      </c>
      <c r="J196" s="698" t="s">
        <v>1175</v>
      </c>
      <c r="K196" s="694" t="s">
        <v>1127</v>
      </c>
      <c r="L196" s="694" t="s">
        <v>1110</v>
      </c>
      <c r="M196" s="698" t="s">
        <v>1049</v>
      </c>
      <c r="N196" s="115">
        <f>O196+P196+Q196</f>
        <v>30876.400000000001</v>
      </c>
      <c r="O196" s="115">
        <v>21394</v>
      </c>
      <c r="P196" s="115">
        <v>9482.4</v>
      </c>
      <c r="Q196" s="561"/>
      <c r="R196" s="115">
        <f>S196+T196+U196</f>
        <v>33031.300000000003</v>
      </c>
      <c r="S196" s="115">
        <v>21394</v>
      </c>
      <c r="T196" s="115">
        <v>11637.3</v>
      </c>
      <c r="U196" s="284"/>
      <c r="V196" s="109">
        <f t="shared" ref="V196:V211" si="88">W196+X196+Y196</f>
        <v>30876.400000000001</v>
      </c>
      <c r="W196" s="561">
        <v>21394</v>
      </c>
      <c r="X196" s="561">
        <v>9482.4</v>
      </c>
      <c r="Y196" s="561"/>
      <c r="Z196" s="863">
        <f>V196/N196</f>
        <v>1</v>
      </c>
      <c r="AA196" s="561"/>
      <c r="AB196" s="694" t="s">
        <v>1521</v>
      </c>
    </row>
    <row r="197" spans="1:28" s="1" customFormat="1" ht="87.75" customHeight="1">
      <c r="A197" s="50" t="s">
        <v>329</v>
      </c>
      <c r="B197" s="812" t="s">
        <v>77</v>
      </c>
      <c r="C197" s="921"/>
      <c r="D197" s="216"/>
      <c r="E197" s="216"/>
      <c r="F197" s="216"/>
      <c r="G197" s="216"/>
      <c r="H197" s="216"/>
      <c r="I197" s="698" t="s">
        <v>1047</v>
      </c>
      <c r="J197" s="698" t="s">
        <v>1175</v>
      </c>
      <c r="K197" s="694" t="s">
        <v>1130</v>
      </c>
      <c r="L197" s="694" t="s">
        <v>1119</v>
      </c>
      <c r="M197" s="698" t="s">
        <v>1049</v>
      </c>
      <c r="N197" s="115">
        <f t="shared" ref="N197:N211" si="89">O197+P197+Q197</f>
        <v>37330</v>
      </c>
      <c r="O197" s="115">
        <v>27528.5</v>
      </c>
      <c r="P197" s="115">
        <v>9801.5</v>
      </c>
      <c r="Q197" s="561"/>
      <c r="R197" s="115">
        <f t="shared" ref="R197:R211" si="90">S197+T197+U197</f>
        <v>31054.1</v>
      </c>
      <c r="S197" s="115">
        <v>21394</v>
      </c>
      <c r="T197" s="115">
        <v>9660.1</v>
      </c>
      <c r="U197" s="284"/>
      <c r="V197" s="109">
        <f t="shared" si="88"/>
        <v>28569.8</v>
      </c>
      <c r="W197" s="561">
        <v>21855.3</v>
      </c>
      <c r="X197" s="561">
        <v>6714.5</v>
      </c>
      <c r="Y197" s="561"/>
      <c r="Z197" s="745">
        <f t="shared" ref="Z197:Z203" si="91">V197/R197</f>
        <v>0.92000090165227777</v>
      </c>
      <c r="AA197" s="561"/>
      <c r="AB197" s="694" t="s">
        <v>1570</v>
      </c>
    </row>
    <row r="198" spans="1:28" s="1" customFormat="1" ht="106.5" customHeight="1">
      <c r="A198" s="50" t="s">
        <v>330</v>
      </c>
      <c r="B198" s="812" t="s">
        <v>78</v>
      </c>
      <c r="C198" s="921"/>
      <c r="D198" s="216"/>
      <c r="E198" s="216"/>
      <c r="F198" s="216"/>
      <c r="G198" s="216"/>
      <c r="H198" s="216"/>
      <c r="I198" s="698" t="s">
        <v>1047</v>
      </c>
      <c r="J198" s="698" t="s">
        <v>1175</v>
      </c>
      <c r="K198" s="694" t="s">
        <v>1130</v>
      </c>
      <c r="L198" s="694" t="s">
        <v>1120</v>
      </c>
      <c r="M198" s="698" t="s">
        <v>1049</v>
      </c>
      <c r="N198" s="115">
        <f t="shared" si="89"/>
        <v>38200.300000000003</v>
      </c>
      <c r="O198" s="115">
        <v>27528.6</v>
      </c>
      <c r="P198" s="115">
        <v>10671.7</v>
      </c>
      <c r="Q198" s="561"/>
      <c r="R198" s="115">
        <f t="shared" si="90"/>
        <v>31924.3</v>
      </c>
      <c r="S198" s="115">
        <v>21394</v>
      </c>
      <c r="T198" s="115">
        <v>10530.3</v>
      </c>
      <c r="U198" s="284"/>
      <c r="V198" s="109">
        <f t="shared" si="88"/>
        <v>29807.1</v>
      </c>
      <c r="W198" s="561">
        <v>22894.6</v>
      </c>
      <c r="X198" s="561">
        <v>6912.5</v>
      </c>
      <c r="Y198" s="561"/>
      <c r="Z198" s="745">
        <f t="shared" si="91"/>
        <v>0.93368061320060269</v>
      </c>
      <c r="AA198" s="561"/>
      <c r="AB198" s="694" t="s">
        <v>1571</v>
      </c>
    </row>
    <row r="199" spans="1:28" s="1" customFormat="1" ht="41.25" customHeight="1">
      <c r="A199" s="50" t="s">
        <v>331</v>
      </c>
      <c r="B199" s="812" t="s">
        <v>79</v>
      </c>
      <c r="C199" s="921"/>
      <c r="D199" s="216"/>
      <c r="E199" s="216"/>
      <c r="F199" s="216"/>
      <c r="G199" s="216"/>
      <c r="H199" s="216"/>
      <c r="I199" s="698" t="s">
        <v>1047</v>
      </c>
      <c r="J199" s="698" t="s">
        <v>1175</v>
      </c>
      <c r="K199" s="694" t="s">
        <v>1131</v>
      </c>
      <c r="L199" s="694" t="s">
        <v>1121</v>
      </c>
      <c r="M199" s="698" t="s">
        <v>1049</v>
      </c>
      <c r="N199" s="115">
        <f t="shared" si="89"/>
        <v>34202.600000000006</v>
      </c>
      <c r="O199" s="115">
        <v>21393.9</v>
      </c>
      <c r="P199" s="115">
        <v>12808.7</v>
      </c>
      <c r="Q199" s="561"/>
      <c r="R199" s="115">
        <f t="shared" si="90"/>
        <v>35393.5</v>
      </c>
      <c r="S199" s="115">
        <v>21393.9</v>
      </c>
      <c r="T199" s="115">
        <v>13999.6</v>
      </c>
      <c r="U199" s="284"/>
      <c r="V199" s="109">
        <f t="shared" si="88"/>
        <v>34159.199999999997</v>
      </c>
      <c r="W199" s="561">
        <v>21351.5</v>
      </c>
      <c r="X199" s="561">
        <v>12807.7</v>
      </c>
      <c r="Y199" s="561"/>
      <c r="Z199" s="745">
        <f t="shared" si="91"/>
        <v>0.9651263650105244</v>
      </c>
      <c r="AA199" s="561"/>
      <c r="AB199" s="694" t="s">
        <v>1521</v>
      </c>
    </row>
    <row r="200" spans="1:28" s="1" customFormat="1" ht="47.25">
      <c r="A200" s="50" t="s">
        <v>332</v>
      </c>
      <c r="B200" s="812" t="s">
        <v>80</v>
      </c>
      <c r="C200" s="921"/>
      <c r="D200" s="216"/>
      <c r="E200" s="216"/>
      <c r="F200" s="216"/>
      <c r="G200" s="216"/>
      <c r="H200" s="216"/>
      <c r="I200" s="698" t="s">
        <v>1047</v>
      </c>
      <c r="J200" s="698" t="s">
        <v>1175</v>
      </c>
      <c r="K200" s="694" t="s">
        <v>1133</v>
      </c>
      <c r="L200" s="694" t="s">
        <v>1135</v>
      </c>
      <c r="M200" s="698" t="s">
        <v>1049</v>
      </c>
      <c r="N200" s="115">
        <f t="shared" si="89"/>
        <v>38187.300000000003</v>
      </c>
      <c r="O200" s="115">
        <v>27528.5</v>
      </c>
      <c r="P200" s="115">
        <v>10658.8</v>
      </c>
      <c r="Q200" s="561"/>
      <c r="R200" s="115">
        <f t="shared" si="90"/>
        <v>31911.300000000003</v>
      </c>
      <c r="S200" s="115">
        <v>21393.9</v>
      </c>
      <c r="T200" s="115">
        <v>10517.4</v>
      </c>
      <c r="U200" s="284"/>
      <c r="V200" s="109">
        <f t="shared" si="88"/>
        <v>28720.2</v>
      </c>
      <c r="W200" s="561">
        <v>21834.7</v>
      </c>
      <c r="X200" s="561">
        <v>6885.5</v>
      </c>
      <c r="Y200" s="561"/>
      <c r="Z200" s="745">
        <f t="shared" si="91"/>
        <v>0.90000094010585585</v>
      </c>
      <c r="AA200" s="561"/>
      <c r="AB200" s="694" t="s">
        <v>1572</v>
      </c>
    </row>
    <row r="201" spans="1:28" s="1" customFormat="1" ht="61.5" customHeight="1">
      <c r="A201" s="50" t="s">
        <v>333</v>
      </c>
      <c r="B201" s="812" t="s">
        <v>178</v>
      </c>
      <c r="C201" s="921"/>
      <c r="D201" s="216"/>
      <c r="E201" s="216"/>
      <c r="F201" s="216"/>
      <c r="G201" s="216"/>
      <c r="H201" s="216"/>
      <c r="I201" s="698" t="s">
        <v>1047</v>
      </c>
      <c r="J201" s="698" t="s">
        <v>1175</v>
      </c>
      <c r="K201" s="694" t="s">
        <v>1130</v>
      </c>
      <c r="L201" s="694" t="s">
        <v>1122</v>
      </c>
      <c r="M201" s="698" t="s">
        <v>1049</v>
      </c>
      <c r="N201" s="115">
        <f t="shared" si="89"/>
        <v>39110.5</v>
      </c>
      <c r="O201" s="115">
        <v>27528.5</v>
      </c>
      <c r="P201" s="115">
        <v>11582</v>
      </c>
      <c r="Q201" s="561"/>
      <c r="R201" s="115">
        <f t="shared" si="90"/>
        <v>35666.9</v>
      </c>
      <c r="S201" s="115">
        <v>24162.5</v>
      </c>
      <c r="T201" s="115">
        <v>11504.4</v>
      </c>
      <c r="U201" s="284"/>
      <c r="V201" s="109">
        <f t="shared" si="88"/>
        <v>34453.200000000004</v>
      </c>
      <c r="W201" s="561">
        <v>26704.400000000001</v>
      </c>
      <c r="X201" s="561">
        <v>7748.8</v>
      </c>
      <c r="Y201" s="561"/>
      <c r="Z201" s="745">
        <f t="shared" si="91"/>
        <v>0.9659712506553696</v>
      </c>
      <c r="AA201" s="561"/>
      <c r="AB201" s="694" t="s">
        <v>1573</v>
      </c>
    </row>
    <row r="202" spans="1:28" s="1" customFormat="1" ht="64.5" customHeight="1">
      <c r="A202" s="50" t="s">
        <v>334</v>
      </c>
      <c r="B202" s="812" t="s">
        <v>180</v>
      </c>
      <c r="C202" s="921"/>
      <c r="D202" s="216"/>
      <c r="E202" s="216"/>
      <c r="F202" s="216"/>
      <c r="G202" s="216"/>
      <c r="H202" s="216"/>
      <c r="I202" s="698" t="s">
        <v>1047</v>
      </c>
      <c r="J202" s="698" t="s">
        <v>1175</v>
      </c>
      <c r="K202" s="694" t="s">
        <v>1133</v>
      </c>
      <c r="L202" s="694" t="s">
        <v>1136</v>
      </c>
      <c r="M202" s="698" t="s">
        <v>1049</v>
      </c>
      <c r="N202" s="115">
        <f t="shared" si="89"/>
        <v>28066.199999999997</v>
      </c>
      <c r="O202" s="115">
        <v>24162.6</v>
      </c>
      <c r="P202" s="115">
        <v>3903.6</v>
      </c>
      <c r="Q202" s="561"/>
      <c r="R202" s="115">
        <f t="shared" si="90"/>
        <v>28066.199999999997</v>
      </c>
      <c r="S202" s="115">
        <v>24162.6</v>
      </c>
      <c r="T202" s="115">
        <v>3903.6</v>
      </c>
      <c r="U202" s="284"/>
      <c r="V202" s="109">
        <f t="shared" si="88"/>
        <v>24434.3</v>
      </c>
      <c r="W202" s="561">
        <v>20612.5</v>
      </c>
      <c r="X202" s="561">
        <v>3821.8</v>
      </c>
      <c r="Y202" s="561"/>
      <c r="Z202" s="745">
        <f t="shared" si="91"/>
        <v>0.87059523555023488</v>
      </c>
      <c r="AA202" s="561"/>
      <c r="AB202" s="694" t="s">
        <v>1574</v>
      </c>
    </row>
    <row r="203" spans="1:28" s="1" customFormat="1" ht="31.5" customHeight="1">
      <c r="A203" s="50" t="s">
        <v>1443</v>
      </c>
      <c r="B203" s="812" t="s">
        <v>81</v>
      </c>
      <c r="C203" s="921"/>
      <c r="D203" s="216"/>
      <c r="E203" s="216"/>
      <c r="F203" s="216"/>
      <c r="G203" s="216"/>
      <c r="H203" s="216"/>
      <c r="I203" s="698" t="s">
        <v>1048</v>
      </c>
      <c r="J203" s="698" t="s">
        <v>1177</v>
      </c>
      <c r="K203" s="694" t="s">
        <v>1208</v>
      </c>
      <c r="L203" s="694" t="s">
        <v>1393</v>
      </c>
      <c r="M203" s="698" t="s">
        <v>1050</v>
      </c>
      <c r="N203" s="115">
        <f t="shared" si="89"/>
        <v>1280</v>
      </c>
      <c r="O203" s="115">
        <v>0</v>
      </c>
      <c r="P203" s="115">
        <v>1280</v>
      </c>
      <c r="Q203" s="561"/>
      <c r="R203" s="115">
        <f t="shared" si="90"/>
        <v>1280</v>
      </c>
      <c r="S203" s="115">
        <v>0</v>
      </c>
      <c r="T203" s="115">
        <v>1280</v>
      </c>
      <c r="U203" s="284"/>
      <c r="V203" s="109">
        <f t="shared" si="88"/>
        <v>1280</v>
      </c>
      <c r="W203" s="561">
        <v>0</v>
      </c>
      <c r="X203" s="561">
        <v>1280</v>
      </c>
      <c r="Y203" s="561"/>
      <c r="Z203" s="863">
        <f t="shared" si="91"/>
        <v>1</v>
      </c>
      <c r="AA203" s="561"/>
      <c r="AB203" s="694" t="s">
        <v>1495</v>
      </c>
    </row>
    <row r="204" spans="1:28" s="1" customFormat="1" ht="33" customHeight="1">
      <c r="A204" s="50" t="s">
        <v>1444</v>
      </c>
      <c r="B204" s="812" t="s">
        <v>82</v>
      </c>
      <c r="C204" s="921"/>
      <c r="D204" s="216"/>
      <c r="E204" s="216"/>
      <c r="F204" s="216"/>
      <c r="G204" s="216"/>
      <c r="H204" s="216"/>
      <c r="I204" s="698" t="s">
        <v>1048</v>
      </c>
      <c r="J204" s="698" t="s">
        <v>1177</v>
      </c>
      <c r="K204" s="694" t="s">
        <v>1208</v>
      </c>
      <c r="L204" s="694" t="s">
        <v>1392</v>
      </c>
      <c r="M204" s="698" t="s">
        <v>1050</v>
      </c>
      <c r="N204" s="115">
        <f t="shared" si="89"/>
        <v>1280</v>
      </c>
      <c r="O204" s="115">
        <v>0</v>
      </c>
      <c r="P204" s="115">
        <v>1280</v>
      </c>
      <c r="Q204" s="561"/>
      <c r="R204" s="115">
        <f t="shared" si="90"/>
        <v>1280</v>
      </c>
      <c r="S204" s="115">
        <v>0</v>
      </c>
      <c r="T204" s="115">
        <v>1280</v>
      </c>
      <c r="U204" s="284"/>
      <c r="V204" s="109">
        <f t="shared" si="88"/>
        <v>1280</v>
      </c>
      <c r="W204" s="561">
        <v>0</v>
      </c>
      <c r="X204" s="561">
        <v>1280</v>
      </c>
      <c r="Y204" s="561"/>
      <c r="Z204" s="863">
        <f t="shared" ref="Z204" si="92">V204/R204</f>
        <v>1</v>
      </c>
      <c r="AA204" s="561"/>
      <c r="AB204" s="694" t="s">
        <v>1495</v>
      </c>
    </row>
    <row r="205" spans="1:28" s="1" customFormat="1" ht="30" customHeight="1">
      <c r="A205" s="50" t="s">
        <v>335</v>
      </c>
      <c r="B205" s="812" t="s">
        <v>83</v>
      </c>
      <c r="C205" s="921"/>
      <c r="D205" s="216"/>
      <c r="E205" s="216"/>
      <c r="F205" s="216"/>
      <c r="G205" s="216"/>
      <c r="H205" s="216"/>
      <c r="I205" s="698" t="s">
        <v>1048</v>
      </c>
      <c r="J205" s="698" t="s">
        <v>1177</v>
      </c>
      <c r="K205" s="694" t="s">
        <v>1208</v>
      </c>
      <c r="L205" s="694" t="s">
        <v>1391</v>
      </c>
      <c r="M205" s="698" t="s">
        <v>1050</v>
      </c>
      <c r="N205" s="115">
        <f t="shared" si="89"/>
        <v>1280</v>
      </c>
      <c r="O205" s="115">
        <v>0</v>
      </c>
      <c r="P205" s="115">
        <v>1280</v>
      </c>
      <c r="Q205" s="561"/>
      <c r="R205" s="115">
        <f t="shared" si="90"/>
        <v>1280</v>
      </c>
      <c r="S205" s="115">
        <v>0</v>
      </c>
      <c r="T205" s="115">
        <v>1280</v>
      </c>
      <c r="U205" s="284"/>
      <c r="V205" s="109">
        <f t="shared" si="88"/>
        <v>1280</v>
      </c>
      <c r="W205" s="561">
        <v>0</v>
      </c>
      <c r="X205" s="561">
        <v>1280</v>
      </c>
      <c r="Y205" s="561"/>
      <c r="Z205" s="863">
        <f t="shared" ref="Z205" si="93">V205/R205</f>
        <v>1</v>
      </c>
      <c r="AA205" s="561"/>
      <c r="AB205" s="694" t="s">
        <v>1495</v>
      </c>
    </row>
    <row r="206" spans="1:28" s="1" customFormat="1" ht="33.75" customHeight="1">
      <c r="A206" s="50" t="s">
        <v>1445</v>
      </c>
      <c r="B206" s="812" t="s">
        <v>84</v>
      </c>
      <c r="C206" s="921"/>
      <c r="D206" s="216"/>
      <c r="E206" s="216"/>
      <c r="F206" s="216"/>
      <c r="G206" s="216"/>
      <c r="H206" s="216"/>
      <c r="I206" s="698" t="s">
        <v>1048</v>
      </c>
      <c r="J206" s="698" t="s">
        <v>1177</v>
      </c>
      <c r="K206" s="694" t="s">
        <v>1208</v>
      </c>
      <c r="L206" s="694" t="s">
        <v>1390</v>
      </c>
      <c r="M206" s="698" t="s">
        <v>1050</v>
      </c>
      <c r="N206" s="115">
        <f t="shared" si="89"/>
        <v>1280</v>
      </c>
      <c r="O206" s="115">
        <v>0</v>
      </c>
      <c r="P206" s="115">
        <v>1280</v>
      </c>
      <c r="Q206" s="561"/>
      <c r="R206" s="115">
        <f t="shared" si="90"/>
        <v>1280</v>
      </c>
      <c r="S206" s="115">
        <v>0</v>
      </c>
      <c r="T206" s="115">
        <v>1280</v>
      </c>
      <c r="U206" s="284"/>
      <c r="V206" s="109">
        <f t="shared" si="88"/>
        <v>1280</v>
      </c>
      <c r="W206" s="561">
        <v>0</v>
      </c>
      <c r="X206" s="561">
        <v>1280</v>
      </c>
      <c r="Y206" s="561"/>
      <c r="Z206" s="863">
        <f t="shared" ref="Z206" si="94">V206/R206</f>
        <v>1</v>
      </c>
      <c r="AA206" s="561"/>
      <c r="AB206" s="694" t="s">
        <v>1495</v>
      </c>
    </row>
    <row r="207" spans="1:28" s="1" customFormat="1" ht="35.25" customHeight="1">
      <c r="A207" s="50" t="s">
        <v>336</v>
      </c>
      <c r="B207" s="812" t="s">
        <v>85</v>
      </c>
      <c r="C207" s="921"/>
      <c r="D207" s="216"/>
      <c r="E207" s="216"/>
      <c r="F207" s="216"/>
      <c r="G207" s="216"/>
      <c r="H207" s="216"/>
      <c r="I207" s="698" t="s">
        <v>1048</v>
      </c>
      <c r="J207" s="698" t="s">
        <v>1177</v>
      </c>
      <c r="K207" s="694" t="s">
        <v>1208</v>
      </c>
      <c r="L207" s="694" t="s">
        <v>1389</v>
      </c>
      <c r="M207" s="698" t="s">
        <v>1050</v>
      </c>
      <c r="N207" s="115">
        <f t="shared" si="89"/>
        <v>1280</v>
      </c>
      <c r="O207" s="115">
        <v>0</v>
      </c>
      <c r="P207" s="115">
        <v>1280</v>
      </c>
      <c r="Q207" s="561"/>
      <c r="R207" s="115">
        <f t="shared" si="90"/>
        <v>1280</v>
      </c>
      <c r="S207" s="115">
        <v>0</v>
      </c>
      <c r="T207" s="115">
        <v>1280</v>
      </c>
      <c r="U207" s="284"/>
      <c r="V207" s="109">
        <f t="shared" si="88"/>
        <v>1280</v>
      </c>
      <c r="W207" s="561">
        <v>0</v>
      </c>
      <c r="X207" s="561">
        <v>1280</v>
      </c>
      <c r="Y207" s="561"/>
      <c r="Z207" s="863">
        <f t="shared" ref="Z207" si="95">V207/R207</f>
        <v>1</v>
      </c>
      <c r="AA207" s="561"/>
      <c r="AB207" s="694" t="s">
        <v>1495</v>
      </c>
    </row>
    <row r="208" spans="1:28" s="1" customFormat="1" ht="34.5" customHeight="1">
      <c r="A208" s="50" t="s">
        <v>780</v>
      </c>
      <c r="B208" s="812" t="s">
        <v>86</v>
      </c>
      <c r="C208" s="921"/>
      <c r="D208" s="216"/>
      <c r="E208" s="216"/>
      <c r="F208" s="216"/>
      <c r="G208" s="216"/>
      <c r="H208" s="216"/>
      <c r="I208" s="698" t="s">
        <v>1048</v>
      </c>
      <c r="J208" s="698" t="s">
        <v>1177</v>
      </c>
      <c r="K208" s="694" t="s">
        <v>1208</v>
      </c>
      <c r="L208" s="694" t="s">
        <v>1388</v>
      </c>
      <c r="M208" s="698" t="s">
        <v>1050</v>
      </c>
      <c r="N208" s="115">
        <f t="shared" si="89"/>
        <v>1280</v>
      </c>
      <c r="O208" s="115">
        <v>0</v>
      </c>
      <c r="P208" s="115">
        <v>1280</v>
      </c>
      <c r="Q208" s="561"/>
      <c r="R208" s="115">
        <f t="shared" si="90"/>
        <v>1280</v>
      </c>
      <c r="S208" s="115">
        <v>0</v>
      </c>
      <c r="T208" s="115">
        <v>1280</v>
      </c>
      <c r="U208" s="284"/>
      <c r="V208" s="109">
        <f t="shared" si="88"/>
        <v>1280</v>
      </c>
      <c r="W208" s="561">
        <v>0</v>
      </c>
      <c r="X208" s="561">
        <v>1280</v>
      </c>
      <c r="Y208" s="561"/>
      <c r="Z208" s="863">
        <f t="shared" ref="Z208" si="96">V208/R208</f>
        <v>1</v>
      </c>
      <c r="AA208" s="561"/>
      <c r="AB208" s="694" t="s">
        <v>1495</v>
      </c>
    </row>
    <row r="209" spans="1:28" s="1" customFormat="1" ht="31.5" customHeight="1">
      <c r="A209" s="50" t="s">
        <v>337</v>
      </c>
      <c r="B209" s="812" t="s">
        <v>87</v>
      </c>
      <c r="C209" s="921"/>
      <c r="D209" s="216"/>
      <c r="E209" s="216"/>
      <c r="F209" s="216"/>
      <c r="G209" s="216"/>
      <c r="H209" s="216"/>
      <c r="I209" s="698" t="s">
        <v>1048</v>
      </c>
      <c r="J209" s="698" t="s">
        <v>1177</v>
      </c>
      <c r="K209" s="694" t="s">
        <v>1208</v>
      </c>
      <c r="L209" s="694" t="s">
        <v>1387</v>
      </c>
      <c r="M209" s="698" t="s">
        <v>1050</v>
      </c>
      <c r="N209" s="115">
        <f t="shared" si="89"/>
        <v>1280</v>
      </c>
      <c r="O209" s="115">
        <v>0</v>
      </c>
      <c r="P209" s="115">
        <v>1280</v>
      </c>
      <c r="Q209" s="561"/>
      <c r="R209" s="115">
        <f t="shared" si="90"/>
        <v>1280</v>
      </c>
      <c r="S209" s="115">
        <v>0</v>
      </c>
      <c r="T209" s="115">
        <v>1280</v>
      </c>
      <c r="U209" s="284"/>
      <c r="V209" s="109">
        <f t="shared" si="88"/>
        <v>1280</v>
      </c>
      <c r="W209" s="561">
        <v>0</v>
      </c>
      <c r="X209" s="561">
        <v>1280</v>
      </c>
      <c r="Y209" s="561"/>
      <c r="Z209" s="863">
        <f t="shared" ref="Z209" si="97">V209/R209</f>
        <v>1</v>
      </c>
      <c r="AA209" s="561"/>
      <c r="AB209" s="694" t="s">
        <v>1495</v>
      </c>
    </row>
    <row r="210" spans="1:28" s="1" customFormat="1" ht="36" customHeight="1">
      <c r="A210" s="50" t="s">
        <v>338</v>
      </c>
      <c r="B210" s="812" t="s">
        <v>88</v>
      </c>
      <c r="C210" s="921"/>
      <c r="D210" s="216"/>
      <c r="E210" s="216"/>
      <c r="F210" s="216"/>
      <c r="G210" s="216"/>
      <c r="H210" s="216"/>
      <c r="I210" s="698" t="s">
        <v>1048</v>
      </c>
      <c r="J210" s="698" t="s">
        <v>1177</v>
      </c>
      <c r="K210" s="694" t="s">
        <v>1208</v>
      </c>
      <c r="L210" s="694" t="s">
        <v>1386</v>
      </c>
      <c r="M210" s="698" t="s">
        <v>1050</v>
      </c>
      <c r="N210" s="115">
        <f t="shared" si="89"/>
        <v>1280</v>
      </c>
      <c r="O210" s="115">
        <v>0</v>
      </c>
      <c r="P210" s="115">
        <v>1280</v>
      </c>
      <c r="Q210" s="561"/>
      <c r="R210" s="115">
        <f t="shared" si="90"/>
        <v>1280</v>
      </c>
      <c r="S210" s="115">
        <v>0</v>
      </c>
      <c r="T210" s="115">
        <v>1280</v>
      </c>
      <c r="U210" s="284"/>
      <c r="V210" s="109">
        <f t="shared" si="88"/>
        <v>1280</v>
      </c>
      <c r="W210" s="561">
        <v>0</v>
      </c>
      <c r="X210" s="561">
        <v>1280</v>
      </c>
      <c r="Y210" s="561"/>
      <c r="Z210" s="863">
        <f t="shared" ref="Z210" si="98">V210/R210</f>
        <v>1</v>
      </c>
      <c r="AA210" s="561"/>
      <c r="AB210" s="694" t="s">
        <v>1495</v>
      </c>
    </row>
    <row r="211" spans="1:28" s="1" customFormat="1" ht="53.25" customHeight="1">
      <c r="A211" s="50" t="s">
        <v>339</v>
      </c>
      <c r="B211" s="812" t="s">
        <v>89</v>
      </c>
      <c r="C211" s="921"/>
      <c r="D211" s="216"/>
      <c r="E211" s="216"/>
      <c r="F211" s="216"/>
      <c r="G211" s="216"/>
      <c r="H211" s="216"/>
      <c r="I211" s="698" t="s">
        <v>1048</v>
      </c>
      <c r="J211" s="698" t="s">
        <v>1177</v>
      </c>
      <c r="K211" s="694" t="s">
        <v>1208</v>
      </c>
      <c r="L211" s="694" t="s">
        <v>1385</v>
      </c>
      <c r="M211" s="698" t="s">
        <v>1050</v>
      </c>
      <c r="N211" s="115">
        <f t="shared" si="89"/>
        <v>1280</v>
      </c>
      <c r="O211" s="115">
        <v>0</v>
      </c>
      <c r="P211" s="115">
        <v>1280</v>
      </c>
      <c r="Q211" s="561"/>
      <c r="R211" s="115">
        <f t="shared" si="90"/>
        <v>1280</v>
      </c>
      <c r="S211" s="115">
        <v>0</v>
      </c>
      <c r="T211" s="115">
        <v>1280</v>
      </c>
      <c r="U211" s="284"/>
      <c r="V211" s="109">
        <f t="shared" si="88"/>
        <v>1280</v>
      </c>
      <c r="W211" s="561">
        <v>0</v>
      </c>
      <c r="X211" s="561">
        <v>1280</v>
      </c>
      <c r="Y211" s="561"/>
      <c r="Z211" s="863">
        <f t="shared" ref="Z211" si="99">V211/R211</f>
        <v>1</v>
      </c>
      <c r="AA211" s="561"/>
      <c r="AB211" s="694" t="s">
        <v>1495</v>
      </c>
    </row>
    <row r="212" spans="1:28" s="3" customFormat="1" ht="20.25">
      <c r="A212" s="83"/>
      <c r="B212" s="84" t="s">
        <v>722</v>
      </c>
      <c r="C212" s="899"/>
      <c r="D212" s="472"/>
      <c r="E212" s="472"/>
      <c r="F212" s="472"/>
      <c r="G212" s="472"/>
      <c r="H212" s="472"/>
      <c r="I212" s="623"/>
      <c r="J212" s="623"/>
      <c r="K212" s="623"/>
      <c r="L212" s="623"/>
      <c r="M212" s="623"/>
      <c r="N212" s="119"/>
      <c r="O212" s="119"/>
      <c r="P212" s="119"/>
      <c r="Q212" s="722"/>
      <c r="R212" s="722"/>
      <c r="S212" s="722"/>
      <c r="T212" s="323"/>
      <c r="U212" s="323"/>
      <c r="V212" s="722"/>
      <c r="W212" s="722"/>
      <c r="X212" s="722"/>
      <c r="Y212" s="722"/>
      <c r="Z212" s="755"/>
      <c r="AA212" s="722"/>
      <c r="AB212" s="623"/>
    </row>
    <row r="213" spans="1:28" s="12" customFormat="1" ht="31.5">
      <c r="A213" s="385"/>
      <c r="B213" s="391" t="s">
        <v>18</v>
      </c>
      <c r="C213" s="922"/>
      <c r="D213" s="473"/>
      <c r="E213" s="624"/>
      <c r="F213" s="624"/>
      <c r="G213" s="624"/>
      <c r="H213" s="624"/>
      <c r="I213" s="624"/>
      <c r="J213" s="624"/>
      <c r="K213" s="884"/>
      <c r="L213" s="624"/>
      <c r="M213" s="624"/>
      <c r="N213" s="638"/>
      <c r="O213" s="386"/>
      <c r="P213" s="386"/>
      <c r="Q213" s="638"/>
      <c r="R213" s="638"/>
      <c r="S213" s="638"/>
      <c r="T213" s="386"/>
      <c r="U213" s="386"/>
      <c r="V213" s="638"/>
      <c r="W213" s="638"/>
      <c r="X213" s="638"/>
      <c r="Y213" s="638"/>
      <c r="Z213" s="756"/>
      <c r="AA213" s="638"/>
      <c r="AB213" s="624"/>
    </row>
    <row r="214" spans="1:28" ht="20.25">
      <c r="A214" s="51"/>
      <c r="B214" s="369" t="s">
        <v>97</v>
      </c>
      <c r="C214" s="909"/>
      <c r="D214" s="221"/>
      <c r="E214" s="221"/>
      <c r="F214" s="221"/>
      <c r="G214" s="221"/>
      <c r="H214" s="221"/>
      <c r="I214" s="703"/>
      <c r="J214" s="703"/>
      <c r="K214" s="703"/>
      <c r="L214" s="703"/>
      <c r="M214" s="703"/>
      <c r="N214" s="783"/>
      <c r="O214" s="783"/>
      <c r="P214" s="783"/>
      <c r="Q214" s="784"/>
      <c r="R214" s="784"/>
      <c r="S214" s="784"/>
      <c r="T214" s="785"/>
      <c r="U214" s="785"/>
      <c r="V214" s="784"/>
      <c r="W214" s="784"/>
      <c r="X214" s="784"/>
      <c r="Y214" s="784"/>
      <c r="Z214" s="786"/>
      <c r="AA214" s="784"/>
      <c r="AB214" s="703"/>
    </row>
    <row r="215" spans="1:28" s="1" customFormat="1" ht="66.75" customHeight="1">
      <c r="A215" s="211" t="s">
        <v>340</v>
      </c>
      <c r="B215" s="811" t="s">
        <v>724</v>
      </c>
      <c r="C215" s="921"/>
      <c r="D215" s="216" t="s">
        <v>463</v>
      </c>
      <c r="E215" s="216" t="s">
        <v>483</v>
      </c>
      <c r="F215" s="216" t="s">
        <v>479</v>
      </c>
      <c r="G215" s="216" t="s">
        <v>1022</v>
      </c>
      <c r="H215" s="216" t="s">
        <v>474</v>
      </c>
      <c r="I215" s="694" t="s">
        <v>1048</v>
      </c>
      <c r="J215" s="694" t="s">
        <v>1177</v>
      </c>
      <c r="K215" s="694" t="s">
        <v>1182</v>
      </c>
      <c r="L215" s="694" t="s">
        <v>1384</v>
      </c>
      <c r="M215" s="694" t="s">
        <v>1049</v>
      </c>
      <c r="N215" s="284">
        <f>O215+P215+Q215</f>
        <v>35000</v>
      </c>
      <c r="O215" s="284">
        <v>0</v>
      </c>
      <c r="P215" s="284">
        <v>35000</v>
      </c>
      <c r="Q215" s="561"/>
      <c r="R215" s="284">
        <f>S215+T215+U215</f>
        <v>35000</v>
      </c>
      <c r="S215" s="284">
        <v>0</v>
      </c>
      <c r="T215" s="284">
        <v>35000</v>
      </c>
      <c r="U215" s="284"/>
      <c r="V215" s="109">
        <f t="shared" ref="V215" si="100">W215+X215+Y215</f>
        <v>0</v>
      </c>
      <c r="W215" s="561"/>
      <c r="X215" s="561"/>
      <c r="Y215" s="561"/>
      <c r="Z215" s="745">
        <f t="shared" ref="Z215" si="101">V215/R215</f>
        <v>0</v>
      </c>
      <c r="AA215" s="561"/>
      <c r="AB215" s="973" t="s">
        <v>1342</v>
      </c>
    </row>
    <row r="216" spans="1:28" s="149" customFormat="1" ht="20.25">
      <c r="A216" s="226"/>
      <c r="B216" s="392" t="s">
        <v>15</v>
      </c>
      <c r="C216" s="923"/>
      <c r="D216" s="259"/>
      <c r="E216" s="216"/>
      <c r="F216" s="216"/>
      <c r="G216" s="216"/>
      <c r="H216" s="216"/>
      <c r="I216" s="698"/>
      <c r="J216" s="698"/>
      <c r="K216" s="698"/>
      <c r="L216" s="698"/>
      <c r="M216" s="698"/>
      <c r="N216" s="321">
        <f>O216+P216+Q216</f>
        <v>35000</v>
      </c>
      <c r="O216" s="321">
        <v>0</v>
      </c>
      <c r="P216" s="321">
        <v>35000</v>
      </c>
      <c r="Q216" s="681"/>
      <c r="R216" s="321">
        <f>S216+T216+U216</f>
        <v>35000</v>
      </c>
      <c r="S216" s="321">
        <v>0</v>
      </c>
      <c r="T216" s="321">
        <v>35000</v>
      </c>
      <c r="U216" s="321"/>
      <c r="V216" s="681"/>
      <c r="W216" s="681"/>
      <c r="X216" s="681"/>
      <c r="Y216" s="681"/>
      <c r="Z216" s="754"/>
      <c r="AA216" s="681"/>
      <c r="AB216" s="698"/>
    </row>
    <row r="217" spans="1:28" ht="20.25">
      <c r="A217" s="589"/>
      <c r="B217" s="589" t="s">
        <v>7</v>
      </c>
      <c r="C217" s="907"/>
      <c r="D217" s="590"/>
      <c r="E217" s="590"/>
      <c r="F217" s="590"/>
      <c r="G217" s="590"/>
      <c r="H217" s="590"/>
      <c r="I217" s="693"/>
      <c r="J217" s="693"/>
      <c r="K217" s="693"/>
      <c r="L217" s="693"/>
      <c r="M217" s="693"/>
      <c r="N217" s="585">
        <f t="shared" ref="N217:Y217" si="102">N221+N226+N227+N228+N229+N230+N231+N232+N233+N234+N235+N236+N237+N238+N239+N240+N241+N242+N243+N244+N247</f>
        <v>1464729.0999999999</v>
      </c>
      <c r="O217" s="585">
        <f t="shared" si="102"/>
        <v>892606.1</v>
      </c>
      <c r="P217" s="585">
        <f t="shared" si="102"/>
        <v>572122.99999999988</v>
      </c>
      <c r="Q217" s="585">
        <f t="shared" si="102"/>
        <v>0</v>
      </c>
      <c r="R217" s="585">
        <f t="shared" si="102"/>
        <v>1320500.2000000002</v>
      </c>
      <c r="S217" s="585">
        <f t="shared" si="102"/>
        <v>892606.1</v>
      </c>
      <c r="T217" s="585">
        <f t="shared" si="102"/>
        <v>427894.1</v>
      </c>
      <c r="U217" s="585">
        <f t="shared" si="102"/>
        <v>0</v>
      </c>
      <c r="V217" s="585">
        <f t="shared" si="102"/>
        <v>1400805.2</v>
      </c>
      <c r="W217" s="585">
        <f t="shared" si="102"/>
        <v>891269.6</v>
      </c>
      <c r="X217" s="585">
        <f t="shared" si="102"/>
        <v>509535.59999999992</v>
      </c>
      <c r="Y217" s="585">
        <f t="shared" si="102"/>
        <v>0</v>
      </c>
      <c r="Z217" s="741">
        <f>V217/N217</f>
        <v>0.95635786849595605</v>
      </c>
      <c r="AA217" s="716"/>
      <c r="AB217" s="693"/>
    </row>
    <row r="218" spans="1:28" s="3" customFormat="1" ht="47.25">
      <c r="A218" s="81"/>
      <c r="B218" s="82" t="s">
        <v>383</v>
      </c>
      <c r="C218" s="898"/>
      <c r="D218" s="202"/>
      <c r="E218" s="202"/>
      <c r="F218" s="202"/>
      <c r="G218" s="202"/>
      <c r="H218" s="202"/>
      <c r="I218" s="688"/>
      <c r="J218" s="688"/>
      <c r="K218" s="688"/>
      <c r="L218" s="688"/>
      <c r="M218" s="688"/>
      <c r="N218" s="118"/>
      <c r="O218" s="118"/>
      <c r="P218" s="118"/>
      <c r="Q218" s="723"/>
      <c r="R218" s="723"/>
      <c r="S218" s="723"/>
      <c r="T218" s="322"/>
      <c r="U218" s="322"/>
      <c r="V218" s="723"/>
      <c r="W218" s="723"/>
      <c r="X218" s="723"/>
      <c r="Y218" s="723"/>
      <c r="Z218" s="758"/>
      <c r="AA218" s="723"/>
      <c r="AB218" s="688"/>
    </row>
    <row r="219" spans="1:28" s="3" customFormat="1" ht="31.5">
      <c r="A219" s="83"/>
      <c r="B219" s="84" t="s">
        <v>402</v>
      </c>
      <c r="C219" s="899"/>
      <c r="D219" s="203"/>
      <c r="E219" s="203"/>
      <c r="F219" s="203"/>
      <c r="G219" s="203"/>
      <c r="H219" s="203"/>
      <c r="I219" s="689"/>
      <c r="J219" s="689"/>
      <c r="K219" s="689"/>
      <c r="L219" s="689"/>
      <c r="M219" s="689"/>
      <c r="N219" s="119"/>
      <c r="O219" s="119"/>
      <c r="P219" s="119"/>
      <c r="Q219" s="722"/>
      <c r="R219" s="722"/>
      <c r="S219" s="722"/>
      <c r="T219" s="323"/>
      <c r="U219" s="323"/>
      <c r="V219" s="722"/>
      <c r="W219" s="722"/>
      <c r="X219" s="722"/>
      <c r="Y219" s="722"/>
      <c r="Z219" s="755"/>
      <c r="AA219" s="722"/>
      <c r="AB219" s="689"/>
    </row>
    <row r="220" spans="1:28" s="3" customFormat="1" ht="31.5">
      <c r="A220" s="63"/>
      <c r="B220" s="95" t="s">
        <v>19</v>
      </c>
      <c r="C220" s="924"/>
      <c r="D220" s="217"/>
      <c r="E220" s="217"/>
      <c r="F220" s="217"/>
      <c r="G220" s="217"/>
      <c r="H220" s="217"/>
      <c r="I220" s="701"/>
      <c r="J220" s="701"/>
      <c r="K220" s="701"/>
      <c r="L220" s="701"/>
      <c r="M220" s="701"/>
      <c r="N220" s="110"/>
      <c r="O220" s="110"/>
      <c r="P220" s="110"/>
      <c r="Q220" s="639"/>
      <c r="R220" s="639"/>
      <c r="S220" s="639"/>
      <c r="T220" s="324"/>
      <c r="U220" s="324"/>
      <c r="V220" s="639"/>
      <c r="W220" s="639"/>
      <c r="X220" s="639"/>
      <c r="Y220" s="639"/>
      <c r="Z220" s="757"/>
      <c r="AA220" s="639"/>
      <c r="AB220" s="701"/>
    </row>
    <row r="221" spans="1:28" ht="48" customHeight="1">
      <c r="A221" s="595" t="s">
        <v>341</v>
      </c>
      <c r="B221" s="809" t="s">
        <v>986</v>
      </c>
      <c r="C221" s="912"/>
      <c r="D221" s="607" t="s">
        <v>489</v>
      </c>
      <c r="E221" s="607" t="s">
        <v>217</v>
      </c>
      <c r="F221" s="607" t="s">
        <v>465</v>
      </c>
      <c r="G221" s="810" t="s">
        <v>516</v>
      </c>
      <c r="H221" s="607" t="s">
        <v>491</v>
      </c>
      <c r="I221" s="682" t="s">
        <v>1047</v>
      </c>
      <c r="J221" s="682" t="s">
        <v>1221</v>
      </c>
      <c r="K221" s="682" t="s">
        <v>1381</v>
      </c>
      <c r="L221" s="682" t="s">
        <v>1382</v>
      </c>
      <c r="M221" s="682" t="s">
        <v>1049</v>
      </c>
      <c r="N221" s="711">
        <f>O221+P221+Q221</f>
        <v>1318.2</v>
      </c>
      <c r="O221" s="711">
        <v>0</v>
      </c>
      <c r="P221" s="711">
        <v>1318.2</v>
      </c>
      <c r="Q221" s="711"/>
      <c r="R221" s="711">
        <f>S221+T221+U221</f>
        <v>1337.9</v>
      </c>
      <c r="S221" s="711">
        <v>0</v>
      </c>
      <c r="T221" s="711">
        <v>1337.9</v>
      </c>
      <c r="U221" s="711"/>
      <c r="V221" s="109">
        <f t="shared" ref="V221" si="103">W221+X221+Y221</f>
        <v>1318.2</v>
      </c>
      <c r="W221" s="711">
        <v>0</v>
      </c>
      <c r="X221" s="711">
        <v>1318.2</v>
      </c>
      <c r="Y221" s="711"/>
      <c r="Z221" s="863">
        <f t="shared" ref="Z221" si="104">V221/N221</f>
        <v>1</v>
      </c>
      <c r="AA221" s="711"/>
      <c r="AB221" s="682" t="s">
        <v>1495</v>
      </c>
    </row>
    <row r="222" spans="1:28" s="3" customFormat="1" ht="31.5">
      <c r="A222" s="81"/>
      <c r="B222" s="82" t="s">
        <v>384</v>
      </c>
      <c r="C222" s="898"/>
      <c r="D222" s="202"/>
      <c r="E222" s="202"/>
      <c r="F222" s="202"/>
      <c r="G222" s="202"/>
      <c r="H222" s="202"/>
      <c r="I222" s="688"/>
      <c r="J222" s="688"/>
      <c r="K222" s="688"/>
      <c r="L222" s="688"/>
      <c r="M222" s="688"/>
      <c r="N222" s="118"/>
      <c r="O222" s="118"/>
      <c r="P222" s="118"/>
      <c r="Q222" s="723"/>
      <c r="R222" s="723"/>
      <c r="S222" s="723"/>
      <c r="T222" s="322"/>
      <c r="U222" s="322"/>
      <c r="V222" s="723"/>
      <c r="W222" s="723"/>
      <c r="X222" s="723"/>
      <c r="Y222" s="723"/>
      <c r="Z222" s="758"/>
      <c r="AA222" s="723"/>
      <c r="AB222" s="688"/>
    </row>
    <row r="223" spans="1:28" s="3" customFormat="1" ht="31.5">
      <c r="A223" s="83"/>
      <c r="B223" s="84" t="s">
        <v>385</v>
      </c>
      <c r="C223" s="899"/>
      <c r="D223" s="203"/>
      <c r="E223" s="203"/>
      <c r="F223" s="203"/>
      <c r="G223" s="203"/>
      <c r="H223" s="203"/>
      <c r="I223" s="689"/>
      <c r="J223" s="689"/>
      <c r="K223" s="689"/>
      <c r="L223" s="689"/>
      <c r="M223" s="689"/>
      <c r="N223" s="119"/>
      <c r="O223" s="119"/>
      <c r="P223" s="119"/>
      <c r="Q223" s="722"/>
      <c r="R223" s="722"/>
      <c r="S223" s="722"/>
      <c r="T223" s="323"/>
      <c r="U223" s="323"/>
      <c r="V223" s="722"/>
      <c r="W223" s="722"/>
      <c r="X223" s="722"/>
      <c r="Y223" s="722"/>
      <c r="Z223" s="755"/>
      <c r="AA223" s="722"/>
      <c r="AB223" s="689"/>
    </row>
    <row r="224" spans="1:28" s="3" customFormat="1" ht="31.5">
      <c r="A224" s="63"/>
      <c r="B224" s="94" t="s">
        <v>18</v>
      </c>
      <c r="C224" s="908"/>
      <c r="D224" s="204"/>
      <c r="E224" s="204"/>
      <c r="F224" s="204"/>
      <c r="G224" s="204"/>
      <c r="H224" s="204"/>
      <c r="I224" s="671"/>
      <c r="J224" s="671"/>
      <c r="K224" s="671"/>
      <c r="L224" s="671"/>
      <c r="M224" s="671"/>
      <c r="N224" s="110"/>
      <c r="O224" s="110"/>
      <c r="P224" s="110"/>
      <c r="Q224" s="639"/>
      <c r="R224" s="639"/>
      <c r="S224" s="639"/>
      <c r="T224" s="324"/>
      <c r="U224" s="324"/>
      <c r="V224" s="639"/>
      <c r="W224" s="639"/>
      <c r="X224" s="639"/>
      <c r="Y224" s="639"/>
      <c r="Z224" s="757"/>
      <c r="AA224" s="639"/>
      <c r="AB224" s="671"/>
    </row>
    <row r="225" spans="1:28" ht="20.25">
      <c r="A225" s="51"/>
      <c r="B225" s="369" t="s">
        <v>97</v>
      </c>
      <c r="C225" s="909"/>
      <c r="D225" s="221"/>
      <c r="E225" s="221"/>
      <c r="F225" s="221"/>
      <c r="G225" s="221"/>
      <c r="H225" s="221"/>
      <c r="I225" s="703"/>
      <c r="J225" s="703"/>
      <c r="K225" s="703"/>
      <c r="L225" s="703"/>
      <c r="M225" s="703"/>
      <c r="N225" s="783"/>
      <c r="O225" s="783"/>
      <c r="P225" s="783"/>
      <c r="Q225" s="784"/>
      <c r="R225" s="784"/>
      <c r="S225" s="784"/>
      <c r="T225" s="785"/>
      <c r="U225" s="785"/>
      <c r="V225" s="784"/>
      <c r="W225" s="784"/>
      <c r="X225" s="784"/>
      <c r="Y225" s="784"/>
      <c r="Z225" s="786"/>
      <c r="AA225" s="784"/>
      <c r="AB225" s="703"/>
    </row>
    <row r="226" spans="1:28" ht="31.5">
      <c r="A226" s="855" t="s">
        <v>342</v>
      </c>
      <c r="B226" s="880" t="s">
        <v>34</v>
      </c>
      <c r="C226" s="880" t="s">
        <v>1461</v>
      </c>
      <c r="D226" s="865"/>
      <c r="E226" s="865"/>
      <c r="F226" s="865"/>
      <c r="G226" s="865"/>
      <c r="H226" s="865"/>
      <c r="I226" s="866"/>
      <c r="J226" s="694" t="s">
        <v>1175</v>
      </c>
      <c r="K226" s="866" t="s">
        <v>1490</v>
      </c>
      <c r="L226" s="866" t="s">
        <v>1507</v>
      </c>
      <c r="M226" s="866" t="s">
        <v>447</v>
      </c>
      <c r="N226" s="861">
        <f>O226+P226</f>
        <v>107373.4</v>
      </c>
      <c r="O226" s="861">
        <v>0</v>
      </c>
      <c r="P226" s="861">
        <v>107373.4</v>
      </c>
      <c r="Q226" s="861"/>
      <c r="R226" s="861"/>
      <c r="S226" s="861"/>
      <c r="T226" s="861"/>
      <c r="U226" s="861"/>
      <c r="V226" s="861">
        <f>W226+X226+Y226</f>
        <v>107373.4</v>
      </c>
      <c r="W226" s="861">
        <v>0</v>
      </c>
      <c r="X226" s="861">
        <v>107373.4</v>
      </c>
      <c r="Y226" s="861"/>
      <c r="Z226" s="1002">
        <f>V226/N226</f>
        <v>1</v>
      </c>
      <c r="AA226" s="861"/>
      <c r="AB226" s="1007" t="s">
        <v>1506</v>
      </c>
    </row>
    <row r="227" spans="1:28" s="1" customFormat="1" ht="47.25">
      <c r="A227" s="51" t="s">
        <v>343</v>
      </c>
      <c r="B227" s="48" t="s">
        <v>1073</v>
      </c>
      <c r="C227" s="887"/>
      <c r="D227" s="211" t="s">
        <v>463</v>
      </c>
      <c r="E227" s="211" t="s">
        <v>217</v>
      </c>
      <c r="F227" s="211" t="s">
        <v>465</v>
      </c>
      <c r="G227" s="211" t="s">
        <v>486</v>
      </c>
      <c r="H227" s="211" t="s">
        <v>474</v>
      </c>
      <c r="I227" s="694" t="s">
        <v>1048</v>
      </c>
      <c r="J227" s="694" t="s">
        <v>1177</v>
      </c>
      <c r="K227" s="694" t="s">
        <v>1165</v>
      </c>
      <c r="L227" s="694" t="s">
        <v>1166</v>
      </c>
      <c r="M227" s="694" t="s">
        <v>450</v>
      </c>
      <c r="N227" s="115">
        <f t="shared" ref="N227:N238" si="105">O227+P227+Q227</f>
        <v>6237.5</v>
      </c>
      <c r="O227" s="115">
        <v>0</v>
      </c>
      <c r="P227" s="115">
        <v>6237.5</v>
      </c>
      <c r="Q227" s="561"/>
      <c r="R227" s="115">
        <f t="shared" ref="R227:R238" si="106">S227+T227+U227</f>
        <v>6237.5</v>
      </c>
      <c r="S227" s="115">
        <v>0</v>
      </c>
      <c r="T227" s="115">
        <v>6237.5</v>
      </c>
      <c r="U227" s="284"/>
      <c r="V227" s="109">
        <f t="shared" ref="V227" si="107">W227+X227+Y227</f>
        <v>0</v>
      </c>
      <c r="W227" s="561"/>
      <c r="X227" s="561"/>
      <c r="Y227" s="561"/>
      <c r="Z227" s="745">
        <f t="shared" ref="Z227" si="108">V227/R227</f>
        <v>0</v>
      </c>
      <c r="AA227" s="561"/>
      <c r="AB227" s="1006"/>
    </row>
    <row r="228" spans="1:28" s="1" customFormat="1" ht="72" customHeight="1">
      <c r="A228" s="855" t="s">
        <v>344</v>
      </c>
      <c r="B228" s="887" t="s">
        <v>1276</v>
      </c>
      <c r="C228" s="887"/>
      <c r="D228" s="858"/>
      <c r="E228" s="858"/>
      <c r="F228" s="858"/>
      <c r="G228" s="858"/>
      <c r="H228" s="858"/>
      <c r="I228" s="871"/>
      <c r="J228" s="694" t="s">
        <v>1177</v>
      </c>
      <c r="K228" s="976" t="s">
        <v>1212</v>
      </c>
      <c r="L228" s="974" t="s">
        <v>1279</v>
      </c>
      <c r="M228" s="871" t="s">
        <v>1049</v>
      </c>
      <c r="N228" s="860">
        <f>O228+P228</f>
        <v>1958.3</v>
      </c>
      <c r="O228" s="860">
        <v>0</v>
      </c>
      <c r="P228" s="860">
        <v>1958.3</v>
      </c>
      <c r="Q228" s="860"/>
      <c r="R228" s="860"/>
      <c r="S228" s="860"/>
      <c r="T228" s="860"/>
      <c r="U228" s="860"/>
      <c r="V228" s="861">
        <f>W228+X228</f>
        <v>1958.3</v>
      </c>
      <c r="W228" s="860"/>
      <c r="X228" s="860">
        <v>1958.3</v>
      </c>
      <c r="Y228" s="860"/>
      <c r="Z228" s="863">
        <f>V228/N228</f>
        <v>1</v>
      </c>
      <c r="AA228" s="860"/>
      <c r="AB228" s="975" t="s">
        <v>1495</v>
      </c>
    </row>
    <row r="229" spans="1:28" s="1" customFormat="1" ht="63">
      <c r="A229" s="51" t="s">
        <v>345</v>
      </c>
      <c r="B229" s="48" t="s">
        <v>1277</v>
      </c>
      <c r="C229" s="880" t="s">
        <v>1461</v>
      </c>
      <c r="D229" s="211" t="s">
        <v>463</v>
      </c>
      <c r="E229" s="211" t="s">
        <v>217</v>
      </c>
      <c r="F229" s="211" t="s">
        <v>465</v>
      </c>
      <c r="G229" s="211" t="s">
        <v>488</v>
      </c>
      <c r="H229" s="211" t="s">
        <v>474</v>
      </c>
      <c r="I229" s="694" t="s">
        <v>1047</v>
      </c>
      <c r="J229" s="694" t="s">
        <v>1175</v>
      </c>
      <c r="K229" s="694" t="s">
        <v>1196</v>
      </c>
      <c r="L229" s="694" t="s">
        <v>1090</v>
      </c>
      <c r="M229" s="694" t="s">
        <v>452</v>
      </c>
      <c r="N229" s="115">
        <f t="shared" si="105"/>
        <v>181867.3</v>
      </c>
      <c r="O229" s="109">
        <v>0</v>
      </c>
      <c r="P229" s="109">
        <v>181867.3</v>
      </c>
      <c r="Q229" s="675"/>
      <c r="R229" s="115">
        <f t="shared" si="106"/>
        <v>183825.7</v>
      </c>
      <c r="S229" s="109">
        <v>0</v>
      </c>
      <c r="T229" s="109">
        <v>183825.7</v>
      </c>
      <c r="U229" s="282"/>
      <c r="V229" s="109">
        <f t="shared" ref="V229:V231" si="109">W229+X229+Y229</f>
        <v>168505.4</v>
      </c>
      <c r="W229" s="675">
        <v>0</v>
      </c>
      <c r="X229" s="675">
        <v>168505.4</v>
      </c>
      <c r="Y229" s="675"/>
      <c r="Z229" s="745">
        <f>V229/N229</f>
        <v>0.92652939808310786</v>
      </c>
      <c r="AA229" s="675"/>
      <c r="AB229" s="975" t="s">
        <v>1575</v>
      </c>
    </row>
    <row r="230" spans="1:28" s="1" customFormat="1" ht="31.5">
      <c r="A230" s="989" t="s">
        <v>346</v>
      </c>
      <c r="B230" s="887" t="s">
        <v>1481</v>
      </c>
      <c r="C230" s="880"/>
      <c r="D230" s="858"/>
      <c r="E230" s="858"/>
      <c r="F230" s="858"/>
      <c r="G230" s="858"/>
      <c r="H230" s="858"/>
      <c r="I230" s="984"/>
      <c r="J230" s="694" t="s">
        <v>1177</v>
      </c>
      <c r="K230" s="984" t="s">
        <v>1212</v>
      </c>
      <c r="L230" s="984" t="s">
        <v>1525</v>
      </c>
      <c r="M230" s="984" t="s">
        <v>1049</v>
      </c>
      <c r="N230" s="988">
        <f>O230+P230</f>
        <v>6226.1</v>
      </c>
      <c r="O230" s="985">
        <v>0</v>
      </c>
      <c r="P230" s="985">
        <v>6226.1</v>
      </c>
      <c r="Q230" s="985"/>
      <c r="R230" s="988"/>
      <c r="S230" s="985"/>
      <c r="T230" s="985"/>
      <c r="U230" s="985"/>
      <c r="V230" s="985">
        <f>W230+X230+Y230</f>
        <v>6226.1</v>
      </c>
      <c r="W230" s="985">
        <v>0</v>
      </c>
      <c r="X230" s="985">
        <v>6226.1</v>
      </c>
      <c r="Y230" s="985"/>
      <c r="Z230" s="863">
        <f>V230/N230</f>
        <v>1</v>
      </c>
      <c r="AA230" s="985"/>
      <c r="AB230" s="975" t="s">
        <v>1495</v>
      </c>
    </row>
    <row r="231" spans="1:28" ht="56.25">
      <c r="A231" s="51" t="s">
        <v>347</v>
      </c>
      <c r="B231" s="102" t="s">
        <v>11</v>
      </c>
      <c r="C231" s="856"/>
      <c r="D231" s="205" t="s">
        <v>463</v>
      </c>
      <c r="E231" s="205" t="s">
        <v>217</v>
      </c>
      <c r="F231" s="205" t="s">
        <v>465</v>
      </c>
      <c r="G231" s="205" t="s">
        <v>1019</v>
      </c>
      <c r="H231" s="205" t="s">
        <v>474</v>
      </c>
      <c r="I231" s="691" t="s">
        <v>1047</v>
      </c>
      <c r="J231" s="691" t="s">
        <v>1175</v>
      </c>
      <c r="K231" s="694" t="s">
        <v>1196</v>
      </c>
      <c r="L231" s="691" t="s">
        <v>1167</v>
      </c>
      <c r="M231" s="691" t="s">
        <v>453</v>
      </c>
      <c r="N231" s="115">
        <f t="shared" si="105"/>
        <v>534577.5</v>
      </c>
      <c r="O231" s="109">
        <v>527521.1</v>
      </c>
      <c r="P231" s="109">
        <v>7056.4</v>
      </c>
      <c r="Q231" s="675"/>
      <c r="R231" s="115">
        <f t="shared" si="106"/>
        <v>540803.6</v>
      </c>
      <c r="S231" s="109">
        <v>527521.1</v>
      </c>
      <c r="T231" s="109">
        <v>13282.5</v>
      </c>
      <c r="U231" s="282"/>
      <c r="V231" s="109">
        <f t="shared" si="109"/>
        <v>533223.1</v>
      </c>
      <c r="W231" s="675">
        <v>526184.6</v>
      </c>
      <c r="X231" s="675">
        <v>7038.5</v>
      </c>
      <c r="Y231" s="675"/>
      <c r="Z231" s="745">
        <f t="shared" ref="Z231" si="110">V231/R231</f>
        <v>0.98598289656355842</v>
      </c>
      <c r="AA231" s="675"/>
      <c r="AB231" s="975" t="s">
        <v>1576</v>
      </c>
    </row>
    <row r="232" spans="1:28" ht="31.5">
      <c r="A232" s="51" t="s">
        <v>348</v>
      </c>
      <c r="B232" s="48" t="s">
        <v>405</v>
      </c>
      <c r="C232" s="887"/>
      <c r="D232" s="211" t="s">
        <v>463</v>
      </c>
      <c r="E232" s="211" t="s">
        <v>217</v>
      </c>
      <c r="F232" s="211" t="s">
        <v>465</v>
      </c>
      <c r="G232" s="211" t="s">
        <v>486</v>
      </c>
      <c r="H232" s="211" t="s">
        <v>474</v>
      </c>
      <c r="I232" s="694" t="s">
        <v>1048</v>
      </c>
      <c r="J232" s="694" t="s">
        <v>1177</v>
      </c>
      <c r="K232" s="694" t="s">
        <v>1394</v>
      </c>
      <c r="L232" s="694" t="s">
        <v>1168</v>
      </c>
      <c r="M232" s="694" t="s">
        <v>1049</v>
      </c>
      <c r="N232" s="115">
        <f t="shared" si="105"/>
        <v>8214.9</v>
      </c>
      <c r="O232" s="109">
        <v>0</v>
      </c>
      <c r="P232" s="109">
        <v>8214.9</v>
      </c>
      <c r="Q232" s="675"/>
      <c r="R232" s="115">
        <f t="shared" si="106"/>
        <v>8214.9</v>
      </c>
      <c r="S232" s="109">
        <v>0</v>
      </c>
      <c r="T232" s="109">
        <v>8214.9</v>
      </c>
      <c r="U232" s="282"/>
      <c r="V232" s="109">
        <f t="shared" ref="V232" si="111">W232+X232+Y232</f>
        <v>0</v>
      </c>
      <c r="W232" s="675"/>
      <c r="X232" s="675"/>
      <c r="Y232" s="675"/>
      <c r="Z232" s="745">
        <f t="shared" ref="Z232" si="112">V232/R232</f>
        <v>0</v>
      </c>
      <c r="AA232" s="675"/>
      <c r="AB232" s="771" t="s">
        <v>1395</v>
      </c>
    </row>
    <row r="233" spans="1:28" ht="57" customHeight="1">
      <c r="A233" s="51" t="s">
        <v>349</v>
      </c>
      <c r="B233" s="102" t="s">
        <v>166</v>
      </c>
      <c r="C233" s="856"/>
      <c r="D233" s="205" t="s">
        <v>463</v>
      </c>
      <c r="E233" s="205" t="s">
        <v>217</v>
      </c>
      <c r="F233" s="205" t="s">
        <v>465</v>
      </c>
      <c r="G233" s="205" t="s">
        <v>487</v>
      </c>
      <c r="H233" s="205" t="s">
        <v>474</v>
      </c>
      <c r="I233" s="691" t="s">
        <v>1047</v>
      </c>
      <c r="J233" s="691" t="s">
        <v>1175</v>
      </c>
      <c r="K233" s="691" t="s">
        <v>1396</v>
      </c>
      <c r="L233" s="691" t="s">
        <v>1170</v>
      </c>
      <c r="M233" s="691" t="s">
        <v>447</v>
      </c>
      <c r="N233" s="115">
        <f t="shared" si="105"/>
        <v>527780.1</v>
      </c>
      <c r="O233" s="282">
        <v>365085</v>
      </c>
      <c r="P233" s="282">
        <v>162695.1</v>
      </c>
      <c r="Q233" s="675"/>
      <c r="R233" s="115">
        <f t="shared" si="106"/>
        <v>521550</v>
      </c>
      <c r="S233" s="282">
        <v>365085</v>
      </c>
      <c r="T233" s="282">
        <v>156465</v>
      </c>
      <c r="U233" s="282"/>
      <c r="V233" s="109">
        <f t="shared" ref="V233:V235" si="113">W233+X233+Y233</f>
        <v>526998.9</v>
      </c>
      <c r="W233" s="675">
        <v>365085</v>
      </c>
      <c r="X233" s="675">
        <v>161913.9</v>
      </c>
      <c r="Y233" s="675"/>
      <c r="Z233" s="745">
        <f>V233/N233</f>
        <v>0.99851983809165989</v>
      </c>
      <c r="AA233" s="675"/>
      <c r="AB233" s="975" t="s">
        <v>1577</v>
      </c>
    </row>
    <row r="234" spans="1:28" ht="53.25" customHeight="1">
      <c r="A234" s="989" t="s">
        <v>350</v>
      </c>
      <c r="B234" s="856" t="s">
        <v>1455</v>
      </c>
      <c r="C234" s="856"/>
      <c r="D234" s="865"/>
      <c r="E234" s="865"/>
      <c r="F234" s="865"/>
      <c r="G234" s="865"/>
      <c r="H234" s="865"/>
      <c r="I234" s="971"/>
      <c r="J234" s="682" t="s">
        <v>1177</v>
      </c>
      <c r="K234" s="982"/>
      <c r="L234" s="982"/>
      <c r="M234" s="971"/>
      <c r="N234" s="988">
        <f t="shared" si="105"/>
        <v>14273.7</v>
      </c>
      <c r="O234" s="985">
        <v>0</v>
      </c>
      <c r="P234" s="985">
        <v>14273.7</v>
      </c>
      <c r="Q234" s="985"/>
      <c r="R234" s="988"/>
      <c r="S234" s="985"/>
      <c r="T234" s="985"/>
      <c r="U234" s="985"/>
      <c r="V234" s="985">
        <f t="shared" si="113"/>
        <v>14273.7</v>
      </c>
      <c r="W234" s="985">
        <v>0</v>
      </c>
      <c r="X234" s="985">
        <v>14273.7</v>
      </c>
      <c r="Y234" s="985"/>
      <c r="Z234" s="863">
        <f>V234/N234</f>
        <v>1</v>
      </c>
      <c r="AA234" s="985"/>
      <c r="AB234" s="771" t="s">
        <v>1495</v>
      </c>
    </row>
    <row r="235" spans="1:28" ht="54.75" customHeight="1">
      <c r="A235" s="595" t="s">
        <v>351</v>
      </c>
      <c r="B235" s="592" t="s">
        <v>1275</v>
      </c>
      <c r="C235" s="912"/>
      <c r="D235" s="606" t="s">
        <v>463</v>
      </c>
      <c r="E235" s="606" t="s">
        <v>217</v>
      </c>
      <c r="F235" s="606" t="s">
        <v>465</v>
      </c>
      <c r="G235" s="211" t="s">
        <v>486</v>
      </c>
      <c r="H235" s="606" t="s">
        <v>474</v>
      </c>
      <c r="I235" s="682" t="s">
        <v>1047</v>
      </c>
      <c r="J235" s="682" t="s">
        <v>1175</v>
      </c>
      <c r="K235" s="691" t="s">
        <v>1220</v>
      </c>
      <c r="L235" s="682" t="s">
        <v>1399</v>
      </c>
      <c r="M235" s="682" t="s">
        <v>1049</v>
      </c>
      <c r="N235" s="115">
        <f t="shared" si="105"/>
        <v>5421.2</v>
      </c>
      <c r="O235" s="586">
        <v>0</v>
      </c>
      <c r="P235" s="586">
        <v>5421.2</v>
      </c>
      <c r="Q235" s="711"/>
      <c r="R235" s="115">
        <f t="shared" si="106"/>
        <v>5565.3</v>
      </c>
      <c r="S235" s="586">
        <v>0</v>
      </c>
      <c r="T235" s="586">
        <v>5565.3</v>
      </c>
      <c r="U235" s="587"/>
      <c r="V235" s="109">
        <f t="shared" si="113"/>
        <v>5421.2</v>
      </c>
      <c r="W235" s="711">
        <v>0</v>
      </c>
      <c r="X235" s="711">
        <v>5421.2</v>
      </c>
      <c r="Y235" s="711"/>
      <c r="Z235" s="863">
        <f>V235/N235</f>
        <v>1</v>
      </c>
      <c r="AA235" s="711"/>
      <c r="AB235" s="771" t="s">
        <v>1495</v>
      </c>
    </row>
    <row r="236" spans="1:28" ht="57.75" customHeight="1">
      <c r="A236" s="892" t="s">
        <v>352</v>
      </c>
      <c r="B236" s="592" t="s">
        <v>1299</v>
      </c>
      <c r="C236" s="912"/>
      <c r="D236" s="857"/>
      <c r="E236" s="857"/>
      <c r="F236" s="857"/>
      <c r="G236" s="857"/>
      <c r="H236" s="857"/>
      <c r="I236" s="859"/>
      <c r="J236" s="682" t="s">
        <v>1177</v>
      </c>
      <c r="K236" s="682" t="s">
        <v>1208</v>
      </c>
      <c r="L236" s="859" t="s">
        <v>1300</v>
      </c>
      <c r="M236" s="859" t="s">
        <v>1049</v>
      </c>
      <c r="N236" s="861">
        <f>O236+P236</f>
        <v>2190</v>
      </c>
      <c r="O236" s="893">
        <v>0</v>
      </c>
      <c r="P236" s="893">
        <v>2190</v>
      </c>
      <c r="Q236" s="893"/>
      <c r="R236" s="861"/>
      <c r="S236" s="893"/>
      <c r="T236" s="893"/>
      <c r="U236" s="893"/>
      <c r="V236" s="109">
        <f t="shared" ref="V236:V241" si="114">W236+X236+Y236</f>
        <v>2190</v>
      </c>
      <c r="W236" s="893">
        <v>0</v>
      </c>
      <c r="X236" s="893">
        <v>2190</v>
      </c>
      <c r="Y236" s="893"/>
      <c r="Z236" s="863">
        <f>V236/N236</f>
        <v>1</v>
      </c>
      <c r="AA236" s="893"/>
      <c r="AB236" s="771" t="s">
        <v>1495</v>
      </c>
    </row>
    <row r="237" spans="1:28" ht="49.5">
      <c r="A237" s="591" t="s">
        <v>353</v>
      </c>
      <c r="B237" s="592" t="s">
        <v>971</v>
      </c>
      <c r="C237" s="912"/>
      <c r="D237" s="606" t="s">
        <v>463</v>
      </c>
      <c r="E237" s="606" t="s">
        <v>217</v>
      </c>
      <c r="F237" s="606" t="s">
        <v>465</v>
      </c>
      <c r="G237" s="211" t="s">
        <v>486</v>
      </c>
      <c r="H237" s="606" t="s">
        <v>474</v>
      </c>
      <c r="I237" s="682" t="s">
        <v>1048</v>
      </c>
      <c r="J237" s="682" t="s">
        <v>1177</v>
      </c>
      <c r="K237" s="682" t="s">
        <v>1208</v>
      </c>
      <c r="L237" s="682" t="s">
        <v>1398</v>
      </c>
      <c r="M237" s="682" t="s">
        <v>1049</v>
      </c>
      <c r="N237" s="115">
        <f t="shared" si="105"/>
        <v>850</v>
      </c>
      <c r="O237" s="587">
        <v>0</v>
      </c>
      <c r="P237" s="587">
        <v>850</v>
      </c>
      <c r="Q237" s="711"/>
      <c r="R237" s="115">
        <f t="shared" si="106"/>
        <v>888.5</v>
      </c>
      <c r="S237" s="587">
        <v>0</v>
      </c>
      <c r="T237" s="587">
        <v>888.5</v>
      </c>
      <c r="U237" s="587"/>
      <c r="V237" s="109">
        <f t="shared" si="114"/>
        <v>850</v>
      </c>
      <c r="W237" s="711">
        <v>0</v>
      </c>
      <c r="X237" s="711">
        <v>850</v>
      </c>
      <c r="Y237" s="711"/>
      <c r="Z237" s="863">
        <f>V237/N237</f>
        <v>1</v>
      </c>
      <c r="AA237" s="711"/>
      <c r="AB237" s="771" t="s">
        <v>1495</v>
      </c>
    </row>
    <row r="238" spans="1:28" ht="57" customHeight="1">
      <c r="A238" s="591" t="s">
        <v>354</v>
      </c>
      <c r="B238" s="592" t="s">
        <v>994</v>
      </c>
      <c r="C238" s="912"/>
      <c r="D238" s="606" t="s">
        <v>463</v>
      </c>
      <c r="E238" s="606" t="s">
        <v>217</v>
      </c>
      <c r="F238" s="606" t="s">
        <v>465</v>
      </c>
      <c r="G238" s="211" t="s">
        <v>486</v>
      </c>
      <c r="H238" s="606" t="s">
        <v>474</v>
      </c>
      <c r="I238" s="682" t="s">
        <v>1048</v>
      </c>
      <c r="J238" s="682" t="s">
        <v>1177</v>
      </c>
      <c r="K238" s="682" t="s">
        <v>1212</v>
      </c>
      <c r="L238" s="682" t="s">
        <v>1397</v>
      </c>
      <c r="M238" s="682" t="s">
        <v>1049</v>
      </c>
      <c r="N238" s="115">
        <f t="shared" si="105"/>
        <v>10756.7</v>
      </c>
      <c r="O238" s="587">
        <v>0</v>
      </c>
      <c r="P238" s="587">
        <v>10756.7</v>
      </c>
      <c r="Q238" s="711"/>
      <c r="R238" s="115">
        <f t="shared" si="106"/>
        <v>11619.2</v>
      </c>
      <c r="S238" s="587">
        <v>0</v>
      </c>
      <c r="T238" s="587">
        <v>11619.2</v>
      </c>
      <c r="U238" s="587"/>
      <c r="V238" s="109">
        <f t="shared" si="114"/>
        <v>0</v>
      </c>
      <c r="W238" s="711"/>
      <c r="X238" s="711"/>
      <c r="Y238" s="711"/>
      <c r="Z238" s="745">
        <f t="shared" ref="Z238:Z242" si="115">V238/R238</f>
        <v>0</v>
      </c>
      <c r="AA238" s="711"/>
      <c r="AB238" s="771" t="s">
        <v>1325</v>
      </c>
    </row>
    <row r="239" spans="1:28" ht="49.5">
      <c r="A239" s="357" t="s">
        <v>355</v>
      </c>
      <c r="B239" s="102" t="s">
        <v>727</v>
      </c>
      <c r="C239" s="856"/>
      <c r="D239" s="606" t="s">
        <v>463</v>
      </c>
      <c r="E239" s="606" t="s">
        <v>217</v>
      </c>
      <c r="F239" s="606" t="s">
        <v>465</v>
      </c>
      <c r="G239" s="211" t="s">
        <v>486</v>
      </c>
      <c r="H239" s="606" t="s">
        <v>474</v>
      </c>
      <c r="I239" s="682" t="s">
        <v>1048</v>
      </c>
      <c r="J239" s="682" t="s">
        <v>1177</v>
      </c>
      <c r="K239" s="682" t="s">
        <v>1327</v>
      </c>
      <c r="L239" s="682" t="s">
        <v>1211</v>
      </c>
      <c r="M239" s="682" t="s">
        <v>1049</v>
      </c>
      <c r="N239" s="115">
        <f t="shared" ref="N239:N244" si="116">O239+P239+Q239</f>
        <v>2980</v>
      </c>
      <c r="O239" s="282">
        <v>0</v>
      </c>
      <c r="P239" s="282">
        <v>2980</v>
      </c>
      <c r="Q239" s="675"/>
      <c r="R239" s="115">
        <f t="shared" ref="R239:R244" si="117">S239+T239+U239</f>
        <v>3183.1</v>
      </c>
      <c r="S239" s="282">
        <v>0</v>
      </c>
      <c r="T239" s="282">
        <v>3183.1</v>
      </c>
      <c r="U239" s="282"/>
      <c r="V239" s="109">
        <f t="shared" si="114"/>
        <v>0</v>
      </c>
      <c r="W239" s="675"/>
      <c r="X239" s="675"/>
      <c r="Y239" s="675"/>
      <c r="Z239" s="745">
        <f t="shared" si="115"/>
        <v>0</v>
      </c>
      <c r="AA239" s="675"/>
      <c r="AB239" s="822" t="s">
        <v>1585</v>
      </c>
    </row>
    <row r="240" spans="1:28" ht="70.5" customHeight="1">
      <c r="A240" s="855" t="s">
        <v>356</v>
      </c>
      <c r="B240" s="856" t="s">
        <v>1456</v>
      </c>
      <c r="C240" s="856"/>
      <c r="D240" s="857"/>
      <c r="E240" s="857"/>
      <c r="F240" s="857"/>
      <c r="G240" s="858"/>
      <c r="H240" s="857"/>
      <c r="I240" s="859"/>
      <c r="J240" s="682" t="s">
        <v>1177</v>
      </c>
      <c r="K240" s="682" t="s">
        <v>1327</v>
      </c>
      <c r="L240" s="859" t="s">
        <v>1270</v>
      </c>
      <c r="M240" s="859" t="s">
        <v>1049</v>
      </c>
      <c r="N240" s="115">
        <f t="shared" si="116"/>
        <v>2391.6</v>
      </c>
      <c r="O240" s="861">
        <v>0</v>
      </c>
      <c r="P240" s="861">
        <v>2391.6</v>
      </c>
      <c r="Q240" s="861"/>
      <c r="R240" s="860"/>
      <c r="S240" s="861"/>
      <c r="T240" s="861"/>
      <c r="U240" s="861"/>
      <c r="V240" s="109">
        <f t="shared" si="114"/>
        <v>2391.6</v>
      </c>
      <c r="W240" s="861">
        <v>0</v>
      </c>
      <c r="X240" s="861">
        <v>2391.6</v>
      </c>
      <c r="Y240" s="861"/>
      <c r="Z240" s="863">
        <v>1</v>
      </c>
      <c r="AA240" s="861"/>
      <c r="AB240" s="771" t="s">
        <v>1495</v>
      </c>
    </row>
    <row r="241" spans="1:28" ht="47.25">
      <c r="A241" s="989" t="s">
        <v>357</v>
      </c>
      <c r="B241" s="856" t="s">
        <v>1269</v>
      </c>
      <c r="C241" s="856"/>
      <c r="D241" s="857"/>
      <c r="E241" s="857"/>
      <c r="F241" s="857"/>
      <c r="G241" s="858"/>
      <c r="H241" s="857"/>
      <c r="I241" s="990"/>
      <c r="J241" s="691" t="s">
        <v>1175</v>
      </c>
      <c r="K241" s="990" t="s">
        <v>1490</v>
      </c>
      <c r="L241" s="990" t="s">
        <v>1524</v>
      </c>
      <c r="M241" s="990" t="s">
        <v>447</v>
      </c>
      <c r="N241" s="988">
        <f t="shared" si="116"/>
        <v>13038.1</v>
      </c>
      <c r="O241" s="985">
        <v>0</v>
      </c>
      <c r="P241" s="985">
        <v>13038.1</v>
      </c>
      <c r="Q241" s="985"/>
      <c r="R241" s="988"/>
      <c r="S241" s="985"/>
      <c r="T241" s="985"/>
      <c r="U241" s="985"/>
      <c r="V241" s="109">
        <f t="shared" si="114"/>
        <v>13038.1</v>
      </c>
      <c r="W241" s="985">
        <v>0</v>
      </c>
      <c r="X241" s="985">
        <v>13038.1</v>
      </c>
      <c r="Y241" s="985"/>
      <c r="Z241" s="863">
        <f>V241/N241</f>
        <v>1</v>
      </c>
      <c r="AA241" s="985"/>
      <c r="AB241" s="991" t="s">
        <v>1523</v>
      </c>
    </row>
    <row r="242" spans="1:28" ht="47.25">
      <c r="A242" s="357" t="s">
        <v>358</v>
      </c>
      <c r="B242" s="102" t="s">
        <v>760</v>
      </c>
      <c r="C242" s="856"/>
      <c r="D242" s="606" t="s">
        <v>463</v>
      </c>
      <c r="E242" s="606" t="s">
        <v>217</v>
      </c>
      <c r="F242" s="606" t="s">
        <v>465</v>
      </c>
      <c r="G242" s="211" t="s">
        <v>486</v>
      </c>
      <c r="H242" s="606" t="s">
        <v>474</v>
      </c>
      <c r="I242" s="682" t="s">
        <v>1048</v>
      </c>
      <c r="J242" s="682" t="s">
        <v>1177</v>
      </c>
      <c r="K242" s="691" t="s">
        <v>1169</v>
      </c>
      <c r="L242" s="682" t="s">
        <v>1171</v>
      </c>
      <c r="M242" s="682" t="s">
        <v>1049</v>
      </c>
      <c r="N242" s="115">
        <f t="shared" si="116"/>
        <v>10488.2</v>
      </c>
      <c r="O242" s="282">
        <v>0</v>
      </c>
      <c r="P242" s="282">
        <v>10488.2</v>
      </c>
      <c r="Q242" s="675"/>
      <c r="R242" s="115">
        <f t="shared" si="117"/>
        <v>10488.2</v>
      </c>
      <c r="S242" s="282">
        <v>0</v>
      </c>
      <c r="T242" s="282">
        <v>10488.2</v>
      </c>
      <c r="U242" s="282"/>
      <c r="V242" s="109">
        <f t="shared" ref="V242:V244" si="118">W242+X242+Y242</f>
        <v>0</v>
      </c>
      <c r="W242" s="675"/>
      <c r="X242" s="675"/>
      <c r="Y242" s="675"/>
      <c r="Z242" s="745">
        <f t="shared" si="115"/>
        <v>0</v>
      </c>
      <c r="AA242" s="808"/>
      <c r="AB242" s="771" t="s">
        <v>1325</v>
      </c>
    </row>
    <row r="243" spans="1:28" ht="82.5">
      <c r="A243" s="357" t="s">
        <v>359</v>
      </c>
      <c r="B243" s="102" t="s">
        <v>761</v>
      </c>
      <c r="C243" s="856"/>
      <c r="D243" s="606" t="s">
        <v>463</v>
      </c>
      <c r="E243" s="606" t="s">
        <v>217</v>
      </c>
      <c r="F243" s="606" t="s">
        <v>465</v>
      </c>
      <c r="G243" s="211" t="s">
        <v>486</v>
      </c>
      <c r="H243" s="606" t="s">
        <v>474</v>
      </c>
      <c r="I243" s="682" t="s">
        <v>1048</v>
      </c>
      <c r="J243" s="682" t="s">
        <v>1177</v>
      </c>
      <c r="K243" s="682" t="s">
        <v>1143</v>
      </c>
      <c r="L243" s="682" t="s">
        <v>1172</v>
      </c>
      <c r="M243" s="682" t="s">
        <v>1049</v>
      </c>
      <c r="N243" s="115">
        <f t="shared" si="116"/>
        <v>9749.1</v>
      </c>
      <c r="O243" s="282">
        <v>0</v>
      </c>
      <c r="P243" s="282">
        <v>9749.1</v>
      </c>
      <c r="Q243" s="675"/>
      <c r="R243" s="115">
        <f t="shared" si="117"/>
        <v>9749.1</v>
      </c>
      <c r="S243" s="282">
        <v>0</v>
      </c>
      <c r="T243" s="282">
        <v>9749.1</v>
      </c>
      <c r="U243" s="282"/>
      <c r="V243" s="109">
        <f t="shared" si="118"/>
        <v>0</v>
      </c>
      <c r="W243" s="675"/>
      <c r="X243" s="675"/>
      <c r="Y243" s="675"/>
      <c r="Z243" s="745">
        <f t="shared" ref="Z243" si="119">V243/R243</f>
        <v>0</v>
      </c>
      <c r="AA243" s="808"/>
      <c r="AB243" s="771" t="s">
        <v>1325</v>
      </c>
    </row>
    <row r="244" spans="1:28" ht="68.25" customHeight="1">
      <c r="A244" s="357" t="s">
        <v>360</v>
      </c>
      <c r="B244" s="102" t="s">
        <v>762</v>
      </c>
      <c r="C244" s="856"/>
      <c r="D244" s="606" t="s">
        <v>463</v>
      </c>
      <c r="E244" s="606" t="s">
        <v>217</v>
      </c>
      <c r="F244" s="606" t="s">
        <v>465</v>
      </c>
      <c r="G244" s="211" t="s">
        <v>486</v>
      </c>
      <c r="H244" s="606" t="s">
        <v>474</v>
      </c>
      <c r="I244" s="682" t="s">
        <v>1048</v>
      </c>
      <c r="J244" s="682" t="s">
        <v>1177</v>
      </c>
      <c r="K244" s="682" t="s">
        <v>1297</v>
      </c>
      <c r="L244" s="682" t="s">
        <v>1298</v>
      </c>
      <c r="M244" s="682" t="s">
        <v>1049</v>
      </c>
      <c r="N244" s="115">
        <f t="shared" si="116"/>
        <v>1777.2</v>
      </c>
      <c r="O244" s="282">
        <v>0</v>
      </c>
      <c r="P244" s="282">
        <v>1777.2</v>
      </c>
      <c r="Q244" s="675"/>
      <c r="R244" s="115">
        <f t="shared" si="117"/>
        <v>1777.2</v>
      </c>
      <c r="S244" s="282">
        <v>0</v>
      </c>
      <c r="T244" s="282">
        <v>1777.2</v>
      </c>
      <c r="U244" s="282"/>
      <c r="V244" s="109">
        <f t="shared" si="118"/>
        <v>1777.2</v>
      </c>
      <c r="W244" s="675">
        <v>0</v>
      </c>
      <c r="X244" s="675">
        <v>1777.2</v>
      </c>
      <c r="Y244" s="675"/>
      <c r="Z244" s="863">
        <f t="shared" ref="Z244" si="120">V244/R244</f>
        <v>1</v>
      </c>
      <c r="AA244" s="808"/>
      <c r="AB244" s="771" t="s">
        <v>1495</v>
      </c>
    </row>
    <row r="245" spans="1:28" s="3" customFormat="1" ht="31.5">
      <c r="A245" s="63"/>
      <c r="B245" s="95" t="s">
        <v>19</v>
      </c>
      <c r="C245" s="924"/>
      <c r="D245" s="217"/>
      <c r="E245" s="217"/>
      <c r="F245" s="217"/>
      <c r="G245" s="217"/>
      <c r="H245" s="217"/>
      <c r="I245" s="701"/>
      <c r="J245" s="701"/>
      <c r="K245" s="701"/>
      <c r="L245" s="701"/>
      <c r="M245" s="701"/>
      <c r="N245" s="110"/>
      <c r="O245" s="110"/>
      <c r="P245" s="110"/>
      <c r="Q245" s="639"/>
      <c r="R245" s="639"/>
      <c r="S245" s="639"/>
      <c r="T245" s="324"/>
      <c r="U245" s="324"/>
      <c r="V245" s="639"/>
      <c r="W245" s="639"/>
      <c r="X245" s="639"/>
      <c r="Y245" s="639"/>
      <c r="Z245" s="757"/>
      <c r="AA245" s="639"/>
      <c r="AB245" s="701"/>
    </row>
    <row r="246" spans="1:28" s="3" customFormat="1" ht="20.25">
      <c r="A246" s="349"/>
      <c r="B246" s="358" t="s">
        <v>748</v>
      </c>
      <c r="C246" s="925"/>
      <c r="D246" s="179"/>
      <c r="E246" s="179"/>
      <c r="F246" s="179"/>
      <c r="G246" s="179"/>
      <c r="H246" s="179"/>
      <c r="I246" s="700"/>
      <c r="J246" s="700"/>
      <c r="K246" s="700"/>
      <c r="L246" s="700"/>
      <c r="M246" s="700"/>
      <c r="N246" s="303"/>
      <c r="O246" s="303"/>
      <c r="P246" s="303"/>
      <c r="Q246" s="678"/>
      <c r="R246" s="678"/>
      <c r="S246" s="678"/>
      <c r="T246" s="303"/>
      <c r="U246" s="303"/>
      <c r="V246" s="678"/>
      <c r="W246" s="678"/>
      <c r="X246" s="678"/>
      <c r="Y246" s="678"/>
      <c r="Z246" s="752"/>
      <c r="AA246" s="678"/>
      <c r="AB246" s="700"/>
    </row>
    <row r="247" spans="1:28" ht="46.5" customHeight="1">
      <c r="A247" s="357" t="s">
        <v>361</v>
      </c>
      <c r="B247" s="48" t="s">
        <v>645</v>
      </c>
      <c r="C247" s="887"/>
      <c r="D247" s="606" t="s">
        <v>489</v>
      </c>
      <c r="E247" s="606" t="s">
        <v>217</v>
      </c>
      <c r="F247" s="606" t="s">
        <v>465</v>
      </c>
      <c r="G247" s="211" t="s">
        <v>1039</v>
      </c>
      <c r="H247" s="606" t="s">
        <v>471</v>
      </c>
      <c r="I247" s="682" t="s">
        <v>1048</v>
      </c>
      <c r="J247" s="682" t="s">
        <v>1175</v>
      </c>
      <c r="K247" s="682" t="s">
        <v>1268</v>
      </c>
      <c r="L247" s="682" t="s">
        <v>1383</v>
      </c>
      <c r="M247" s="682" t="s">
        <v>1049</v>
      </c>
      <c r="N247" s="115">
        <f>O247+P247+Q247</f>
        <v>15260</v>
      </c>
      <c r="O247" s="284">
        <v>0</v>
      </c>
      <c r="P247" s="284">
        <v>15260</v>
      </c>
      <c r="Q247" s="561"/>
      <c r="R247" s="115">
        <f>S247+T247+U247</f>
        <v>15260</v>
      </c>
      <c r="S247" s="284">
        <v>0</v>
      </c>
      <c r="T247" s="284">
        <v>15260</v>
      </c>
      <c r="U247" s="284"/>
      <c r="V247" s="109">
        <f t="shared" ref="V247" si="121">W247+X247+Y247</f>
        <v>15260</v>
      </c>
      <c r="W247" s="561">
        <v>0</v>
      </c>
      <c r="X247" s="561">
        <v>15260</v>
      </c>
      <c r="Y247" s="561"/>
      <c r="Z247" s="863">
        <v>1</v>
      </c>
      <c r="AA247" s="561"/>
      <c r="AB247" s="682" t="s">
        <v>1522</v>
      </c>
    </row>
    <row r="248" spans="1:28" s="7" customFormat="1" ht="20.25">
      <c r="A248" s="582"/>
      <c r="B248" s="594" t="s">
        <v>21</v>
      </c>
      <c r="C248" s="926"/>
      <c r="D248" s="590"/>
      <c r="E248" s="590"/>
      <c r="F248" s="590"/>
      <c r="G248" s="590"/>
      <c r="H248" s="590"/>
      <c r="I248" s="693"/>
      <c r="J248" s="693"/>
      <c r="K248" s="693"/>
      <c r="L248" s="693"/>
      <c r="M248" s="693"/>
      <c r="N248" s="585">
        <f>N251+N252+N255+N258+N259+N260+N261</f>
        <v>167361.60000000001</v>
      </c>
      <c r="O248" s="585">
        <f t="shared" ref="O248:Y248" si="122">O251+O252+O255+O258+O259+O260+O261</f>
        <v>80000</v>
      </c>
      <c r="P248" s="585">
        <f t="shared" si="122"/>
        <v>87361.600000000006</v>
      </c>
      <c r="Q248" s="585">
        <f t="shared" si="122"/>
        <v>0</v>
      </c>
      <c r="R248" s="585">
        <f t="shared" si="122"/>
        <v>55577.2</v>
      </c>
      <c r="S248" s="585">
        <f t="shared" si="122"/>
        <v>0</v>
      </c>
      <c r="T248" s="585">
        <f t="shared" si="122"/>
        <v>55577.2</v>
      </c>
      <c r="U248" s="585">
        <f t="shared" si="122"/>
        <v>0</v>
      </c>
      <c r="V248" s="585">
        <f t="shared" si="122"/>
        <v>143961.60000000001</v>
      </c>
      <c r="W248" s="585">
        <f t="shared" si="122"/>
        <v>80000</v>
      </c>
      <c r="X248" s="585">
        <f t="shared" si="122"/>
        <v>63961.599999999999</v>
      </c>
      <c r="Y248" s="585">
        <f t="shared" si="122"/>
        <v>0</v>
      </c>
      <c r="Z248" s="741">
        <f>V248/N248</f>
        <v>0.86018298104224622</v>
      </c>
      <c r="AA248" s="716"/>
      <c r="AB248" s="693"/>
    </row>
    <row r="249" spans="1:28" s="7" customFormat="1" ht="31.5">
      <c r="A249" s="81"/>
      <c r="B249" s="96" t="s">
        <v>386</v>
      </c>
      <c r="C249" s="927"/>
      <c r="D249" s="202"/>
      <c r="E249" s="202"/>
      <c r="F249" s="202"/>
      <c r="G249" s="202"/>
      <c r="H249" s="202"/>
      <c r="I249" s="688"/>
      <c r="J249" s="688"/>
      <c r="K249" s="688"/>
      <c r="L249" s="688"/>
      <c r="M249" s="688"/>
      <c r="N249" s="106"/>
      <c r="O249" s="106"/>
      <c r="P249" s="106"/>
      <c r="Q249" s="717"/>
      <c r="R249" s="717"/>
      <c r="S249" s="717"/>
      <c r="T249" s="316"/>
      <c r="U249" s="316"/>
      <c r="V249" s="717"/>
      <c r="W249" s="717"/>
      <c r="X249" s="717"/>
      <c r="Y249" s="717"/>
      <c r="Z249" s="742"/>
      <c r="AA249" s="717"/>
      <c r="AB249" s="688"/>
    </row>
    <row r="250" spans="1:28" ht="31.5">
      <c r="A250" s="63"/>
      <c r="B250" s="69" t="s">
        <v>984</v>
      </c>
      <c r="C250" s="928"/>
      <c r="D250" s="217"/>
      <c r="E250" s="217"/>
      <c r="F250" s="217"/>
      <c r="G250" s="217"/>
      <c r="H250" s="217"/>
      <c r="I250" s="701"/>
      <c r="J250" s="701"/>
      <c r="K250" s="701"/>
      <c r="L250" s="701"/>
      <c r="M250" s="701"/>
      <c r="N250" s="108"/>
      <c r="O250" s="124"/>
      <c r="P250" s="124"/>
      <c r="Q250" s="724"/>
      <c r="R250" s="724"/>
      <c r="S250" s="724"/>
      <c r="T250" s="327"/>
      <c r="U250" s="327"/>
      <c r="V250" s="724"/>
      <c r="W250" s="724"/>
      <c r="X250" s="724"/>
      <c r="Y250" s="724"/>
      <c r="Z250" s="759"/>
      <c r="AA250" s="724"/>
      <c r="AB250" s="701"/>
    </row>
    <row r="251" spans="1:28" ht="50.25" customHeight="1">
      <c r="A251" s="595" t="s">
        <v>362</v>
      </c>
      <c r="B251" s="48" t="s">
        <v>985</v>
      </c>
      <c r="C251" s="887"/>
      <c r="D251" s="801" t="s">
        <v>1025</v>
      </c>
      <c r="E251" s="801" t="s">
        <v>216</v>
      </c>
      <c r="F251" s="801" t="s">
        <v>465</v>
      </c>
      <c r="G251" s="801" t="s">
        <v>1026</v>
      </c>
      <c r="H251" s="801" t="s">
        <v>1027</v>
      </c>
      <c r="I251" s="802" t="s">
        <v>1048</v>
      </c>
      <c r="J251" s="802" t="s">
        <v>1210</v>
      </c>
      <c r="K251" s="802"/>
      <c r="L251" s="802" t="s">
        <v>1173</v>
      </c>
      <c r="M251" s="802" t="s">
        <v>1049</v>
      </c>
      <c r="N251" s="586">
        <f>O251+P251+Q251</f>
        <v>4030</v>
      </c>
      <c r="O251" s="803">
        <v>0</v>
      </c>
      <c r="P251" s="803">
        <v>4030</v>
      </c>
      <c r="Q251" s="804"/>
      <c r="R251" s="586">
        <f>S251+T251+U251</f>
        <v>4030</v>
      </c>
      <c r="S251" s="803">
        <v>0</v>
      </c>
      <c r="T251" s="803">
        <v>4030</v>
      </c>
      <c r="U251" s="805"/>
      <c r="V251" s="109">
        <f t="shared" ref="V251:V252" si="123">W251+X251+Y251</f>
        <v>4030</v>
      </c>
      <c r="W251" s="804">
        <v>0</v>
      </c>
      <c r="X251" s="804">
        <v>4030</v>
      </c>
      <c r="Y251" s="804"/>
      <c r="Z251" s="863">
        <v>1</v>
      </c>
      <c r="AA251" s="804"/>
      <c r="AB251" s="862" t="s">
        <v>1495</v>
      </c>
    </row>
    <row r="252" spans="1:28" ht="50.25" customHeight="1">
      <c r="A252" s="992" t="s">
        <v>363</v>
      </c>
      <c r="B252" s="887" t="s">
        <v>1457</v>
      </c>
      <c r="C252" s="887"/>
      <c r="D252" s="993"/>
      <c r="E252" s="993"/>
      <c r="F252" s="993"/>
      <c r="G252" s="993"/>
      <c r="H252" s="993"/>
      <c r="I252" s="994"/>
      <c r="J252" s="802" t="s">
        <v>1210</v>
      </c>
      <c r="K252" s="994" t="s">
        <v>1321</v>
      </c>
      <c r="L252" s="994" t="s">
        <v>1321</v>
      </c>
      <c r="M252" s="994" t="s">
        <v>1049</v>
      </c>
      <c r="N252" s="995">
        <f>O252+P252</f>
        <v>5400</v>
      </c>
      <c r="O252" s="996">
        <v>0</v>
      </c>
      <c r="P252" s="996">
        <v>5400</v>
      </c>
      <c r="Q252" s="996"/>
      <c r="R252" s="995"/>
      <c r="S252" s="996"/>
      <c r="T252" s="996"/>
      <c r="U252" s="996"/>
      <c r="V252" s="109">
        <f t="shared" si="123"/>
        <v>0</v>
      </c>
      <c r="W252" s="996"/>
      <c r="X252" s="996"/>
      <c r="Y252" s="996"/>
      <c r="Z252" s="986"/>
      <c r="AA252" s="996"/>
      <c r="AB252" s="991" t="s">
        <v>1526</v>
      </c>
    </row>
    <row r="253" spans="1:28" s="7" customFormat="1" ht="20.25">
      <c r="A253" s="83"/>
      <c r="B253" s="97" t="s">
        <v>387</v>
      </c>
      <c r="C253" s="929"/>
      <c r="D253" s="203"/>
      <c r="E253" s="203"/>
      <c r="F253" s="203"/>
      <c r="G253" s="203"/>
      <c r="H253" s="203"/>
      <c r="I253" s="689"/>
      <c r="J253" s="689"/>
      <c r="K253" s="689"/>
      <c r="L253" s="689"/>
      <c r="M253" s="689"/>
      <c r="N253" s="107"/>
      <c r="O253" s="107"/>
      <c r="P253" s="107"/>
      <c r="Q253" s="718"/>
      <c r="R253" s="718"/>
      <c r="S253" s="718"/>
      <c r="T253" s="317"/>
      <c r="U253" s="317"/>
      <c r="V253" s="718"/>
      <c r="W253" s="718"/>
      <c r="X253" s="718"/>
      <c r="Y253" s="718"/>
      <c r="Z253" s="743"/>
      <c r="AA253" s="718"/>
      <c r="AB253" s="689"/>
    </row>
    <row r="254" spans="1:28" ht="31.5">
      <c r="A254" s="63"/>
      <c r="B254" s="69" t="s">
        <v>1458</v>
      </c>
      <c r="C254" s="928"/>
      <c r="D254" s="217"/>
      <c r="E254" s="217"/>
      <c r="F254" s="217"/>
      <c r="G254" s="217"/>
      <c r="H254" s="217"/>
      <c r="I254" s="701"/>
      <c r="J254" s="701"/>
      <c r="K254" s="701"/>
      <c r="L254" s="701"/>
      <c r="M254" s="701"/>
      <c r="N254" s="108"/>
      <c r="O254" s="124"/>
      <c r="P254" s="124"/>
      <c r="Q254" s="724"/>
      <c r="R254" s="724"/>
      <c r="S254" s="724"/>
      <c r="T254" s="327"/>
      <c r="U254" s="327"/>
      <c r="V254" s="724"/>
      <c r="W254" s="724"/>
      <c r="X254" s="724"/>
      <c r="Y254" s="724"/>
      <c r="Z254" s="759"/>
      <c r="AA254" s="724"/>
      <c r="AB254" s="701"/>
    </row>
    <row r="255" spans="1:28" ht="258" customHeight="1">
      <c r="A255" s="51" t="s">
        <v>364</v>
      </c>
      <c r="B255" s="806" t="s">
        <v>123</v>
      </c>
      <c r="C255" s="880" t="s">
        <v>1460</v>
      </c>
      <c r="D255" s="219" t="s">
        <v>463</v>
      </c>
      <c r="E255" s="219" t="s">
        <v>216</v>
      </c>
      <c r="F255" s="219" t="s">
        <v>465</v>
      </c>
      <c r="G255" s="219" t="s">
        <v>492</v>
      </c>
      <c r="H255" s="219" t="s">
        <v>474</v>
      </c>
      <c r="I255" s="694" t="s">
        <v>1048</v>
      </c>
      <c r="J255" s="694" t="s">
        <v>1459</v>
      </c>
      <c r="K255" s="1008" t="s">
        <v>1588</v>
      </c>
      <c r="L255" s="1008" t="s">
        <v>1589</v>
      </c>
      <c r="M255" s="694" t="s">
        <v>447</v>
      </c>
      <c r="N255" s="109">
        <f t="shared" ref="N255" si="124">O255+P255+Q255</f>
        <v>36938.300000000003</v>
      </c>
      <c r="O255" s="125">
        <v>36568.9</v>
      </c>
      <c r="P255" s="125">
        <v>369.4</v>
      </c>
      <c r="Q255" s="725"/>
      <c r="R255" s="109">
        <f t="shared" ref="R255" si="125">S255+T255+U255</f>
        <v>12523.6</v>
      </c>
      <c r="S255" s="125">
        <v>0</v>
      </c>
      <c r="T255" s="125">
        <v>12523.6</v>
      </c>
      <c r="U255" s="281"/>
      <c r="V255" s="109">
        <f>W255+X255+Y255</f>
        <v>36938.300000000003</v>
      </c>
      <c r="W255" s="725">
        <v>36568.9</v>
      </c>
      <c r="X255" s="725">
        <v>369.4</v>
      </c>
      <c r="Y255" s="725"/>
      <c r="Z255" s="863">
        <f>V255/N255</f>
        <v>1</v>
      </c>
      <c r="AA255" s="807" t="s">
        <v>1140</v>
      </c>
      <c r="AB255" s="862" t="s">
        <v>1495</v>
      </c>
    </row>
    <row r="256" spans="1:28" ht="31.5">
      <c r="A256" s="63"/>
      <c r="B256" s="69" t="s">
        <v>18</v>
      </c>
      <c r="C256" s="928"/>
      <c r="D256" s="217"/>
      <c r="E256" s="217"/>
      <c r="F256" s="217"/>
      <c r="G256" s="217"/>
      <c r="H256" s="217"/>
      <c r="I256" s="701"/>
      <c r="J256" s="701"/>
      <c r="K256" s="701"/>
      <c r="L256" s="701"/>
      <c r="M256" s="701"/>
      <c r="N256" s="108"/>
      <c r="O256" s="124"/>
      <c r="P256" s="124"/>
      <c r="Q256" s="724"/>
      <c r="R256" s="724"/>
      <c r="S256" s="724"/>
      <c r="T256" s="327"/>
      <c r="U256" s="327"/>
      <c r="V256" s="724"/>
      <c r="W256" s="724"/>
      <c r="X256" s="724"/>
      <c r="Y256" s="724"/>
      <c r="Z256" s="759"/>
      <c r="AA256" s="724"/>
      <c r="AB256" s="701"/>
    </row>
    <row r="257" spans="1:28" ht="20.25">
      <c r="A257" s="51"/>
      <c r="B257" s="369" t="s">
        <v>97</v>
      </c>
      <c r="C257" s="909"/>
      <c r="D257" s="221"/>
      <c r="E257" s="221"/>
      <c r="F257" s="221"/>
      <c r="G257" s="221"/>
      <c r="H257" s="221"/>
      <c r="I257" s="703"/>
      <c r="J257" s="703"/>
      <c r="K257" s="703"/>
      <c r="L257" s="703"/>
      <c r="M257" s="703"/>
      <c r="N257" s="109"/>
      <c r="O257" s="125"/>
      <c r="P257" s="125"/>
      <c r="Q257" s="725"/>
      <c r="R257" s="725"/>
      <c r="S257" s="725"/>
      <c r="T257" s="281"/>
      <c r="U257" s="281"/>
      <c r="V257" s="725"/>
      <c r="W257" s="725"/>
      <c r="X257" s="725"/>
      <c r="Y257" s="725"/>
      <c r="Z257" s="760"/>
      <c r="AA257" s="725"/>
      <c r="AB257" s="703"/>
    </row>
    <row r="258" spans="1:28" ht="56.25" customHeight="1">
      <c r="A258" s="51" t="s">
        <v>365</v>
      </c>
      <c r="B258" s="806" t="s">
        <v>123</v>
      </c>
      <c r="C258" s="880" t="s">
        <v>1460</v>
      </c>
      <c r="D258" s="219" t="s">
        <v>463</v>
      </c>
      <c r="E258" s="219" t="s">
        <v>216</v>
      </c>
      <c r="F258" s="219" t="s">
        <v>465</v>
      </c>
      <c r="G258" s="219" t="s">
        <v>492</v>
      </c>
      <c r="H258" s="219" t="s">
        <v>474</v>
      </c>
      <c r="I258" s="694" t="s">
        <v>1048</v>
      </c>
      <c r="J258" s="694" t="s">
        <v>1234</v>
      </c>
      <c r="K258" s="694" t="s">
        <v>1544</v>
      </c>
      <c r="L258" s="694" t="s">
        <v>1543</v>
      </c>
      <c r="M258" s="694" t="s">
        <v>447</v>
      </c>
      <c r="N258" s="109">
        <f t="shared" ref="N258:N261" si="126">O258+P258+Q258</f>
        <v>81969.7</v>
      </c>
      <c r="O258" s="125">
        <v>43431.1</v>
      </c>
      <c r="P258" s="125">
        <v>38538.6</v>
      </c>
      <c r="Q258" s="725"/>
      <c r="R258" s="109">
        <f t="shared" ref="R258:R261" si="127">S258+T258+U258</f>
        <v>12523.6</v>
      </c>
      <c r="S258" s="125">
        <v>0</v>
      </c>
      <c r="T258" s="125">
        <v>12523.6</v>
      </c>
      <c r="U258" s="281"/>
      <c r="V258" s="109">
        <f>W258+X258+Y258</f>
        <v>81969.7</v>
      </c>
      <c r="W258" s="725">
        <v>43431.1</v>
      </c>
      <c r="X258" s="725">
        <v>38538.6</v>
      </c>
      <c r="Y258" s="725"/>
      <c r="Z258" s="863">
        <f>V258/N258</f>
        <v>1</v>
      </c>
      <c r="AA258" s="807" t="s">
        <v>1140</v>
      </c>
      <c r="AB258" s="694" t="s">
        <v>1527</v>
      </c>
    </row>
    <row r="259" spans="1:28" ht="69" customHeight="1">
      <c r="A259" s="855" t="s">
        <v>366</v>
      </c>
      <c r="B259" s="806" t="s">
        <v>1280</v>
      </c>
      <c r="C259" s="930"/>
      <c r="D259" s="889"/>
      <c r="E259" s="889"/>
      <c r="F259" s="889"/>
      <c r="G259" s="889"/>
      <c r="H259" s="889"/>
      <c r="I259" s="871"/>
      <c r="J259" s="694" t="s">
        <v>1177</v>
      </c>
      <c r="K259" s="694" t="s">
        <v>1225</v>
      </c>
      <c r="L259" s="694" t="s">
        <v>1141</v>
      </c>
      <c r="M259" s="694" t="s">
        <v>1049</v>
      </c>
      <c r="N259" s="861">
        <f>O259+P259</f>
        <v>12523.6</v>
      </c>
      <c r="O259" s="890">
        <v>0</v>
      </c>
      <c r="P259" s="890">
        <v>12523.6</v>
      </c>
      <c r="Q259" s="890"/>
      <c r="R259" s="861"/>
      <c r="S259" s="890"/>
      <c r="T259" s="890"/>
      <c r="U259" s="890"/>
      <c r="V259" s="109">
        <f t="shared" ref="V259" si="128">W259+X259+Y259</f>
        <v>12523.6</v>
      </c>
      <c r="W259" s="725">
        <v>0</v>
      </c>
      <c r="X259" s="725">
        <v>12523.6</v>
      </c>
      <c r="Y259" s="890"/>
      <c r="Z259" s="863">
        <f>V259/N259</f>
        <v>1</v>
      </c>
      <c r="AA259" s="891"/>
      <c r="AB259" s="862" t="s">
        <v>1495</v>
      </c>
    </row>
    <row r="260" spans="1:28" ht="40.5" customHeight="1">
      <c r="A260" s="51" t="s">
        <v>367</v>
      </c>
      <c r="B260" s="806" t="s">
        <v>122</v>
      </c>
      <c r="C260" s="880" t="s">
        <v>1460</v>
      </c>
      <c r="D260" s="219" t="s">
        <v>463</v>
      </c>
      <c r="E260" s="219" t="s">
        <v>216</v>
      </c>
      <c r="F260" s="219" t="s">
        <v>465</v>
      </c>
      <c r="G260" s="219" t="s">
        <v>492</v>
      </c>
      <c r="H260" s="219" t="s">
        <v>474</v>
      </c>
      <c r="I260" s="694" t="s">
        <v>1048</v>
      </c>
      <c r="J260" s="694" t="s">
        <v>1177</v>
      </c>
      <c r="K260" s="694" t="s">
        <v>1108</v>
      </c>
      <c r="L260" s="694" t="s">
        <v>1107</v>
      </c>
      <c r="M260" s="694" t="s">
        <v>1049</v>
      </c>
      <c r="N260" s="109">
        <f t="shared" si="126"/>
        <v>8500</v>
      </c>
      <c r="O260" s="125">
        <v>0</v>
      </c>
      <c r="P260" s="125">
        <v>8500</v>
      </c>
      <c r="Q260" s="725"/>
      <c r="R260" s="109">
        <f t="shared" si="127"/>
        <v>8500</v>
      </c>
      <c r="S260" s="125">
        <v>0</v>
      </c>
      <c r="T260" s="125">
        <v>8500</v>
      </c>
      <c r="U260" s="281"/>
      <c r="V260" s="109">
        <f t="shared" ref="V260:V261" si="129">W260+X260+Y260</f>
        <v>8500</v>
      </c>
      <c r="W260" s="725">
        <v>0</v>
      </c>
      <c r="X260" s="725">
        <v>8500</v>
      </c>
      <c r="Y260" s="725"/>
      <c r="Z260" s="863">
        <f t="shared" ref="Z260:Z261" si="130">V260/R260</f>
        <v>1</v>
      </c>
      <c r="AA260" s="725"/>
      <c r="AB260" s="862" t="s">
        <v>1495</v>
      </c>
    </row>
    <row r="261" spans="1:28" ht="72.75" customHeight="1">
      <c r="A261" s="51" t="s">
        <v>368</v>
      </c>
      <c r="B261" s="806" t="s">
        <v>729</v>
      </c>
      <c r="C261" s="880" t="s">
        <v>1460</v>
      </c>
      <c r="D261" s="219" t="s">
        <v>463</v>
      </c>
      <c r="E261" s="219" t="s">
        <v>216</v>
      </c>
      <c r="F261" s="219" t="s">
        <v>465</v>
      </c>
      <c r="G261" s="219" t="s">
        <v>1024</v>
      </c>
      <c r="H261" s="219" t="s">
        <v>474</v>
      </c>
      <c r="I261" s="694" t="s">
        <v>1048</v>
      </c>
      <c r="J261" s="694" t="s">
        <v>1177</v>
      </c>
      <c r="K261" s="694" t="s">
        <v>1184</v>
      </c>
      <c r="L261" s="694" t="s">
        <v>1183</v>
      </c>
      <c r="M261" s="694" t="s">
        <v>1049</v>
      </c>
      <c r="N261" s="109">
        <f t="shared" si="126"/>
        <v>18000</v>
      </c>
      <c r="O261" s="125">
        <v>0</v>
      </c>
      <c r="P261" s="125">
        <v>18000</v>
      </c>
      <c r="Q261" s="725"/>
      <c r="R261" s="109">
        <f t="shared" si="127"/>
        <v>18000</v>
      </c>
      <c r="S261" s="125">
        <v>0</v>
      </c>
      <c r="T261" s="125">
        <v>18000</v>
      </c>
      <c r="U261" s="281"/>
      <c r="V261" s="109">
        <f t="shared" si="129"/>
        <v>0</v>
      </c>
      <c r="W261" s="725"/>
      <c r="X261" s="725"/>
      <c r="Y261" s="725"/>
      <c r="Z261" s="745">
        <f t="shared" si="130"/>
        <v>0</v>
      </c>
      <c r="AA261" s="725"/>
      <c r="AB261" s="694" t="s">
        <v>1400</v>
      </c>
    </row>
    <row r="262" spans="1:28" s="7" customFormat="1" ht="20.25" customHeight="1">
      <c r="A262" s="582"/>
      <c r="B262" s="594" t="s">
        <v>20</v>
      </c>
      <c r="C262" s="926"/>
      <c r="D262" s="590"/>
      <c r="E262" s="590"/>
      <c r="F262" s="590"/>
      <c r="G262" s="590"/>
      <c r="H262" s="590"/>
      <c r="I262" s="693"/>
      <c r="J262" s="693"/>
      <c r="K262" s="693"/>
      <c r="L262" s="693"/>
      <c r="M262" s="693"/>
      <c r="N262" s="585">
        <f>N267++N315+N316+N317+N318</f>
        <v>1753532.9</v>
      </c>
      <c r="O262" s="585">
        <f t="shared" ref="O262:Y262" si="131">O267++O315+O316+O317+O318</f>
        <v>58887.6</v>
      </c>
      <c r="P262" s="585">
        <f t="shared" si="131"/>
        <v>1694645.2999999998</v>
      </c>
      <c r="Q262" s="585">
        <f t="shared" si="131"/>
        <v>0</v>
      </c>
      <c r="R262" s="585">
        <f t="shared" si="131"/>
        <v>2116098.9</v>
      </c>
      <c r="S262" s="585">
        <f t="shared" si="131"/>
        <v>58887.6</v>
      </c>
      <c r="T262" s="585">
        <f t="shared" si="131"/>
        <v>2057211.2999999998</v>
      </c>
      <c r="U262" s="585">
        <f t="shared" si="131"/>
        <v>0</v>
      </c>
      <c r="V262" s="585">
        <f t="shared" si="131"/>
        <v>1370554.9999999998</v>
      </c>
      <c r="W262" s="585">
        <f t="shared" si="131"/>
        <v>58887.6</v>
      </c>
      <c r="X262" s="585">
        <f t="shared" si="131"/>
        <v>1311667.3999999994</v>
      </c>
      <c r="Y262" s="585">
        <f t="shared" si="131"/>
        <v>0</v>
      </c>
      <c r="Z262" s="881">
        <f>V262/N262</f>
        <v>0.78159639890417787</v>
      </c>
      <c r="AA262" s="716"/>
      <c r="AB262" s="693"/>
    </row>
    <row r="263" spans="1:28" s="7" customFormat="1" ht="47.25">
      <c r="A263" s="81"/>
      <c r="B263" s="96" t="s">
        <v>398</v>
      </c>
      <c r="C263" s="927"/>
      <c r="D263" s="202"/>
      <c r="E263" s="202"/>
      <c r="F263" s="202"/>
      <c r="G263" s="202"/>
      <c r="H263" s="202"/>
      <c r="I263" s="688"/>
      <c r="J263" s="688"/>
      <c r="K263" s="688"/>
      <c r="L263" s="688"/>
      <c r="M263" s="688"/>
      <c r="N263" s="106"/>
      <c r="O263" s="106"/>
      <c r="P263" s="106"/>
      <c r="Q263" s="717"/>
      <c r="R263" s="717"/>
      <c r="S263" s="717"/>
      <c r="T263" s="316"/>
      <c r="U263" s="316"/>
      <c r="V263" s="717"/>
      <c r="W263" s="717"/>
      <c r="X263" s="717"/>
      <c r="Y263" s="717"/>
      <c r="Z263" s="742"/>
      <c r="AA263" s="717"/>
      <c r="AB263" s="688"/>
    </row>
    <row r="264" spans="1:28" s="7" customFormat="1" ht="31.5">
      <c r="A264" s="83"/>
      <c r="B264" s="97" t="s">
        <v>399</v>
      </c>
      <c r="C264" s="929"/>
      <c r="D264" s="203"/>
      <c r="E264" s="203"/>
      <c r="F264" s="203"/>
      <c r="G264" s="203"/>
      <c r="H264" s="203"/>
      <c r="I264" s="689"/>
      <c r="J264" s="689"/>
      <c r="K264" s="689"/>
      <c r="L264" s="689"/>
      <c r="M264" s="689"/>
      <c r="N264" s="107"/>
      <c r="O264" s="107"/>
      <c r="P264" s="107"/>
      <c r="Q264" s="718"/>
      <c r="R264" s="718"/>
      <c r="S264" s="718"/>
      <c r="T264" s="317"/>
      <c r="U264" s="317"/>
      <c r="V264" s="718"/>
      <c r="W264" s="718"/>
      <c r="X264" s="718"/>
      <c r="Y264" s="718"/>
      <c r="Z264" s="743"/>
      <c r="AA264" s="718"/>
      <c r="AB264" s="689"/>
    </row>
    <row r="265" spans="1:28" s="7" customFormat="1" ht="31.5">
      <c r="A265" s="63"/>
      <c r="B265" s="69" t="s">
        <v>18</v>
      </c>
      <c r="C265" s="928"/>
      <c r="D265" s="217"/>
      <c r="E265" s="217"/>
      <c r="F265" s="217"/>
      <c r="G265" s="217"/>
      <c r="H265" s="217"/>
      <c r="I265" s="701"/>
      <c r="J265" s="701"/>
      <c r="K265" s="701"/>
      <c r="L265" s="701"/>
      <c r="M265" s="701"/>
      <c r="N265" s="108"/>
      <c r="O265" s="124"/>
      <c r="P265" s="124"/>
      <c r="Q265" s="724"/>
      <c r="R265" s="724"/>
      <c r="S265" s="724"/>
      <c r="T265" s="327"/>
      <c r="U265" s="327"/>
      <c r="V265" s="724"/>
      <c r="W265" s="724"/>
      <c r="X265" s="724"/>
      <c r="Y265" s="724"/>
      <c r="Z265" s="759"/>
      <c r="AA265" s="724"/>
      <c r="AB265" s="701"/>
    </row>
    <row r="266" spans="1:28" ht="20.25">
      <c r="A266" s="51"/>
      <c r="B266" s="369" t="s">
        <v>97</v>
      </c>
      <c r="C266" s="909"/>
      <c r="D266" s="221"/>
      <c r="E266" s="221"/>
      <c r="F266" s="221"/>
      <c r="G266" s="221"/>
      <c r="H266" s="221"/>
      <c r="I266" s="703"/>
      <c r="J266" s="703"/>
      <c r="K266" s="703"/>
      <c r="L266" s="703"/>
      <c r="M266" s="703"/>
      <c r="N266" s="109"/>
      <c r="O266" s="125"/>
      <c r="P266" s="125"/>
      <c r="Q266" s="725"/>
      <c r="R266" s="725"/>
      <c r="S266" s="725"/>
      <c r="T266" s="281"/>
      <c r="U266" s="281"/>
      <c r="V266" s="725"/>
      <c r="W266" s="725"/>
      <c r="X266" s="725"/>
      <c r="Y266" s="725"/>
      <c r="Z266" s="760"/>
      <c r="AA266" s="725"/>
      <c r="AB266" s="703"/>
    </row>
    <row r="267" spans="1:28" s="21" customFormat="1" ht="47.25">
      <c r="A267" s="59"/>
      <c r="B267" s="36" t="s">
        <v>90</v>
      </c>
      <c r="C267" s="916"/>
      <c r="D267" s="215"/>
      <c r="E267" s="215"/>
      <c r="F267" s="215"/>
      <c r="G267" s="215"/>
      <c r="H267" s="215"/>
      <c r="I267" s="696"/>
      <c r="J267" s="696"/>
      <c r="K267" s="696"/>
      <c r="L267" s="696"/>
      <c r="M267" s="696"/>
      <c r="N267" s="117">
        <f t="shared" ref="N267:Y267" si="132">N268+N273+N281+N285+N288+N294+N297+N302+N309</f>
        <v>1555491.5</v>
      </c>
      <c r="O267" s="117">
        <f t="shared" si="132"/>
        <v>0</v>
      </c>
      <c r="P267" s="117">
        <f t="shared" si="132"/>
        <v>1555491.5</v>
      </c>
      <c r="Q267" s="117">
        <f t="shared" si="132"/>
        <v>0</v>
      </c>
      <c r="R267" s="117">
        <f t="shared" si="132"/>
        <v>1918057.5</v>
      </c>
      <c r="S267" s="117">
        <f t="shared" si="132"/>
        <v>0</v>
      </c>
      <c r="T267" s="117">
        <f t="shared" si="132"/>
        <v>1918057.5</v>
      </c>
      <c r="U267" s="117">
        <f t="shared" si="132"/>
        <v>0</v>
      </c>
      <c r="V267" s="117">
        <f t="shared" si="132"/>
        <v>1197502.9999999998</v>
      </c>
      <c r="W267" s="117">
        <f t="shared" si="132"/>
        <v>0</v>
      </c>
      <c r="X267" s="117">
        <f t="shared" si="132"/>
        <v>1197502.9999999998</v>
      </c>
      <c r="Y267" s="117">
        <f t="shared" si="132"/>
        <v>0</v>
      </c>
      <c r="Z267" s="751">
        <f>V267/R267</f>
        <v>0.62433112667373103</v>
      </c>
      <c r="AA267" s="721"/>
      <c r="AB267" s="696"/>
    </row>
    <row r="268" spans="1:28" ht="31.5">
      <c r="A268" s="70"/>
      <c r="B268" s="71" t="s">
        <v>135</v>
      </c>
      <c r="C268" s="931"/>
      <c r="D268" s="220"/>
      <c r="E268" s="220"/>
      <c r="F268" s="220"/>
      <c r="G268" s="220"/>
      <c r="H268" s="220"/>
      <c r="I268" s="702"/>
      <c r="J268" s="702"/>
      <c r="K268" s="702"/>
      <c r="L268" s="702"/>
      <c r="M268" s="702"/>
      <c r="N268" s="130">
        <f>SUM(N269:N272)</f>
        <v>279109.40000000002</v>
      </c>
      <c r="O268" s="130">
        <f t="shared" ref="O268:Y268" si="133">SUM(O269:O272)</f>
        <v>0</v>
      </c>
      <c r="P268" s="130">
        <f t="shared" si="133"/>
        <v>279109.40000000002</v>
      </c>
      <c r="Q268" s="130">
        <f t="shared" si="133"/>
        <v>0</v>
      </c>
      <c r="R268" s="130">
        <f t="shared" si="133"/>
        <v>27517.8</v>
      </c>
      <c r="S268" s="130">
        <f t="shared" si="133"/>
        <v>0</v>
      </c>
      <c r="T268" s="130">
        <f t="shared" si="133"/>
        <v>27517.8</v>
      </c>
      <c r="U268" s="130">
        <f t="shared" si="133"/>
        <v>0</v>
      </c>
      <c r="V268" s="130">
        <f t="shared" si="133"/>
        <v>0</v>
      </c>
      <c r="W268" s="130">
        <f t="shared" si="133"/>
        <v>0</v>
      </c>
      <c r="X268" s="130">
        <f t="shared" si="133"/>
        <v>0</v>
      </c>
      <c r="Y268" s="130">
        <f t="shared" si="133"/>
        <v>0</v>
      </c>
      <c r="Z268" s="761">
        <f>V268/R268</f>
        <v>0</v>
      </c>
      <c r="AA268" s="726"/>
      <c r="AB268" s="702"/>
    </row>
    <row r="269" spans="1:28" ht="102" customHeight="1">
      <c r="A269" s="51" t="s">
        <v>369</v>
      </c>
      <c r="B269" s="39" t="s">
        <v>136</v>
      </c>
      <c r="C269" s="932"/>
      <c r="D269" s="570" t="s">
        <v>463</v>
      </c>
      <c r="E269" s="570" t="s">
        <v>469</v>
      </c>
      <c r="F269" s="570" t="s">
        <v>465</v>
      </c>
      <c r="G269" s="570" t="s">
        <v>494</v>
      </c>
      <c r="H269" s="570" t="s">
        <v>474</v>
      </c>
      <c r="I269" s="690" t="s">
        <v>1052</v>
      </c>
      <c r="J269" s="690" t="s">
        <v>1175</v>
      </c>
      <c r="K269" s="690" t="s">
        <v>1401</v>
      </c>
      <c r="L269" s="690" t="s">
        <v>1402</v>
      </c>
      <c r="M269" s="690" t="s">
        <v>456</v>
      </c>
      <c r="N269" s="127">
        <f t="shared" ref="N269:N271" si="134">O269+P269+Q269</f>
        <v>36806.699999999997</v>
      </c>
      <c r="O269" s="127">
        <v>0</v>
      </c>
      <c r="P269" s="127">
        <v>36806.699999999997</v>
      </c>
      <c r="Q269" s="679"/>
      <c r="R269" s="127">
        <f t="shared" ref="R269:R271" si="135">S269+T269+U269</f>
        <v>1370.3</v>
      </c>
      <c r="S269" s="127">
        <v>0</v>
      </c>
      <c r="T269" s="127">
        <v>1370.3</v>
      </c>
      <c r="U269" s="329"/>
      <c r="V269" s="109">
        <f t="shared" ref="V269:V272" si="136">W269+X269+Y269</f>
        <v>0</v>
      </c>
      <c r="W269" s="679">
        <v>0</v>
      </c>
      <c r="X269" s="679">
        <v>0</v>
      </c>
      <c r="Y269" s="679"/>
      <c r="Z269" s="750">
        <f t="shared" ref="Z269:Z270" si="137">V269/R269</f>
        <v>0</v>
      </c>
      <c r="AA269" s="679"/>
      <c r="AB269" s="690" t="s">
        <v>1586</v>
      </c>
    </row>
    <row r="270" spans="1:28" ht="84.75" customHeight="1">
      <c r="A270" s="51" t="s">
        <v>370</v>
      </c>
      <c r="B270" s="39" t="s">
        <v>137</v>
      </c>
      <c r="C270" s="932"/>
      <c r="D270" s="570" t="s">
        <v>463</v>
      </c>
      <c r="E270" s="570" t="s">
        <v>469</v>
      </c>
      <c r="F270" s="570" t="s">
        <v>465</v>
      </c>
      <c r="G270" s="570" t="s">
        <v>494</v>
      </c>
      <c r="H270" s="570" t="s">
        <v>474</v>
      </c>
      <c r="I270" s="690" t="s">
        <v>1052</v>
      </c>
      <c r="J270" s="690" t="s">
        <v>1175</v>
      </c>
      <c r="K270" s="690" t="s">
        <v>1401</v>
      </c>
      <c r="L270" s="690" t="s">
        <v>1403</v>
      </c>
      <c r="M270" s="690" t="s">
        <v>456</v>
      </c>
      <c r="N270" s="127">
        <f t="shared" si="134"/>
        <v>20000</v>
      </c>
      <c r="O270" s="127">
        <v>0</v>
      </c>
      <c r="P270" s="127">
        <v>20000</v>
      </c>
      <c r="Q270" s="679"/>
      <c r="R270" s="127">
        <f t="shared" si="135"/>
        <v>1636.2</v>
      </c>
      <c r="S270" s="127">
        <v>0</v>
      </c>
      <c r="T270" s="127">
        <v>1636.2</v>
      </c>
      <c r="U270" s="329"/>
      <c r="V270" s="109">
        <f t="shared" si="136"/>
        <v>0</v>
      </c>
      <c r="W270" s="679">
        <v>0</v>
      </c>
      <c r="X270" s="679">
        <v>0</v>
      </c>
      <c r="Y270" s="679"/>
      <c r="Z270" s="750">
        <f t="shared" si="137"/>
        <v>0</v>
      </c>
      <c r="AA270" s="679"/>
      <c r="AB270" s="690" t="s">
        <v>1586</v>
      </c>
    </row>
    <row r="271" spans="1:28" ht="89.25" customHeight="1">
      <c r="A271" s="51" t="s">
        <v>371</v>
      </c>
      <c r="B271" s="39" t="s">
        <v>138</v>
      </c>
      <c r="C271" s="932"/>
      <c r="D271" s="570" t="s">
        <v>463</v>
      </c>
      <c r="E271" s="570" t="s">
        <v>469</v>
      </c>
      <c r="F271" s="570" t="s">
        <v>465</v>
      </c>
      <c r="G271" s="570" t="s">
        <v>494</v>
      </c>
      <c r="H271" s="570" t="s">
        <v>474</v>
      </c>
      <c r="I271" s="690" t="s">
        <v>1052</v>
      </c>
      <c r="J271" s="690" t="s">
        <v>1175</v>
      </c>
      <c r="K271" s="690" t="s">
        <v>1401</v>
      </c>
      <c r="L271" s="690" t="s">
        <v>1404</v>
      </c>
      <c r="M271" s="690" t="s">
        <v>448</v>
      </c>
      <c r="N271" s="127">
        <f t="shared" si="134"/>
        <v>71012.100000000006</v>
      </c>
      <c r="O271" s="127">
        <v>0</v>
      </c>
      <c r="P271" s="127">
        <v>71012.100000000006</v>
      </c>
      <c r="Q271" s="679"/>
      <c r="R271" s="127">
        <f t="shared" si="135"/>
        <v>22374.1</v>
      </c>
      <c r="S271" s="127">
        <v>0</v>
      </c>
      <c r="T271" s="127">
        <v>22374.1</v>
      </c>
      <c r="U271" s="329"/>
      <c r="V271" s="109">
        <f t="shared" si="136"/>
        <v>0</v>
      </c>
      <c r="W271" s="679">
        <v>0</v>
      </c>
      <c r="X271" s="679">
        <v>0</v>
      </c>
      <c r="Y271" s="679"/>
      <c r="Z271" s="750">
        <f t="shared" ref="Z271:Z272" si="138">V271/R271</f>
        <v>0</v>
      </c>
      <c r="AA271" s="679"/>
      <c r="AB271" s="690" t="s">
        <v>1586</v>
      </c>
    </row>
    <row r="272" spans="1:28" ht="92.25" customHeight="1">
      <c r="A272" s="51" t="s">
        <v>372</v>
      </c>
      <c r="B272" s="39" t="s">
        <v>143</v>
      </c>
      <c r="C272" s="932"/>
      <c r="D272" s="570" t="s">
        <v>463</v>
      </c>
      <c r="E272" s="570" t="s">
        <v>493</v>
      </c>
      <c r="F272" s="570" t="s">
        <v>483</v>
      </c>
      <c r="G272" s="570" t="s">
        <v>494</v>
      </c>
      <c r="H272" s="570" t="s">
        <v>474</v>
      </c>
      <c r="I272" s="690" t="s">
        <v>1052</v>
      </c>
      <c r="J272" s="690" t="s">
        <v>1175</v>
      </c>
      <c r="K272" s="690" t="s">
        <v>1401</v>
      </c>
      <c r="L272" s="690" t="s">
        <v>1405</v>
      </c>
      <c r="M272" s="690" t="s">
        <v>456</v>
      </c>
      <c r="N272" s="127">
        <f>O272+P272+Q272</f>
        <v>151290.6</v>
      </c>
      <c r="O272" s="127">
        <v>0</v>
      </c>
      <c r="P272" s="127">
        <v>151290.6</v>
      </c>
      <c r="Q272" s="679"/>
      <c r="R272" s="127">
        <f>S272+T272+U272</f>
        <v>2137.1999999999998</v>
      </c>
      <c r="S272" s="127">
        <v>0</v>
      </c>
      <c r="T272" s="127">
        <v>2137.1999999999998</v>
      </c>
      <c r="U272" s="329"/>
      <c r="V272" s="109">
        <f t="shared" si="136"/>
        <v>0</v>
      </c>
      <c r="W272" s="679">
        <v>0</v>
      </c>
      <c r="X272" s="679">
        <v>0</v>
      </c>
      <c r="Y272" s="679"/>
      <c r="Z272" s="750">
        <f t="shared" si="138"/>
        <v>0</v>
      </c>
      <c r="AA272" s="679"/>
      <c r="AB272" s="690" t="s">
        <v>1587</v>
      </c>
    </row>
    <row r="273" spans="1:28" ht="47.25">
      <c r="A273" s="70"/>
      <c r="B273" s="71" t="s">
        <v>144</v>
      </c>
      <c r="C273" s="931"/>
      <c r="D273" s="220"/>
      <c r="E273" s="220"/>
      <c r="F273" s="220"/>
      <c r="G273" s="220"/>
      <c r="H273" s="220"/>
      <c r="I273" s="702"/>
      <c r="J273" s="702"/>
      <c r="K273" s="702"/>
      <c r="L273" s="702"/>
      <c r="M273" s="702"/>
      <c r="N273" s="130">
        <f>SUM(N274:N280)</f>
        <v>82919.299999999988</v>
      </c>
      <c r="O273" s="130">
        <f t="shared" ref="O273:Y273" si="139">SUM(O274:O280)</f>
        <v>0</v>
      </c>
      <c r="P273" s="130">
        <f t="shared" si="139"/>
        <v>82919.299999999988</v>
      </c>
      <c r="Q273" s="130">
        <f t="shared" si="139"/>
        <v>0</v>
      </c>
      <c r="R273" s="130">
        <f t="shared" si="139"/>
        <v>358387.7</v>
      </c>
      <c r="S273" s="130">
        <f t="shared" si="139"/>
        <v>0</v>
      </c>
      <c r="T273" s="130">
        <f t="shared" si="139"/>
        <v>358387.7</v>
      </c>
      <c r="U273" s="130">
        <f t="shared" si="139"/>
        <v>0</v>
      </c>
      <c r="V273" s="130">
        <f t="shared" si="139"/>
        <v>80623.799999999988</v>
      </c>
      <c r="W273" s="130">
        <f t="shared" si="139"/>
        <v>0</v>
      </c>
      <c r="X273" s="130">
        <f t="shared" si="139"/>
        <v>80623.799999999988</v>
      </c>
      <c r="Y273" s="130">
        <f t="shared" si="139"/>
        <v>0</v>
      </c>
      <c r="Z273" s="761">
        <f>V273/N273</f>
        <v>0.97231645708538306</v>
      </c>
      <c r="AA273" s="726"/>
      <c r="AB273" s="702"/>
    </row>
    <row r="274" spans="1:28" ht="138" customHeight="1">
      <c r="A274" s="51" t="s">
        <v>373</v>
      </c>
      <c r="B274" s="102" t="s">
        <v>145</v>
      </c>
      <c r="C274" s="856"/>
      <c r="D274" s="205" t="s">
        <v>463</v>
      </c>
      <c r="E274" s="205" t="s">
        <v>469</v>
      </c>
      <c r="F274" s="205" t="s">
        <v>465</v>
      </c>
      <c r="G274" s="205" t="s">
        <v>495</v>
      </c>
      <c r="H274" s="205" t="s">
        <v>474</v>
      </c>
      <c r="I274" s="691" t="s">
        <v>1051</v>
      </c>
      <c r="J274" s="829" t="s">
        <v>1175</v>
      </c>
      <c r="K274" s="829" t="s">
        <v>1545</v>
      </c>
      <c r="L274" s="829" t="s">
        <v>1406</v>
      </c>
      <c r="M274" s="691" t="s">
        <v>448</v>
      </c>
      <c r="N274" s="129">
        <f t="shared" ref="N274:N284" si="140">O274+P274+Q274</f>
        <v>473.6</v>
      </c>
      <c r="O274" s="129">
        <v>0</v>
      </c>
      <c r="P274" s="129">
        <v>473.6</v>
      </c>
      <c r="Q274" s="727"/>
      <c r="R274" s="129">
        <f t="shared" ref="R274:R280" si="141">S274+T274+U274</f>
        <v>20380</v>
      </c>
      <c r="S274" s="129">
        <v>0</v>
      </c>
      <c r="T274" s="129">
        <v>20380</v>
      </c>
      <c r="U274" s="330"/>
      <c r="V274" s="109">
        <f t="shared" ref="V274:V280" si="142">W274+X274+Y274</f>
        <v>473.6</v>
      </c>
      <c r="W274" s="727">
        <v>0</v>
      </c>
      <c r="X274" s="727">
        <v>473.6</v>
      </c>
      <c r="Y274" s="727"/>
      <c r="Z274" s="1003">
        <f>V274/N274</f>
        <v>1</v>
      </c>
      <c r="AA274" s="727"/>
      <c r="AB274" s="977" t="s">
        <v>1510</v>
      </c>
    </row>
    <row r="275" spans="1:28" ht="136.5" customHeight="1">
      <c r="A275" s="51" t="s">
        <v>432</v>
      </c>
      <c r="B275" s="102" t="s">
        <v>146</v>
      </c>
      <c r="C275" s="856"/>
      <c r="D275" s="205" t="s">
        <v>463</v>
      </c>
      <c r="E275" s="205" t="s">
        <v>469</v>
      </c>
      <c r="F275" s="205" t="s">
        <v>465</v>
      </c>
      <c r="G275" s="205" t="s">
        <v>495</v>
      </c>
      <c r="H275" s="205" t="s">
        <v>474</v>
      </c>
      <c r="I275" s="691" t="s">
        <v>1051</v>
      </c>
      <c r="J275" s="829" t="s">
        <v>1175</v>
      </c>
      <c r="K275" s="829" t="s">
        <v>1545</v>
      </c>
      <c r="L275" s="829" t="s">
        <v>1407</v>
      </c>
      <c r="M275" s="691" t="s">
        <v>448</v>
      </c>
      <c r="N275" s="129">
        <f t="shared" si="140"/>
        <v>689.1</v>
      </c>
      <c r="O275" s="129">
        <v>0</v>
      </c>
      <c r="P275" s="129">
        <v>689.1</v>
      </c>
      <c r="Q275" s="727"/>
      <c r="R275" s="129">
        <f t="shared" si="141"/>
        <v>24220</v>
      </c>
      <c r="S275" s="129">
        <v>0</v>
      </c>
      <c r="T275" s="129">
        <v>24220</v>
      </c>
      <c r="U275" s="330"/>
      <c r="V275" s="109">
        <f t="shared" si="142"/>
        <v>689.1</v>
      </c>
      <c r="W275" s="727">
        <v>0</v>
      </c>
      <c r="X275" s="727">
        <v>689.1</v>
      </c>
      <c r="Y275" s="727"/>
      <c r="Z275" s="1003">
        <f t="shared" ref="Z275:Z276" si="143">V275/N275</f>
        <v>1</v>
      </c>
      <c r="AA275" s="727"/>
      <c r="AB275" s="977" t="s">
        <v>1510</v>
      </c>
    </row>
    <row r="276" spans="1:28" ht="137.25" customHeight="1">
      <c r="A276" s="51" t="s">
        <v>374</v>
      </c>
      <c r="B276" s="102" t="s">
        <v>147</v>
      </c>
      <c r="C276" s="856"/>
      <c r="D276" s="205" t="s">
        <v>463</v>
      </c>
      <c r="E276" s="205" t="s">
        <v>469</v>
      </c>
      <c r="F276" s="205" t="s">
        <v>465</v>
      </c>
      <c r="G276" s="205" t="s">
        <v>495</v>
      </c>
      <c r="H276" s="205" t="s">
        <v>474</v>
      </c>
      <c r="I276" s="691" t="s">
        <v>1051</v>
      </c>
      <c r="J276" s="829" t="s">
        <v>1175</v>
      </c>
      <c r="K276" s="829" t="s">
        <v>1545</v>
      </c>
      <c r="L276" s="829" t="s">
        <v>1408</v>
      </c>
      <c r="M276" s="691" t="s">
        <v>448</v>
      </c>
      <c r="N276" s="129">
        <f t="shared" si="140"/>
        <v>973.5</v>
      </c>
      <c r="O276" s="129">
        <v>0</v>
      </c>
      <c r="P276" s="129">
        <v>973.5</v>
      </c>
      <c r="Q276" s="727"/>
      <c r="R276" s="129">
        <f t="shared" si="141"/>
        <v>43270</v>
      </c>
      <c r="S276" s="129">
        <v>0</v>
      </c>
      <c r="T276" s="129">
        <v>43270</v>
      </c>
      <c r="U276" s="330"/>
      <c r="V276" s="109">
        <f t="shared" si="142"/>
        <v>973.5</v>
      </c>
      <c r="W276" s="727">
        <v>0</v>
      </c>
      <c r="X276" s="727">
        <v>973.5</v>
      </c>
      <c r="Y276" s="727"/>
      <c r="Z276" s="1003">
        <f t="shared" si="143"/>
        <v>1</v>
      </c>
      <c r="AA276" s="727"/>
      <c r="AB276" s="977" t="s">
        <v>1510</v>
      </c>
    </row>
    <row r="277" spans="1:28" ht="135" customHeight="1">
      <c r="A277" s="51" t="s">
        <v>375</v>
      </c>
      <c r="B277" s="102" t="s">
        <v>148</v>
      </c>
      <c r="C277" s="856"/>
      <c r="D277" s="205" t="s">
        <v>463</v>
      </c>
      <c r="E277" s="205" t="s">
        <v>469</v>
      </c>
      <c r="F277" s="205" t="s">
        <v>465</v>
      </c>
      <c r="G277" s="205" t="s">
        <v>495</v>
      </c>
      <c r="H277" s="205" t="s">
        <v>474</v>
      </c>
      <c r="I277" s="691" t="s">
        <v>1051</v>
      </c>
      <c r="J277" s="829" t="s">
        <v>1175</v>
      </c>
      <c r="K277" s="829" t="s">
        <v>1545</v>
      </c>
      <c r="L277" s="829" t="s">
        <v>1409</v>
      </c>
      <c r="M277" s="691" t="s">
        <v>448</v>
      </c>
      <c r="N277" s="129">
        <f t="shared" si="140"/>
        <v>919.5</v>
      </c>
      <c r="O277" s="129">
        <v>0</v>
      </c>
      <c r="P277" s="129">
        <v>919.5</v>
      </c>
      <c r="Q277" s="727"/>
      <c r="R277" s="129">
        <f t="shared" si="141"/>
        <v>42441</v>
      </c>
      <c r="S277" s="129">
        <v>0</v>
      </c>
      <c r="T277" s="129">
        <v>42441</v>
      </c>
      <c r="U277" s="330"/>
      <c r="V277" s="109">
        <f t="shared" si="142"/>
        <v>919.5</v>
      </c>
      <c r="W277" s="727">
        <v>0</v>
      </c>
      <c r="X277" s="727">
        <v>919.5</v>
      </c>
      <c r="Y277" s="727"/>
      <c r="Z277" s="1003">
        <f>V277/N277</f>
        <v>1</v>
      </c>
      <c r="AA277" s="727"/>
      <c r="AB277" s="977" t="s">
        <v>1510</v>
      </c>
    </row>
    <row r="278" spans="1:28" ht="144" customHeight="1">
      <c r="A278" s="51" t="s">
        <v>376</v>
      </c>
      <c r="B278" s="102" t="s">
        <v>149</v>
      </c>
      <c r="C278" s="856"/>
      <c r="D278" s="205" t="s">
        <v>463</v>
      </c>
      <c r="E278" s="205" t="s">
        <v>469</v>
      </c>
      <c r="F278" s="205" t="s">
        <v>465</v>
      </c>
      <c r="G278" s="205" t="s">
        <v>495</v>
      </c>
      <c r="H278" s="205" t="s">
        <v>474</v>
      </c>
      <c r="I278" s="691" t="s">
        <v>1051</v>
      </c>
      <c r="J278" s="829" t="s">
        <v>1175</v>
      </c>
      <c r="K278" s="829" t="s">
        <v>1545</v>
      </c>
      <c r="L278" s="829" t="s">
        <v>1410</v>
      </c>
      <c r="M278" s="691" t="s">
        <v>448</v>
      </c>
      <c r="N278" s="129">
        <f t="shared" si="140"/>
        <v>584.6</v>
      </c>
      <c r="O278" s="129">
        <v>0</v>
      </c>
      <c r="P278" s="129">
        <v>584.6</v>
      </c>
      <c r="Q278" s="727"/>
      <c r="R278" s="129">
        <f t="shared" si="141"/>
        <v>26291</v>
      </c>
      <c r="S278" s="129">
        <v>0</v>
      </c>
      <c r="T278" s="129">
        <v>26291</v>
      </c>
      <c r="U278" s="330"/>
      <c r="V278" s="109">
        <f t="shared" si="142"/>
        <v>584.6</v>
      </c>
      <c r="W278" s="727">
        <v>0</v>
      </c>
      <c r="X278" s="727">
        <v>584.6</v>
      </c>
      <c r="Y278" s="727"/>
      <c r="Z278" s="1003">
        <f>V278/N278</f>
        <v>1</v>
      </c>
      <c r="AA278" s="727"/>
      <c r="AB278" s="977" t="s">
        <v>1510</v>
      </c>
    </row>
    <row r="279" spans="1:28" ht="138" customHeight="1">
      <c r="A279" s="51" t="s">
        <v>377</v>
      </c>
      <c r="B279" s="102" t="s">
        <v>150</v>
      </c>
      <c r="C279" s="856"/>
      <c r="D279" s="205" t="s">
        <v>463</v>
      </c>
      <c r="E279" s="205" t="s">
        <v>469</v>
      </c>
      <c r="F279" s="205" t="s">
        <v>465</v>
      </c>
      <c r="G279" s="205" t="s">
        <v>495</v>
      </c>
      <c r="H279" s="205" t="s">
        <v>474</v>
      </c>
      <c r="I279" s="691" t="s">
        <v>1051</v>
      </c>
      <c r="J279" s="829" t="s">
        <v>1175</v>
      </c>
      <c r="K279" s="829" t="s">
        <v>1545</v>
      </c>
      <c r="L279" s="829" t="s">
        <v>1411</v>
      </c>
      <c r="M279" s="691" t="s">
        <v>448</v>
      </c>
      <c r="N279" s="129">
        <f t="shared" si="140"/>
        <v>2278.6</v>
      </c>
      <c r="O279" s="129">
        <v>0</v>
      </c>
      <c r="P279" s="129">
        <v>2278.6</v>
      </c>
      <c r="Q279" s="727"/>
      <c r="R279" s="129">
        <f t="shared" si="141"/>
        <v>107785</v>
      </c>
      <c r="S279" s="129">
        <v>0</v>
      </c>
      <c r="T279" s="129">
        <v>107785</v>
      </c>
      <c r="U279" s="330"/>
      <c r="V279" s="109">
        <f t="shared" si="142"/>
        <v>2278.6</v>
      </c>
      <c r="W279" s="727">
        <v>0</v>
      </c>
      <c r="X279" s="727">
        <v>2278.6</v>
      </c>
      <c r="Y279" s="727"/>
      <c r="Z279" s="1003">
        <f>V279/N279</f>
        <v>1</v>
      </c>
      <c r="AA279" s="727"/>
      <c r="AB279" s="977" t="s">
        <v>1510</v>
      </c>
    </row>
    <row r="280" spans="1:28" ht="140.25" customHeight="1">
      <c r="A280" s="51" t="s">
        <v>378</v>
      </c>
      <c r="B280" s="102" t="s">
        <v>151</v>
      </c>
      <c r="C280" s="856"/>
      <c r="D280" s="205" t="s">
        <v>463</v>
      </c>
      <c r="E280" s="205" t="s">
        <v>493</v>
      </c>
      <c r="F280" s="205" t="s">
        <v>483</v>
      </c>
      <c r="G280" s="205" t="s">
        <v>495</v>
      </c>
      <c r="H280" s="205" t="s">
        <v>474</v>
      </c>
      <c r="I280" s="691" t="s">
        <v>1052</v>
      </c>
      <c r="J280" s="691" t="s">
        <v>1175</v>
      </c>
      <c r="K280" s="829" t="s">
        <v>1545</v>
      </c>
      <c r="L280" s="691" t="s">
        <v>1530</v>
      </c>
      <c r="M280" s="691" t="s">
        <v>450</v>
      </c>
      <c r="N280" s="129">
        <f t="shared" si="140"/>
        <v>77000.399999999994</v>
      </c>
      <c r="O280" s="129">
        <v>0</v>
      </c>
      <c r="P280" s="129">
        <v>77000.399999999994</v>
      </c>
      <c r="Q280" s="727"/>
      <c r="R280" s="129">
        <f t="shared" si="141"/>
        <v>94000.7</v>
      </c>
      <c r="S280" s="129">
        <v>0</v>
      </c>
      <c r="T280" s="129">
        <v>94000.7</v>
      </c>
      <c r="U280" s="330"/>
      <c r="V280" s="109">
        <f t="shared" si="142"/>
        <v>74704.899999999994</v>
      </c>
      <c r="W280" s="727"/>
      <c r="X280" s="727">
        <v>74704.899999999994</v>
      </c>
      <c r="Y280" s="727"/>
      <c r="Z280" s="746">
        <f>V280/N280</f>
        <v>0.9701884665534205</v>
      </c>
      <c r="AA280" s="727"/>
      <c r="AB280" s="977" t="s">
        <v>1549</v>
      </c>
    </row>
    <row r="281" spans="1:28" ht="31.5">
      <c r="A281" s="70"/>
      <c r="B281" s="71" t="s">
        <v>152</v>
      </c>
      <c r="C281" s="931"/>
      <c r="D281" s="220"/>
      <c r="E281" s="220"/>
      <c r="F281" s="220"/>
      <c r="G281" s="220"/>
      <c r="H281" s="220"/>
      <c r="I281" s="702"/>
      <c r="J281" s="702"/>
      <c r="K281" s="702"/>
      <c r="L281" s="702"/>
      <c r="M281" s="702"/>
      <c r="N281" s="130">
        <f>SUM(N282:N284)</f>
        <v>148405.29999999999</v>
      </c>
      <c r="O281" s="130">
        <f t="shared" ref="O281:Y281" si="144">SUM(O282:O284)</f>
        <v>0</v>
      </c>
      <c r="P281" s="130">
        <f t="shared" si="144"/>
        <v>148405.29999999999</v>
      </c>
      <c r="Q281" s="130">
        <f t="shared" si="144"/>
        <v>0</v>
      </c>
      <c r="R281" s="130">
        <f t="shared" si="144"/>
        <v>248981.4</v>
      </c>
      <c r="S281" s="130">
        <f t="shared" si="144"/>
        <v>0</v>
      </c>
      <c r="T281" s="130">
        <f t="shared" si="144"/>
        <v>248981.4</v>
      </c>
      <c r="U281" s="130">
        <f t="shared" si="144"/>
        <v>0</v>
      </c>
      <c r="V281" s="130">
        <f t="shared" si="144"/>
        <v>84739.5</v>
      </c>
      <c r="W281" s="130">
        <f t="shared" si="144"/>
        <v>0</v>
      </c>
      <c r="X281" s="130">
        <f t="shared" si="144"/>
        <v>84739.5</v>
      </c>
      <c r="Y281" s="130">
        <f t="shared" si="144"/>
        <v>0</v>
      </c>
      <c r="Z281" s="761">
        <f>V281/R281</f>
        <v>0.34034470044750331</v>
      </c>
      <c r="AA281" s="726"/>
      <c r="AB281" s="702"/>
    </row>
    <row r="282" spans="1:28" ht="63">
      <c r="A282" s="51" t="s">
        <v>379</v>
      </c>
      <c r="B282" s="102" t="s">
        <v>201</v>
      </c>
      <c r="C282" s="856"/>
      <c r="D282" s="205" t="s">
        <v>463</v>
      </c>
      <c r="E282" s="205" t="s">
        <v>493</v>
      </c>
      <c r="F282" s="205" t="s">
        <v>483</v>
      </c>
      <c r="G282" s="205" t="s">
        <v>496</v>
      </c>
      <c r="H282" s="205" t="s">
        <v>474</v>
      </c>
      <c r="I282" s="829" t="s">
        <v>1051</v>
      </c>
      <c r="J282" s="692" t="s">
        <v>1175</v>
      </c>
      <c r="K282" s="692" t="s">
        <v>1546</v>
      </c>
      <c r="L282" s="692" t="s">
        <v>1412</v>
      </c>
      <c r="M282" s="691" t="s">
        <v>448</v>
      </c>
      <c r="N282" s="129">
        <f t="shared" si="140"/>
        <v>83000</v>
      </c>
      <c r="O282" s="129">
        <v>0</v>
      </c>
      <c r="P282" s="129">
        <v>83000</v>
      </c>
      <c r="Q282" s="727"/>
      <c r="R282" s="129">
        <f t="shared" ref="R282:R284" si="145">S282+T282+U282</f>
        <v>33000</v>
      </c>
      <c r="S282" s="129">
        <v>0</v>
      </c>
      <c r="T282" s="129">
        <v>33000</v>
      </c>
      <c r="U282" s="330"/>
      <c r="V282" s="109">
        <f t="shared" ref="V282:V284" si="146">W282+X282+Y282</f>
        <v>19334.2</v>
      </c>
      <c r="W282" s="727">
        <v>0</v>
      </c>
      <c r="X282" s="727">
        <v>19334.2</v>
      </c>
      <c r="Y282" s="727"/>
      <c r="Z282" s="746">
        <f t="shared" ref="Z282:Z289" si="147">V282/N282</f>
        <v>0.2329421686746988</v>
      </c>
      <c r="AA282" s="727"/>
      <c r="AB282" s="692" t="s">
        <v>1550</v>
      </c>
    </row>
    <row r="283" spans="1:28" ht="97.5" customHeight="1">
      <c r="A283" s="51" t="s">
        <v>380</v>
      </c>
      <c r="B283" s="102" t="s">
        <v>157</v>
      </c>
      <c r="C283" s="856"/>
      <c r="D283" s="205" t="s">
        <v>463</v>
      </c>
      <c r="E283" s="205" t="s">
        <v>493</v>
      </c>
      <c r="F283" s="205" t="s">
        <v>483</v>
      </c>
      <c r="G283" s="205" t="s">
        <v>496</v>
      </c>
      <c r="H283" s="205" t="s">
        <v>474</v>
      </c>
      <c r="I283" s="691" t="s">
        <v>1052</v>
      </c>
      <c r="J283" s="691" t="s">
        <v>1175</v>
      </c>
      <c r="K283" s="691" t="s">
        <v>1547</v>
      </c>
      <c r="L283" s="691" t="s">
        <v>1531</v>
      </c>
      <c r="M283" s="691" t="s">
        <v>447</v>
      </c>
      <c r="N283" s="129">
        <f t="shared" si="140"/>
        <v>64450.8</v>
      </c>
      <c r="O283" s="129">
        <v>0</v>
      </c>
      <c r="P283" s="129">
        <v>64450.8</v>
      </c>
      <c r="Q283" s="727"/>
      <c r="R283" s="129">
        <f t="shared" si="145"/>
        <v>214836</v>
      </c>
      <c r="S283" s="129">
        <v>0</v>
      </c>
      <c r="T283" s="129">
        <v>214836</v>
      </c>
      <c r="U283" s="330"/>
      <c r="V283" s="109">
        <f t="shared" si="146"/>
        <v>64450.8</v>
      </c>
      <c r="W283" s="727"/>
      <c r="X283" s="727">
        <v>64450.8</v>
      </c>
      <c r="Y283" s="727"/>
      <c r="Z283" s="1003">
        <f t="shared" si="147"/>
        <v>1</v>
      </c>
      <c r="AA283" s="727"/>
      <c r="AB283" s="977" t="s">
        <v>1510</v>
      </c>
    </row>
    <row r="284" spans="1:28" ht="47.25">
      <c r="A284" s="658" t="s">
        <v>381</v>
      </c>
      <c r="B284" s="355" t="s">
        <v>735</v>
      </c>
      <c r="C284" s="933"/>
      <c r="D284" s="205" t="s">
        <v>463</v>
      </c>
      <c r="E284" s="205" t="s">
        <v>469</v>
      </c>
      <c r="F284" s="205" t="s">
        <v>465</v>
      </c>
      <c r="G284" s="205" t="s">
        <v>496</v>
      </c>
      <c r="H284" s="205">
        <v>414</v>
      </c>
      <c r="I284" s="829" t="s">
        <v>1051</v>
      </c>
      <c r="J284" s="691" t="s">
        <v>1175</v>
      </c>
      <c r="K284" s="691" t="s">
        <v>1590</v>
      </c>
      <c r="L284" s="691" t="s">
        <v>1413</v>
      </c>
      <c r="M284" s="691" t="s">
        <v>1049</v>
      </c>
      <c r="N284" s="129">
        <f t="shared" si="140"/>
        <v>954.5</v>
      </c>
      <c r="O284" s="330">
        <v>0</v>
      </c>
      <c r="P284" s="330">
        <v>954.5</v>
      </c>
      <c r="Q284" s="727"/>
      <c r="R284" s="129">
        <f t="shared" si="145"/>
        <v>1145.4000000000001</v>
      </c>
      <c r="S284" s="330">
        <v>0</v>
      </c>
      <c r="T284" s="330">
        <v>1145.4000000000001</v>
      </c>
      <c r="U284" s="330"/>
      <c r="V284" s="109">
        <f t="shared" si="146"/>
        <v>954.5</v>
      </c>
      <c r="W284" s="727">
        <v>0</v>
      </c>
      <c r="X284" s="727">
        <v>954.5</v>
      </c>
      <c r="Y284" s="727"/>
      <c r="Z284" s="1003">
        <f t="shared" si="147"/>
        <v>1</v>
      </c>
      <c r="AA284" s="727"/>
      <c r="AB284" s="694" t="s">
        <v>1495</v>
      </c>
    </row>
    <row r="285" spans="1:28" ht="31.5">
      <c r="A285" s="70"/>
      <c r="B285" s="71" t="s">
        <v>153</v>
      </c>
      <c r="C285" s="931"/>
      <c r="D285" s="220"/>
      <c r="E285" s="220"/>
      <c r="F285" s="220"/>
      <c r="G285" s="220"/>
      <c r="H285" s="220"/>
      <c r="I285" s="702"/>
      <c r="J285" s="702"/>
      <c r="K285" s="702"/>
      <c r="L285" s="702"/>
      <c r="M285" s="702"/>
      <c r="N285" s="130">
        <f>N286+N287</f>
        <v>22380.9</v>
      </c>
      <c r="O285" s="130">
        <f t="shared" ref="O285:Y285" si="148">O286+O287</f>
        <v>0</v>
      </c>
      <c r="P285" s="130">
        <f t="shared" si="148"/>
        <v>22380.9</v>
      </c>
      <c r="Q285" s="130">
        <f t="shared" si="148"/>
        <v>0</v>
      </c>
      <c r="R285" s="130">
        <f t="shared" si="148"/>
        <v>351044.5</v>
      </c>
      <c r="S285" s="130">
        <f t="shared" si="148"/>
        <v>0</v>
      </c>
      <c r="T285" s="130">
        <f t="shared" si="148"/>
        <v>351044.5</v>
      </c>
      <c r="U285" s="130">
        <f t="shared" si="148"/>
        <v>0</v>
      </c>
      <c r="V285" s="130">
        <f t="shared" si="148"/>
        <v>22380.9</v>
      </c>
      <c r="W285" s="130">
        <f t="shared" si="148"/>
        <v>0</v>
      </c>
      <c r="X285" s="130">
        <f t="shared" si="148"/>
        <v>22380.9</v>
      </c>
      <c r="Y285" s="130">
        <f t="shared" si="148"/>
        <v>0</v>
      </c>
      <c r="Z285" s="761">
        <f t="shared" si="147"/>
        <v>1</v>
      </c>
      <c r="AA285" s="726"/>
      <c r="AB285" s="702"/>
    </row>
    <row r="286" spans="1:28" ht="98.25" customHeight="1">
      <c r="A286" s="51" t="s">
        <v>407</v>
      </c>
      <c r="B286" s="102" t="s">
        <v>154</v>
      </c>
      <c r="C286" s="856"/>
      <c r="D286" s="205" t="s">
        <v>463</v>
      </c>
      <c r="E286" s="205" t="s">
        <v>493</v>
      </c>
      <c r="F286" s="205" t="s">
        <v>483</v>
      </c>
      <c r="G286" s="205" t="s">
        <v>497</v>
      </c>
      <c r="H286" s="205" t="s">
        <v>474</v>
      </c>
      <c r="I286" s="691" t="s">
        <v>1052</v>
      </c>
      <c r="J286" s="691" t="s">
        <v>1175</v>
      </c>
      <c r="K286" s="691" t="s">
        <v>1591</v>
      </c>
      <c r="L286" s="691" t="s">
        <v>1240</v>
      </c>
      <c r="M286" s="691" t="s">
        <v>447</v>
      </c>
      <c r="N286" s="129">
        <f>O286+P286+Q286</f>
        <v>12024.8</v>
      </c>
      <c r="O286" s="129">
        <v>0</v>
      </c>
      <c r="P286" s="129">
        <v>12024.8</v>
      </c>
      <c r="Q286" s="727"/>
      <c r="R286" s="129">
        <f>S286+T286+U286</f>
        <v>164249</v>
      </c>
      <c r="S286" s="129">
        <v>0</v>
      </c>
      <c r="T286" s="129">
        <v>164249</v>
      </c>
      <c r="U286" s="330"/>
      <c r="V286" s="109">
        <f t="shared" ref="V286:V287" si="149">W286+X286+Y286</f>
        <v>12024.8</v>
      </c>
      <c r="W286" s="727">
        <v>0</v>
      </c>
      <c r="X286" s="727">
        <v>12024.8</v>
      </c>
      <c r="Y286" s="727"/>
      <c r="Z286" s="1003">
        <f t="shared" si="147"/>
        <v>1</v>
      </c>
      <c r="AA286" s="727"/>
      <c r="AB286" s="977" t="s">
        <v>1510</v>
      </c>
    </row>
    <row r="287" spans="1:28" ht="102.75" customHeight="1">
      <c r="A287" s="51" t="s">
        <v>781</v>
      </c>
      <c r="B287" s="102" t="s">
        <v>155</v>
      </c>
      <c r="C287" s="856"/>
      <c r="D287" s="205" t="s">
        <v>463</v>
      </c>
      <c r="E287" s="205" t="s">
        <v>493</v>
      </c>
      <c r="F287" s="205" t="s">
        <v>483</v>
      </c>
      <c r="G287" s="205" t="s">
        <v>497</v>
      </c>
      <c r="H287" s="205" t="s">
        <v>474</v>
      </c>
      <c r="I287" s="691" t="s">
        <v>1052</v>
      </c>
      <c r="J287" s="691" t="s">
        <v>1175</v>
      </c>
      <c r="K287" s="691" t="s">
        <v>1591</v>
      </c>
      <c r="L287" s="691" t="s">
        <v>1241</v>
      </c>
      <c r="M287" s="691" t="s">
        <v>448</v>
      </c>
      <c r="N287" s="129">
        <f>O287+P287+Q287</f>
        <v>10356.1</v>
      </c>
      <c r="O287" s="129">
        <v>0</v>
      </c>
      <c r="P287" s="129">
        <v>10356.1</v>
      </c>
      <c r="Q287" s="727"/>
      <c r="R287" s="129">
        <f>S287+T287+U287</f>
        <v>186795.5</v>
      </c>
      <c r="S287" s="129">
        <v>0</v>
      </c>
      <c r="T287" s="129">
        <v>186795.5</v>
      </c>
      <c r="U287" s="330"/>
      <c r="V287" s="109">
        <f t="shared" si="149"/>
        <v>10356.1</v>
      </c>
      <c r="W287" s="727">
        <v>0</v>
      </c>
      <c r="X287" s="727">
        <v>10356.1</v>
      </c>
      <c r="Y287" s="727"/>
      <c r="Z287" s="1003">
        <f t="shared" si="147"/>
        <v>1</v>
      </c>
      <c r="AA287" s="727"/>
      <c r="AB287" s="977" t="s">
        <v>1510</v>
      </c>
    </row>
    <row r="288" spans="1:28" ht="20.25">
      <c r="A288" s="70"/>
      <c r="B288" s="71" t="s">
        <v>202</v>
      </c>
      <c r="C288" s="931"/>
      <c r="D288" s="220"/>
      <c r="E288" s="220"/>
      <c r="F288" s="220"/>
      <c r="G288" s="220"/>
      <c r="H288" s="220"/>
      <c r="I288" s="702"/>
      <c r="J288" s="702"/>
      <c r="K288" s="702"/>
      <c r="L288" s="702"/>
      <c r="M288" s="702"/>
      <c r="N288" s="130">
        <f>N289+N290+N291+N292+N293</f>
        <v>144106.5</v>
      </c>
      <c r="O288" s="130">
        <f t="shared" ref="O288:Y288" si="150">O289+O290+O291+O292+O293</f>
        <v>0</v>
      </c>
      <c r="P288" s="130">
        <f t="shared" si="150"/>
        <v>144106.5</v>
      </c>
      <c r="Q288" s="130">
        <f t="shared" si="150"/>
        <v>0</v>
      </c>
      <c r="R288" s="130">
        <f t="shared" si="150"/>
        <v>197159.7</v>
      </c>
      <c r="S288" s="130">
        <f t="shared" si="150"/>
        <v>0</v>
      </c>
      <c r="T288" s="130">
        <f t="shared" si="150"/>
        <v>197159.7</v>
      </c>
      <c r="U288" s="130">
        <f t="shared" si="150"/>
        <v>0</v>
      </c>
      <c r="V288" s="130">
        <f t="shared" si="150"/>
        <v>144106.5</v>
      </c>
      <c r="W288" s="130">
        <f t="shared" si="150"/>
        <v>0</v>
      </c>
      <c r="X288" s="130">
        <f t="shared" si="150"/>
        <v>144106.5</v>
      </c>
      <c r="Y288" s="130">
        <f t="shared" si="150"/>
        <v>0</v>
      </c>
      <c r="Z288" s="761">
        <f t="shared" si="147"/>
        <v>1</v>
      </c>
      <c r="AA288" s="726"/>
      <c r="AB288" s="702"/>
    </row>
    <row r="289" spans="1:28" ht="39" customHeight="1">
      <c r="A289" s="51" t="s">
        <v>782</v>
      </c>
      <c r="B289" s="102" t="s">
        <v>604</v>
      </c>
      <c r="C289" s="856"/>
      <c r="D289" s="205" t="s">
        <v>463</v>
      </c>
      <c r="E289" s="205" t="s">
        <v>469</v>
      </c>
      <c r="F289" s="205" t="s">
        <v>465</v>
      </c>
      <c r="G289" s="205" t="s">
        <v>498</v>
      </c>
      <c r="H289" s="205" t="s">
        <v>474</v>
      </c>
      <c r="I289" s="691" t="s">
        <v>1048</v>
      </c>
      <c r="J289" s="691" t="s">
        <v>1175</v>
      </c>
      <c r="K289" s="691" t="s">
        <v>1591</v>
      </c>
      <c r="L289" s="691" t="s">
        <v>1242</v>
      </c>
      <c r="M289" s="691" t="s">
        <v>452</v>
      </c>
      <c r="N289" s="129">
        <f>O289+P289+Q289</f>
        <v>7006.4</v>
      </c>
      <c r="O289" s="129">
        <v>0</v>
      </c>
      <c r="P289" s="129">
        <v>7006.4</v>
      </c>
      <c r="Q289" s="727"/>
      <c r="R289" s="129">
        <f>S289+T289+U289</f>
        <v>7100</v>
      </c>
      <c r="S289" s="129">
        <v>0</v>
      </c>
      <c r="T289" s="129">
        <v>7100</v>
      </c>
      <c r="U289" s="330"/>
      <c r="V289" s="109">
        <f t="shared" ref="V289:V293" si="151">W289+X289+Y289</f>
        <v>7006.4</v>
      </c>
      <c r="W289" s="727">
        <v>0</v>
      </c>
      <c r="X289" s="727">
        <v>7006.4</v>
      </c>
      <c r="Y289" s="727"/>
      <c r="Z289" s="1003">
        <f t="shared" si="147"/>
        <v>1</v>
      </c>
      <c r="AA289" s="727"/>
      <c r="AB289" s="694" t="s">
        <v>1495</v>
      </c>
    </row>
    <row r="290" spans="1:28" ht="48.75" customHeight="1">
      <c r="A290" s="51" t="s">
        <v>783</v>
      </c>
      <c r="B290" s="102" t="s">
        <v>605</v>
      </c>
      <c r="C290" s="856"/>
      <c r="D290" s="205" t="s">
        <v>463</v>
      </c>
      <c r="E290" s="205" t="s">
        <v>469</v>
      </c>
      <c r="F290" s="205" t="s">
        <v>465</v>
      </c>
      <c r="G290" s="205" t="s">
        <v>498</v>
      </c>
      <c r="H290" s="205" t="s">
        <v>474</v>
      </c>
      <c r="I290" s="691" t="s">
        <v>1048</v>
      </c>
      <c r="J290" s="691" t="s">
        <v>1175</v>
      </c>
      <c r="K290" s="691" t="s">
        <v>1591</v>
      </c>
      <c r="L290" s="691" t="s">
        <v>1243</v>
      </c>
      <c r="M290" s="691" t="s">
        <v>452</v>
      </c>
      <c r="N290" s="129">
        <f t="shared" ref="N290:N293" si="152">O290+P290+Q290</f>
        <v>5835.2</v>
      </c>
      <c r="O290" s="129">
        <v>0</v>
      </c>
      <c r="P290" s="129">
        <v>5835.2</v>
      </c>
      <c r="Q290" s="727"/>
      <c r="R290" s="129">
        <f t="shared" ref="R290:R293" si="153">S290+T290+U290</f>
        <v>7200</v>
      </c>
      <c r="S290" s="129">
        <v>0</v>
      </c>
      <c r="T290" s="129">
        <v>7200</v>
      </c>
      <c r="U290" s="330"/>
      <c r="V290" s="109">
        <f t="shared" si="151"/>
        <v>5835.2</v>
      </c>
      <c r="W290" s="727">
        <v>0</v>
      </c>
      <c r="X290" s="727">
        <v>5835.2</v>
      </c>
      <c r="Y290" s="727"/>
      <c r="Z290" s="1003">
        <f t="shared" ref="Z290:Z291" si="154">V290/N290</f>
        <v>1</v>
      </c>
      <c r="AA290" s="727"/>
      <c r="AB290" s="694" t="s">
        <v>1495</v>
      </c>
    </row>
    <row r="291" spans="1:28" ht="57" customHeight="1">
      <c r="A291" s="51" t="s">
        <v>784</v>
      </c>
      <c r="B291" s="102" t="s">
        <v>606</v>
      </c>
      <c r="C291" s="856"/>
      <c r="D291" s="205" t="s">
        <v>463</v>
      </c>
      <c r="E291" s="205" t="s">
        <v>469</v>
      </c>
      <c r="F291" s="205" t="s">
        <v>465</v>
      </c>
      <c r="G291" s="205" t="s">
        <v>498</v>
      </c>
      <c r="H291" s="205" t="s">
        <v>474</v>
      </c>
      <c r="I291" s="691" t="s">
        <v>1048</v>
      </c>
      <c r="J291" s="691" t="s">
        <v>1175</v>
      </c>
      <c r="K291" s="691" t="s">
        <v>1591</v>
      </c>
      <c r="L291" s="691" t="s">
        <v>1245</v>
      </c>
      <c r="M291" s="691" t="s">
        <v>1049</v>
      </c>
      <c r="N291" s="129">
        <f t="shared" si="152"/>
        <v>15092.4</v>
      </c>
      <c r="O291" s="129">
        <v>0</v>
      </c>
      <c r="P291" s="129">
        <v>15092.4</v>
      </c>
      <c r="Q291" s="727"/>
      <c r="R291" s="129">
        <f t="shared" si="153"/>
        <v>15500</v>
      </c>
      <c r="S291" s="129">
        <v>0</v>
      </c>
      <c r="T291" s="129">
        <v>15500</v>
      </c>
      <c r="U291" s="330"/>
      <c r="V291" s="109">
        <f t="shared" si="151"/>
        <v>15092.4</v>
      </c>
      <c r="W291" s="727">
        <v>0</v>
      </c>
      <c r="X291" s="727">
        <v>15092.4</v>
      </c>
      <c r="Y291" s="727"/>
      <c r="Z291" s="1003">
        <f t="shared" si="154"/>
        <v>1</v>
      </c>
      <c r="AA291" s="727"/>
      <c r="AB291" s="694" t="s">
        <v>1495</v>
      </c>
    </row>
    <row r="292" spans="1:28" ht="41.25" customHeight="1">
      <c r="A292" s="51" t="s">
        <v>785</v>
      </c>
      <c r="B292" s="102" t="s">
        <v>607</v>
      </c>
      <c r="C292" s="856"/>
      <c r="D292" s="205" t="s">
        <v>463</v>
      </c>
      <c r="E292" s="205" t="s">
        <v>469</v>
      </c>
      <c r="F292" s="205" t="s">
        <v>465</v>
      </c>
      <c r="G292" s="205" t="s">
        <v>498</v>
      </c>
      <c r="H292" s="205" t="s">
        <v>474</v>
      </c>
      <c r="I292" s="691" t="s">
        <v>1048</v>
      </c>
      <c r="J292" s="691" t="s">
        <v>1175</v>
      </c>
      <c r="K292" s="691" t="s">
        <v>1591</v>
      </c>
      <c r="L292" s="691" t="s">
        <v>1244</v>
      </c>
      <c r="M292" s="691" t="s">
        <v>1049</v>
      </c>
      <c r="N292" s="129">
        <f t="shared" si="152"/>
        <v>11700</v>
      </c>
      <c r="O292" s="129">
        <v>0</v>
      </c>
      <c r="P292" s="129">
        <v>11700</v>
      </c>
      <c r="Q292" s="727"/>
      <c r="R292" s="129">
        <f t="shared" si="153"/>
        <v>11700</v>
      </c>
      <c r="S292" s="129">
        <v>0</v>
      </c>
      <c r="T292" s="129">
        <v>11700</v>
      </c>
      <c r="U292" s="330"/>
      <c r="V292" s="109">
        <f t="shared" si="151"/>
        <v>11700</v>
      </c>
      <c r="W292" s="727">
        <v>0</v>
      </c>
      <c r="X292" s="727">
        <v>11700</v>
      </c>
      <c r="Y292" s="727"/>
      <c r="Z292" s="1003">
        <f t="shared" ref="Z292" si="155">V292/R292</f>
        <v>1</v>
      </c>
      <c r="AA292" s="727"/>
      <c r="AB292" s="694" t="s">
        <v>1495</v>
      </c>
    </row>
    <row r="293" spans="1:28" ht="101.25" customHeight="1">
      <c r="A293" s="51" t="s">
        <v>786</v>
      </c>
      <c r="B293" s="102" t="s">
        <v>203</v>
      </c>
      <c r="C293" s="856"/>
      <c r="D293" s="205" t="s">
        <v>463</v>
      </c>
      <c r="E293" s="205" t="s">
        <v>493</v>
      </c>
      <c r="F293" s="205" t="s">
        <v>483</v>
      </c>
      <c r="G293" s="205" t="s">
        <v>498</v>
      </c>
      <c r="H293" s="205" t="s">
        <v>474</v>
      </c>
      <c r="I293" s="691" t="s">
        <v>1048</v>
      </c>
      <c r="J293" s="691" t="s">
        <v>1175</v>
      </c>
      <c r="K293" s="691" t="s">
        <v>1592</v>
      </c>
      <c r="L293" s="691" t="s">
        <v>1532</v>
      </c>
      <c r="M293" s="691" t="s">
        <v>447</v>
      </c>
      <c r="N293" s="129">
        <f t="shared" si="152"/>
        <v>104472.5</v>
      </c>
      <c r="O293" s="129">
        <v>0</v>
      </c>
      <c r="P293" s="129">
        <v>104472.5</v>
      </c>
      <c r="Q293" s="727"/>
      <c r="R293" s="129">
        <f t="shared" si="153"/>
        <v>155659.70000000001</v>
      </c>
      <c r="S293" s="129">
        <v>0</v>
      </c>
      <c r="T293" s="129">
        <v>155659.70000000001</v>
      </c>
      <c r="U293" s="330"/>
      <c r="V293" s="109">
        <f t="shared" si="151"/>
        <v>104472.5</v>
      </c>
      <c r="W293" s="727"/>
      <c r="X293" s="727">
        <v>104472.5</v>
      </c>
      <c r="Y293" s="727"/>
      <c r="Z293" s="1003">
        <f t="shared" ref="Z293:Z300" si="156">V293/N293</f>
        <v>1</v>
      </c>
      <c r="AA293" s="727"/>
      <c r="AB293" s="977" t="s">
        <v>1510</v>
      </c>
    </row>
    <row r="294" spans="1:28" ht="31.5">
      <c r="A294" s="70"/>
      <c r="B294" s="71" t="s">
        <v>204</v>
      </c>
      <c r="C294" s="931"/>
      <c r="D294" s="220"/>
      <c r="E294" s="220"/>
      <c r="F294" s="220"/>
      <c r="G294" s="220"/>
      <c r="H294" s="220"/>
      <c r="I294" s="702"/>
      <c r="J294" s="702"/>
      <c r="K294" s="702"/>
      <c r="L294" s="702"/>
      <c r="M294" s="702"/>
      <c r="N294" s="130">
        <f>N295+N296</f>
        <v>410097.2</v>
      </c>
      <c r="O294" s="130">
        <f t="shared" ref="O294:Y294" si="157">O295+O296</f>
        <v>0</v>
      </c>
      <c r="P294" s="130">
        <f t="shared" si="157"/>
        <v>410097.2</v>
      </c>
      <c r="Q294" s="130">
        <f t="shared" si="157"/>
        <v>0</v>
      </c>
      <c r="R294" s="130">
        <f t="shared" si="157"/>
        <v>364922.5</v>
      </c>
      <c r="S294" s="130">
        <f t="shared" si="157"/>
        <v>0</v>
      </c>
      <c r="T294" s="130">
        <f t="shared" si="157"/>
        <v>364922.5</v>
      </c>
      <c r="U294" s="130">
        <f t="shared" si="157"/>
        <v>0</v>
      </c>
      <c r="V294" s="130">
        <f t="shared" si="157"/>
        <v>407221.5</v>
      </c>
      <c r="W294" s="130">
        <f t="shared" si="157"/>
        <v>0</v>
      </c>
      <c r="X294" s="130">
        <f t="shared" si="157"/>
        <v>407221.5</v>
      </c>
      <c r="Y294" s="130">
        <f t="shared" si="157"/>
        <v>0</v>
      </c>
      <c r="Z294" s="761">
        <f t="shared" si="156"/>
        <v>0.99298775997495226</v>
      </c>
      <c r="AA294" s="726"/>
      <c r="AB294" s="702"/>
    </row>
    <row r="295" spans="1:28" s="1" customFormat="1" ht="86.25" customHeight="1">
      <c r="A295" s="50" t="s">
        <v>787</v>
      </c>
      <c r="B295" s="48" t="s">
        <v>205</v>
      </c>
      <c r="C295" s="887"/>
      <c r="D295" s="211" t="s">
        <v>463</v>
      </c>
      <c r="E295" s="211" t="s">
        <v>493</v>
      </c>
      <c r="F295" s="211" t="s">
        <v>483</v>
      </c>
      <c r="G295" s="211" t="s">
        <v>1044</v>
      </c>
      <c r="H295" s="211" t="s">
        <v>474</v>
      </c>
      <c r="I295" s="694" t="s">
        <v>1051</v>
      </c>
      <c r="J295" s="692" t="s">
        <v>1175</v>
      </c>
      <c r="K295" s="692" t="s">
        <v>1593</v>
      </c>
      <c r="L295" s="692" t="s">
        <v>1414</v>
      </c>
      <c r="M295" s="694" t="s">
        <v>452</v>
      </c>
      <c r="N295" s="132">
        <f>O295+P295+Q295</f>
        <v>403649</v>
      </c>
      <c r="O295" s="132">
        <v>0</v>
      </c>
      <c r="P295" s="132">
        <v>403649</v>
      </c>
      <c r="Q295" s="830"/>
      <c r="R295" s="132">
        <f>S295+T295+U295</f>
        <v>352481.8</v>
      </c>
      <c r="S295" s="132">
        <v>0</v>
      </c>
      <c r="T295" s="132">
        <v>352481.8</v>
      </c>
      <c r="U295" s="330"/>
      <c r="V295" s="109">
        <f t="shared" ref="V295:V296" si="158">W295+X295+Y295</f>
        <v>400773.3</v>
      </c>
      <c r="W295" s="727">
        <v>0</v>
      </c>
      <c r="X295" s="727">
        <v>400773.3</v>
      </c>
      <c r="Y295" s="727"/>
      <c r="Z295" s="746">
        <f>V295/N295</f>
        <v>0.99287574105225085</v>
      </c>
      <c r="AA295" s="727"/>
      <c r="AB295" s="694" t="s">
        <v>1495</v>
      </c>
    </row>
    <row r="296" spans="1:28" s="1" customFormat="1" ht="66" customHeight="1">
      <c r="A296" s="50" t="s">
        <v>788</v>
      </c>
      <c r="B296" s="48" t="s">
        <v>612</v>
      </c>
      <c r="C296" s="887"/>
      <c r="D296" s="211" t="s">
        <v>463</v>
      </c>
      <c r="E296" s="211" t="s">
        <v>469</v>
      </c>
      <c r="F296" s="211" t="s">
        <v>465</v>
      </c>
      <c r="G296" s="211" t="s">
        <v>1044</v>
      </c>
      <c r="H296" s="211" t="s">
        <v>474</v>
      </c>
      <c r="I296" s="831" t="s">
        <v>1051</v>
      </c>
      <c r="J296" s="692" t="s">
        <v>1175</v>
      </c>
      <c r="K296" s="692" t="s">
        <v>1594</v>
      </c>
      <c r="L296" s="692" t="s">
        <v>1415</v>
      </c>
      <c r="M296" s="694" t="s">
        <v>452</v>
      </c>
      <c r="N296" s="132">
        <f t="shared" ref="N296" si="159">O296+P296+Q296</f>
        <v>6448.2</v>
      </c>
      <c r="O296" s="354">
        <v>0</v>
      </c>
      <c r="P296" s="354">
        <v>6448.2</v>
      </c>
      <c r="Q296" s="830"/>
      <c r="R296" s="132">
        <f t="shared" ref="R296" si="160">S296+T296+U296</f>
        <v>12440.7</v>
      </c>
      <c r="S296" s="354">
        <v>0</v>
      </c>
      <c r="T296" s="354">
        <v>12440.7</v>
      </c>
      <c r="U296" s="330"/>
      <c r="V296" s="109">
        <f t="shared" si="158"/>
        <v>6448.2</v>
      </c>
      <c r="W296" s="727">
        <v>0</v>
      </c>
      <c r="X296" s="727">
        <v>6448.2</v>
      </c>
      <c r="Y296" s="727"/>
      <c r="Z296" s="1003">
        <f t="shared" si="156"/>
        <v>1</v>
      </c>
      <c r="AA296" s="727"/>
      <c r="AB296" s="692" t="s">
        <v>1551</v>
      </c>
    </row>
    <row r="297" spans="1:28" ht="31.5">
      <c r="A297" s="70"/>
      <c r="B297" s="71" t="s">
        <v>204</v>
      </c>
      <c r="C297" s="931"/>
      <c r="D297" s="220"/>
      <c r="E297" s="220"/>
      <c r="F297" s="220"/>
      <c r="G297" s="220"/>
      <c r="H297" s="220"/>
      <c r="I297" s="702"/>
      <c r="J297" s="702"/>
      <c r="K297" s="702"/>
      <c r="L297" s="702"/>
      <c r="M297" s="702"/>
      <c r="N297" s="130">
        <f>SUM(N298:N301)</f>
        <v>370832.10000000003</v>
      </c>
      <c r="O297" s="130">
        <f t="shared" ref="O297:Y297" si="161">SUM(O298:O301)</f>
        <v>0</v>
      </c>
      <c r="P297" s="130">
        <f t="shared" si="161"/>
        <v>370832.10000000003</v>
      </c>
      <c r="Q297" s="130">
        <f t="shared" si="161"/>
        <v>0</v>
      </c>
      <c r="R297" s="130">
        <f t="shared" si="161"/>
        <v>233156.4</v>
      </c>
      <c r="S297" s="130">
        <f t="shared" si="161"/>
        <v>0</v>
      </c>
      <c r="T297" s="130">
        <f t="shared" si="161"/>
        <v>233156.4</v>
      </c>
      <c r="U297" s="130">
        <f t="shared" si="161"/>
        <v>0</v>
      </c>
      <c r="V297" s="130">
        <f t="shared" si="161"/>
        <v>364957.00000000006</v>
      </c>
      <c r="W297" s="130">
        <f t="shared" si="161"/>
        <v>0</v>
      </c>
      <c r="X297" s="130">
        <f t="shared" si="161"/>
        <v>364957.00000000006</v>
      </c>
      <c r="Y297" s="130">
        <f t="shared" si="161"/>
        <v>0</v>
      </c>
      <c r="Z297" s="761">
        <f t="shared" si="156"/>
        <v>0.98415698101647631</v>
      </c>
      <c r="AA297" s="726"/>
      <c r="AB297" s="702"/>
    </row>
    <row r="298" spans="1:28" s="1" customFormat="1" ht="49.5">
      <c r="A298" s="50" t="s">
        <v>789</v>
      </c>
      <c r="B298" s="997" t="s">
        <v>1462</v>
      </c>
      <c r="C298" s="887"/>
      <c r="D298" s="694" t="s">
        <v>463</v>
      </c>
      <c r="E298" s="694" t="s">
        <v>493</v>
      </c>
      <c r="F298" s="694" t="s">
        <v>483</v>
      </c>
      <c r="G298" s="694" t="s">
        <v>1044</v>
      </c>
      <c r="H298" s="694" t="s">
        <v>474</v>
      </c>
      <c r="I298" s="831" t="s">
        <v>1051</v>
      </c>
      <c r="J298" s="832" t="s">
        <v>1175</v>
      </c>
      <c r="K298" s="692" t="s">
        <v>1593</v>
      </c>
      <c r="L298" s="885" t="s">
        <v>1533</v>
      </c>
      <c r="M298" s="694" t="s">
        <v>451</v>
      </c>
      <c r="N298" s="132">
        <f t="shared" ref="N298:N300" si="162">O298+P298+Q298</f>
        <v>250000</v>
      </c>
      <c r="O298" s="132">
        <v>0</v>
      </c>
      <c r="P298" s="132">
        <v>250000</v>
      </c>
      <c r="Q298" s="830"/>
      <c r="R298" s="132">
        <f t="shared" ref="R298:R300" si="163">S298+T298+U298</f>
        <v>58289.1</v>
      </c>
      <c r="S298" s="132">
        <v>0</v>
      </c>
      <c r="T298" s="132">
        <v>58289.1</v>
      </c>
      <c r="U298" s="330"/>
      <c r="V298" s="109">
        <f t="shared" ref="V298:V300" si="164">W298+X298+Y298</f>
        <v>244655.7</v>
      </c>
      <c r="W298" s="727">
        <v>0</v>
      </c>
      <c r="X298" s="727">
        <v>244655.7</v>
      </c>
      <c r="Y298" s="727"/>
      <c r="Z298" s="746">
        <f t="shared" si="156"/>
        <v>0.97862280000000001</v>
      </c>
      <c r="AA298" s="727"/>
      <c r="AB298" s="977" t="s">
        <v>1552</v>
      </c>
    </row>
    <row r="299" spans="1:28" s="1" customFormat="1" ht="49.5">
      <c r="A299" s="50" t="s">
        <v>790</v>
      </c>
      <c r="B299" s="997" t="s">
        <v>1463</v>
      </c>
      <c r="C299" s="887"/>
      <c r="D299" s="694" t="s">
        <v>463</v>
      </c>
      <c r="E299" s="694" t="s">
        <v>493</v>
      </c>
      <c r="F299" s="694" t="s">
        <v>483</v>
      </c>
      <c r="G299" s="694" t="s">
        <v>1044</v>
      </c>
      <c r="H299" s="694" t="s">
        <v>474</v>
      </c>
      <c r="I299" s="831" t="s">
        <v>1051</v>
      </c>
      <c r="J299" s="832" t="s">
        <v>1175</v>
      </c>
      <c r="K299" s="692" t="s">
        <v>1594</v>
      </c>
      <c r="L299" s="885" t="s">
        <v>1535</v>
      </c>
      <c r="M299" s="694" t="s">
        <v>447</v>
      </c>
      <c r="N299" s="132">
        <f t="shared" si="162"/>
        <v>39982.5</v>
      </c>
      <c r="O299" s="132">
        <v>0</v>
      </c>
      <c r="P299" s="132">
        <v>39982.5</v>
      </c>
      <c r="Q299" s="830"/>
      <c r="R299" s="132">
        <f t="shared" si="163"/>
        <v>58289.1</v>
      </c>
      <c r="S299" s="132">
        <v>0</v>
      </c>
      <c r="T299" s="132">
        <v>58289.1</v>
      </c>
      <c r="U299" s="330"/>
      <c r="V299" s="109">
        <f t="shared" si="164"/>
        <v>39663.4</v>
      </c>
      <c r="W299" s="727">
        <v>0</v>
      </c>
      <c r="X299" s="727">
        <v>39663.4</v>
      </c>
      <c r="Y299" s="727"/>
      <c r="Z299" s="746">
        <f t="shared" si="156"/>
        <v>0.99201900831613832</v>
      </c>
      <c r="AA299" s="727"/>
      <c r="AB299" s="977" t="s">
        <v>1553</v>
      </c>
    </row>
    <row r="300" spans="1:28" s="1" customFormat="1" ht="49.5">
      <c r="A300" s="50" t="s">
        <v>791</v>
      </c>
      <c r="B300" s="997" t="s">
        <v>1464</v>
      </c>
      <c r="C300" s="887"/>
      <c r="D300" s="694" t="s">
        <v>463</v>
      </c>
      <c r="E300" s="694" t="s">
        <v>493</v>
      </c>
      <c r="F300" s="694" t="s">
        <v>483</v>
      </c>
      <c r="G300" s="694" t="s">
        <v>1044</v>
      </c>
      <c r="H300" s="694" t="s">
        <v>474</v>
      </c>
      <c r="I300" s="831" t="s">
        <v>1051</v>
      </c>
      <c r="J300" s="832" t="s">
        <v>1175</v>
      </c>
      <c r="K300" s="692" t="s">
        <v>1594</v>
      </c>
      <c r="L300" s="885" t="s">
        <v>1534</v>
      </c>
      <c r="M300" s="694" t="s">
        <v>447</v>
      </c>
      <c r="N300" s="132">
        <f t="shared" si="162"/>
        <v>24889.7</v>
      </c>
      <c r="O300" s="132">
        <v>0</v>
      </c>
      <c r="P300" s="132">
        <v>24889.7</v>
      </c>
      <c r="Q300" s="830"/>
      <c r="R300" s="132">
        <f t="shared" si="163"/>
        <v>58289.1</v>
      </c>
      <c r="S300" s="132">
        <v>0</v>
      </c>
      <c r="T300" s="132">
        <v>58289.1</v>
      </c>
      <c r="U300" s="330"/>
      <c r="V300" s="109">
        <f t="shared" si="164"/>
        <v>24678</v>
      </c>
      <c r="W300" s="727">
        <v>0</v>
      </c>
      <c r="X300" s="727">
        <v>24678</v>
      </c>
      <c r="Y300" s="727"/>
      <c r="Z300" s="746">
        <f t="shared" si="156"/>
        <v>0.99149447361760079</v>
      </c>
      <c r="AA300" s="727"/>
      <c r="AB300" s="977" t="s">
        <v>1554</v>
      </c>
    </row>
    <row r="301" spans="1:28" s="1" customFormat="1" ht="47.25">
      <c r="A301" s="50" t="s">
        <v>792</v>
      </c>
      <c r="B301" s="48" t="s">
        <v>611</v>
      </c>
      <c r="C301" s="887"/>
      <c r="D301" s="694" t="s">
        <v>463</v>
      </c>
      <c r="E301" s="694" t="s">
        <v>493</v>
      </c>
      <c r="F301" s="694" t="s">
        <v>483</v>
      </c>
      <c r="G301" s="694" t="s">
        <v>1044</v>
      </c>
      <c r="H301" s="694" t="s">
        <v>474</v>
      </c>
      <c r="I301" s="831" t="s">
        <v>1051</v>
      </c>
      <c r="J301" s="885" t="s">
        <v>1175</v>
      </c>
      <c r="K301" s="885" t="s">
        <v>1595</v>
      </c>
      <c r="L301" s="885" t="s">
        <v>1417</v>
      </c>
      <c r="M301" s="694" t="s">
        <v>452</v>
      </c>
      <c r="N301" s="132">
        <f t="shared" ref="N301" si="165">O301+P301+Q301</f>
        <v>55959.9</v>
      </c>
      <c r="O301" s="132">
        <v>0</v>
      </c>
      <c r="P301" s="132">
        <v>55959.9</v>
      </c>
      <c r="Q301" s="830"/>
      <c r="R301" s="132">
        <f t="shared" ref="R301" si="166">S301+T301+U301</f>
        <v>58289.1</v>
      </c>
      <c r="S301" s="132">
        <v>0</v>
      </c>
      <c r="T301" s="132">
        <v>58289.1</v>
      </c>
      <c r="U301" s="330"/>
      <c r="V301" s="109">
        <f t="shared" ref="V301" si="167">W301+X301+Y301</f>
        <v>55959.9</v>
      </c>
      <c r="W301" s="727">
        <v>0</v>
      </c>
      <c r="X301" s="727">
        <v>55959.9</v>
      </c>
      <c r="Y301" s="727"/>
      <c r="Z301" s="1003">
        <f>V301/N301</f>
        <v>1</v>
      </c>
      <c r="AA301" s="727"/>
      <c r="AB301" s="694" t="s">
        <v>1495</v>
      </c>
    </row>
    <row r="302" spans="1:28" ht="31.5">
      <c r="A302" s="70"/>
      <c r="B302" s="71" t="s">
        <v>613</v>
      </c>
      <c r="C302" s="931"/>
      <c r="D302" s="220"/>
      <c r="E302" s="220"/>
      <c r="F302" s="220"/>
      <c r="G302" s="220"/>
      <c r="H302" s="220"/>
      <c r="I302" s="702"/>
      <c r="J302" s="702"/>
      <c r="K302" s="702"/>
      <c r="L302" s="702"/>
      <c r="M302" s="702"/>
      <c r="N302" s="130">
        <f>N303+N304+N305+N306+N307+N308</f>
        <v>36117.899999999994</v>
      </c>
      <c r="O302" s="130">
        <f t="shared" ref="O302:Y302" si="168">O303+O304+O305+O306+O307+O308</f>
        <v>0</v>
      </c>
      <c r="P302" s="130">
        <f t="shared" si="168"/>
        <v>36117.899999999994</v>
      </c>
      <c r="Q302" s="130">
        <f t="shared" si="168"/>
        <v>0</v>
      </c>
      <c r="R302" s="130">
        <f t="shared" si="168"/>
        <v>133256.29999999999</v>
      </c>
      <c r="S302" s="130">
        <f t="shared" si="168"/>
        <v>0</v>
      </c>
      <c r="T302" s="130">
        <f t="shared" si="168"/>
        <v>133256.29999999999</v>
      </c>
      <c r="U302" s="130">
        <f t="shared" si="168"/>
        <v>0</v>
      </c>
      <c r="V302" s="130">
        <f t="shared" si="168"/>
        <v>36101.899999999994</v>
      </c>
      <c r="W302" s="130">
        <f t="shared" si="168"/>
        <v>0</v>
      </c>
      <c r="X302" s="130">
        <f t="shared" si="168"/>
        <v>36101.899999999994</v>
      </c>
      <c r="Y302" s="130">
        <f t="shared" si="168"/>
        <v>0</v>
      </c>
      <c r="Z302" s="761">
        <f>V302/R302</f>
        <v>0.27092077447745433</v>
      </c>
      <c r="AA302" s="726"/>
      <c r="AB302" s="702"/>
    </row>
    <row r="303" spans="1:28" ht="47.25">
      <c r="A303" s="230" t="s">
        <v>793</v>
      </c>
      <c r="B303" s="355" t="s">
        <v>614</v>
      </c>
      <c r="C303" s="933"/>
      <c r="D303" s="205" t="s">
        <v>463</v>
      </c>
      <c r="E303" s="205" t="s">
        <v>469</v>
      </c>
      <c r="F303" s="205" t="s">
        <v>465</v>
      </c>
      <c r="G303" s="205" t="s">
        <v>1045</v>
      </c>
      <c r="H303" s="205" t="s">
        <v>474</v>
      </c>
      <c r="I303" s="691" t="s">
        <v>1051</v>
      </c>
      <c r="J303" s="691" t="s">
        <v>1175</v>
      </c>
      <c r="K303" s="691" t="s">
        <v>1596</v>
      </c>
      <c r="L303" s="691" t="s">
        <v>1353</v>
      </c>
      <c r="M303" s="691" t="s">
        <v>452</v>
      </c>
      <c r="N303" s="330">
        <f>O303+P303+Q303</f>
        <v>963</v>
      </c>
      <c r="O303" s="330">
        <v>0</v>
      </c>
      <c r="P303" s="330">
        <v>963</v>
      </c>
      <c r="Q303" s="727"/>
      <c r="R303" s="330">
        <f>S303+T303+U303</f>
        <v>10737.1</v>
      </c>
      <c r="S303" s="330">
        <v>0</v>
      </c>
      <c r="T303" s="330">
        <v>10737.1</v>
      </c>
      <c r="U303" s="727"/>
      <c r="V303" s="109">
        <f t="shared" ref="V303:V312" si="169">W303+X303+Y303</f>
        <v>963</v>
      </c>
      <c r="W303" s="727">
        <v>0</v>
      </c>
      <c r="X303" s="727">
        <v>963</v>
      </c>
      <c r="Y303" s="727"/>
      <c r="Z303" s="1003">
        <f>V303/N303</f>
        <v>1</v>
      </c>
      <c r="AA303" s="727"/>
      <c r="AB303" s="694" t="s">
        <v>1495</v>
      </c>
    </row>
    <row r="304" spans="1:28" ht="101.25" customHeight="1">
      <c r="A304" s="230" t="s">
        <v>794</v>
      </c>
      <c r="B304" s="355" t="s">
        <v>615</v>
      </c>
      <c r="C304" s="933"/>
      <c r="D304" s="205" t="s">
        <v>463</v>
      </c>
      <c r="E304" s="205" t="s">
        <v>469</v>
      </c>
      <c r="F304" s="205" t="s">
        <v>465</v>
      </c>
      <c r="G304" s="205" t="s">
        <v>1045</v>
      </c>
      <c r="H304" s="205" t="s">
        <v>474</v>
      </c>
      <c r="I304" s="691" t="s">
        <v>1052</v>
      </c>
      <c r="J304" s="691" t="s">
        <v>1175</v>
      </c>
      <c r="K304" s="691" t="s">
        <v>1597</v>
      </c>
      <c r="L304" s="691" t="s">
        <v>1537</v>
      </c>
      <c r="M304" s="691" t="s">
        <v>447</v>
      </c>
      <c r="N304" s="330">
        <f t="shared" ref="N304:N308" si="170">O304+P304+Q304</f>
        <v>4700.2</v>
      </c>
      <c r="O304" s="330">
        <v>0</v>
      </c>
      <c r="P304" s="330">
        <v>4700.2</v>
      </c>
      <c r="Q304" s="727"/>
      <c r="R304" s="330">
        <f t="shared" ref="R304:R308" si="171">S304+T304+U304</f>
        <v>17308.2</v>
      </c>
      <c r="S304" s="330">
        <v>0</v>
      </c>
      <c r="T304" s="330">
        <v>17308.2</v>
      </c>
      <c r="U304" s="727"/>
      <c r="V304" s="109">
        <f t="shared" si="169"/>
        <v>4700.2</v>
      </c>
      <c r="W304" s="727">
        <v>0</v>
      </c>
      <c r="X304" s="727">
        <v>4700.2</v>
      </c>
      <c r="Y304" s="727"/>
      <c r="Z304" s="1003">
        <f t="shared" ref="Z304:Z308" si="172">V304/N304</f>
        <v>1</v>
      </c>
      <c r="AA304" s="727"/>
      <c r="AB304" s="977" t="s">
        <v>1510</v>
      </c>
    </row>
    <row r="305" spans="1:28" ht="103.5" customHeight="1">
      <c r="A305" s="230" t="s">
        <v>795</v>
      </c>
      <c r="B305" s="355" t="s">
        <v>616</v>
      </c>
      <c r="C305" s="933"/>
      <c r="D305" s="205" t="s">
        <v>463</v>
      </c>
      <c r="E305" s="205" t="s">
        <v>469</v>
      </c>
      <c r="F305" s="205" t="s">
        <v>465</v>
      </c>
      <c r="G305" s="205" t="s">
        <v>1045</v>
      </c>
      <c r="H305" s="205" t="s">
        <v>474</v>
      </c>
      <c r="I305" s="691" t="s">
        <v>1052</v>
      </c>
      <c r="J305" s="691" t="s">
        <v>1175</v>
      </c>
      <c r="K305" s="691" t="s">
        <v>1597</v>
      </c>
      <c r="L305" s="691" t="s">
        <v>1536</v>
      </c>
      <c r="M305" s="691" t="s">
        <v>447</v>
      </c>
      <c r="N305" s="330">
        <f t="shared" si="170"/>
        <v>1975.2</v>
      </c>
      <c r="O305" s="330">
        <v>0</v>
      </c>
      <c r="P305" s="330">
        <v>1975.2</v>
      </c>
      <c r="Q305" s="727"/>
      <c r="R305" s="330">
        <f t="shared" si="171"/>
        <v>2286</v>
      </c>
      <c r="S305" s="330">
        <v>0</v>
      </c>
      <c r="T305" s="330">
        <v>2286</v>
      </c>
      <c r="U305" s="727"/>
      <c r="V305" s="109">
        <f t="shared" si="169"/>
        <v>1959.2</v>
      </c>
      <c r="W305" s="727">
        <v>0</v>
      </c>
      <c r="X305" s="727">
        <v>1959.2</v>
      </c>
      <c r="Y305" s="727"/>
      <c r="Z305" s="746">
        <f t="shared" si="172"/>
        <v>0.99189955447549616</v>
      </c>
      <c r="AA305" s="727"/>
      <c r="AB305" s="977" t="s">
        <v>1510</v>
      </c>
    </row>
    <row r="306" spans="1:28" ht="105" customHeight="1">
      <c r="A306" s="230" t="s">
        <v>796</v>
      </c>
      <c r="B306" s="355" t="s">
        <v>617</v>
      </c>
      <c r="C306" s="933"/>
      <c r="D306" s="205" t="s">
        <v>463</v>
      </c>
      <c r="E306" s="205" t="s">
        <v>469</v>
      </c>
      <c r="F306" s="205" t="s">
        <v>465</v>
      </c>
      <c r="G306" s="205" t="s">
        <v>1045</v>
      </c>
      <c r="H306" s="205" t="s">
        <v>474</v>
      </c>
      <c r="I306" s="691" t="s">
        <v>1052</v>
      </c>
      <c r="J306" s="691" t="s">
        <v>1175</v>
      </c>
      <c r="K306" s="691" t="s">
        <v>1597</v>
      </c>
      <c r="L306" s="691" t="s">
        <v>1539</v>
      </c>
      <c r="M306" s="691" t="s">
        <v>447</v>
      </c>
      <c r="N306" s="330">
        <f t="shared" si="170"/>
        <v>1404.3</v>
      </c>
      <c r="O306" s="330">
        <v>0</v>
      </c>
      <c r="P306" s="330">
        <v>1404.3</v>
      </c>
      <c r="Q306" s="727"/>
      <c r="R306" s="330">
        <f t="shared" si="171"/>
        <v>4076</v>
      </c>
      <c r="S306" s="330">
        <v>0</v>
      </c>
      <c r="T306" s="330">
        <v>4076</v>
      </c>
      <c r="U306" s="727"/>
      <c r="V306" s="109">
        <f t="shared" si="169"/>
        <v>1404.3</v>
      </c>
      <c r="W306" s="727">
        <v>0</v>
      </c>
      <c r="X306" s="727">
        <v>1404.3</v>
      </c>
      <c r="Y306" s="727"/>
      <c r="Z306" s="1003">
        <f t="shared" si="172"/>
        <v>1</v>
      </c>
      <c r="AA306" s="727"/>
      <c r="AB306" s="977" t="s">
        <v>1510</v>
      </c>
    </row>
    <row r="307" spans="1:28" ht="102.75" customHeight="1">
      <c r="A307" s="230" t="s">
        <v>797</v>
      </c>
      <c r="B307" s="355" t="s">
        <v>618</v>
      </c>
      <c r="C307" s="933"/>
      <c r="D307" s="205" t="s">
        <v>463</v>
      </c>
      <c r="E307" s="205" t="s">
        <v>469</v>
      </c>
      <c r="F307" s="205" t="s">
        <v>465</v>
      </c>
      <c r="G307" s="205" t="s">
        <v>1045</v>
      </c>
      <c r="H307" s="205" t="s">
        <v>474</v>
      </c>
      <c r="I307" s="691" t="s">
        <v>1052</v>
      </c>
      <c r="J307" s="691" t="s">
        <v>1175</v>
      </c>
      <c r="K307" s="691" t="s">
        <v>1598</v>
      </c>
      <c r="L307" s="691" t="s">
        <v>1540</v>
      </c>
      <c r="M307" s="691" t="s">
        <v>447</v>
      </c>
      <c r="N307" s="330">
        <f t="shared" si="170"/>
        <v>18550.099999999999</v>
      </c>
      <c r="O307" s="330">
        <v>0</v>
      </c>
      <c r="P307" s="330">
        <v>18550.099999999999</v>
      </c>
      <c r="Q307" s="727"/>
      <c r="R307" s="330">
        <f t="shared" si="171"/>
        <v>54558.8</v>
      </c>
      <c r="S307" s="330">
        <v>0</v>
      </c>
      <c r="T307" s="330">
        <v>54558.8</v>
      </c>
      <c r="U307" s="727"/>
      <c r="V307" s="109">
        <f t="shared" si="169"/>
        <v>18550.099999999999</v>
      </c>
      <c r="W307" s="727">
        <v>0</v>
      </c>
      <c r="X307" s="727">
        <v>18550.099999999999</v>
      </c>
      <c r="Y307" s="727"/>
      <c r="Z307" s="1003">
        <f t="shared" si="172"/>
        <v>1</v>
      </c>
      <c r="AA307" s="727"/>
      <c r="AB307" s="977" t="s">
        <v>1510</v>
      </c>
    </row>
    <row r="308" spans="1:28" ht="47.25">
      <c r="A308" s="230" t="s">
        <v>798</v>
      </c>
      <c r="B308" s="355" t="s">
        <v>619</v>
      </c>
      <c r="C308" s="933"/>
      <c r="D308" s="205" t="s">
        <v>463</v>
      </c>
      <c r="E308" s="205" t="s">
        <v>469</v>
      </c>
      <c r="F308" s="205" t="s">
        <v>465</v>
      </c>
      <c r="G308" s="205" t="s">
        <v>1045</v>
      </c>
      <c r="H308" s="205" t="s">
        <v>474</v>
      </c>
      <c r="I308" s="691" t="s">
        <v>1052</v>
      </c>
      <c r="J308" s="691" t="s">
        <v>1175</v>
      </c>
      <c r="K308" s="691" t="s">
        <v>1597</v>
      </c>
      <c r="L308" s="691" t="s">
        <v>1538</v>
      </c>
      <c r="M308" s="691" t="s">
        <v>447</v>
      </c>
      <c r="N308" s="330">
        <f t="shared" si="170"/>
        <v>8525.1</v>
      </c>
      <c r="O308" s="330">
        <v>0</v>
      </c>
      <c r="P308" s="330">
        <v>8525.1</v>
      </c>
      <c r="Q308" s="727"/>
      <c r="R308" s="330">
        <f t="shared" si="171"/>
        <v>44290.2</v>
      </c>
      <c r="S308" s="330">
        <v>0</v>
      </c>
      <c r="T308" s="330">
        <v>44290.2</v>
      </c>
      <c r="U308" s="727"/>
      <c r="V308" s="109">
        <f t="shared" si="169"/>
        <v>8525.1</v>
      </c>
      <c r="W308" s="727">
        <v>0</v>
      </c>
      <c r="X308" s="727">
        <v>8525.1</v>
      </c>
      <c r="Y308" s="727"/>
      <c r="Z308" s="1003">
        <f t="shared" si="172"/>
        <v>1</v>
      </c>
      <c r="AA308" s="727"/>
      <c r="AB308" s="977" t="s">
        <v>1510</v>
      </c>
    </row>
    <row r="309" spans="1:28" ht="47.25">
      <c r="A309" s="70"/>
      <c r="B309" s="71" t="s">
        <v>433</v>
      </c>
      <c r="C309" s="931"/>
      <c r="D309" s="220"/>
      <c r="E309" s="220"/>
      <c r="F309" s="220"/>
      <c r="G309" s="220"/>
      <c r="H309" s="220"/>
      <c r="I309" s="702"/>
      <c r="J309" s="702"/>
      <c r="K309" s="702"/>
      <c r="L309" s="702"/>
      <c r="M309" s="702"/>
      <c r="N309" s="130">
        <f>SUM(N310:N312)</f>
        <v>61522.899999999994</v>
      </c>
      <c r="O309" s="130">
        <f t="shared" ref="O309:Y309" si="173">SUM(O310:O312)</f>
        <v>0</v>
      </c>
      <c r="P309" s="130">
        <f t="shared" si="173"/>
        <v>61522.899999999994</v>
      </c>
      <c r="Q309" s="130">
        <f t="shared" si="173"/>
        <v>0</v>
      </c>
      <c r="R309" s="130">
        <f t="shared" si="173"/>
        <v>3631.2</v>
      </c>
      <c r="S309" s="130">
        <f t="shared" si="173"/>
        <v>0</v>
      </c>
      <c r="T309" s="130">
        <f t="shared" si="173"/>
        <v>3631.2</v>
      </c>
      <c r="U309" s="130">
        <f t="shared" si="173"/>
        <v>0</v>
      </c>
      <c r="V309" s="130">
        <f t="shared" si="173"/>
        <v>57371.9</v>
      </c>
      <c r="W309" s="130">
        <f t="shared" si="173"/>
        <v>0</v>
      </c>
      <c r="X309" s="130">
        <f t="shared" si="173"/>
        <v>57371.9</v>
      </c>
      <c r="Y309" s="130">
        <f t="shared" si="173"/>
        <v>0</v>
      </c>
      <c r="Z309" s="761">
        <f>V309/N309</f>
        <v>0.93252918831849618</v>
      </c>
      <c r="AA309" s="726"/>
      <c r="AB309" s="702"/>
    </row>
    <row r="310" spans="1:28" ht="84.75" customHeight="1">
      <c r="A310" s="780" t="s">
        <v>799</v>
      </c>
      <c r="B310" s="781" t="s">
        <v>1159</v>
      </c>
      <c r="C310" s="933"/>
      <c r="D310" s="833" t="s">
        <v>463</v>
      </c>
      <c r="E310" s="833" t="s">
        <v>464</v>
      </c>
      <c r="F310" s="833" t="s">
        <v>479</v>
      </c>
      <c r="G310" s="833" t="s">
        <v>1160</v>
      </c>
      <c r="H310" s="833" t="s">
        <v>474</v>
      </c>
      <c r="I310" s="776"/>
      <c r="J310" s="776" t="s">
        <v>1175</v>
      </c>
      <c r="K310" s="776" t="s">
        <v>1599</v>
      </c>
      <c r="L310" s="776" t="s">
        <v>1416</v>
      </c>
      <c r="M310" s="776" t="s">
        <v>1049</v>
      </c>
      <c r="N310" s="330">
        <f t="shared" ref="N310:N312" si="174">O310+P310+Q310</f>
        <v>3631.2</v>
      </c>
      <c r="O310" s="330">
        <v>0</v>
      </c>
      <c r="P310" s="330">
        <v>3631.2</v>
      </c>
      <c r="Q310" s="782"/>
      <c r="R310" s="330">
        <f t="shared" ref="R310" si="175">S310+T310+U310</f>
        <v>3631.2</v>
      </c>
      <c r="S310" s="330">
        <v>0</v>
      </c>
      <c r="T310" s="330">
        <v>3631.2</v>
      </c>
      <c r="U310" s="782"/>
      <c r="V310" s="109">
        <f t="shared" si="169"/>
        <v>0</v>
      </c>
      <c r="W310" s="782"/>
      <c r="X310" s="782"/>
      <c r="Y310" s="782"/>
      <c r="Z310" s="746">
        <f>V310/N310</f>
        <v>0</v>
      </c>
      <c r="AA310" s="782"/>
      <c r="AB310" s="691" t="s">
        <v>1555</v>
      </c>
    </row>
    <row r="311" spans="1:28" ht="56.25" customHeight="1">
      <c r="A311" s="998" t="s">
        <v>800</v>
      </c>
      <c r="B311" s="997" t="s">
        <v>1465</v>
      </c>
      <c r="C311" s="933"/>
      <c r="D311" s="865"/>
      <c r="E311" s="865"/>
      <c r="F311" s="865"/>
      <c r="G311" s="865"/>
      <c r="H311" s="865"/>
      <c r="I311" s="971"/>
      <c r="J311" s="776" t="s">
        <v>1175</v>
      </c>
      <c r="K311" s="692" t="s">
        <v>1593</v>
      </c>
      <c r="L311" s="971" t="s">
        <v>1542</v>
      </c>
      <c r="M311" s="971" t="s">
        <v>447</v>
      </c>
      <c r="N311" s="999">
        <f t="shared" si="174"/>
        <v>36774.699999999997</v>
      </c>
      <c r="O311" s="999">
        <v>0</v>
      </c>
      <c r="P311" s="999">
        <v>36774.699999999997</v>
      </c>
      <c r="Q311" s="999"/>
      <c r="R311" s="999"/>
      <c r="S311" s="999"/>
      <c r="T311" s="999"/>
      <c r="U311" s="999"/>
      <c r="V311" s="109">
        <f t="shared" si="169"/>
        <v>36444.5</v>
      </c>
      <c r="W311" s="999">
        <v>0</v>
      </c>
      <c r="X311" s="999">
        <v>36444.5</v>
      </c>
      <c r="Y311" s="999"/>
      <c r="Z311" s="746">
        <f t="shared" ref="Z311:Z312" si="176">V311/N311</f>
        <v>0.99102100085112865</v>
      </c>
      <c r="AA311" s="999"/>
      <c r="AB311" s="977" t="s">
        <v>1556</v>
      </c>
    </row>
    <row r="312" spans="1:28" ht="51.75" customHeight="1">
      <c r="A312" s="998" t="s">
        <v>801</v>
      </c>
      <c r="B312" s="997" t="s">
        <v>1466</v>
      </c>
      <c r="C312" s="933"/>
      <c r="D312" s="865"/>
      <c r="E312" s="865"/>
      <c r="F312" s="865"/>
      <c r="G312" s="865"/>
      <c r="H312" s="865"/>
      <c r="I312" s="971"/>
      <c r="J312" s="776" t="s">
        <v>1175</v>
      </c>
      <c r="K312" s="692" t="s">
        <v>1593</v>
      </c>
      <c r="L312" s="971" t="s">
        <v>1541</v>
      </c>
      <c r="M312" s="971" t="s">
        <v>447</v>
      </c>
      <c r="N312" s="999">
        <f t="shared" si="174"/>
        <v>21117</v>
      </c>
      <c r="O312" s="999">
        <v>0</v>
      </c>
      <c r="P312" s="999">
        <v>21117</v>
      </c>
      <c r="Q312" s="999"/>
      <c r="R312" s="999"/>
      <c r="S312" s="999"/>
      <c r="T312" s="999"/>
      <c r="U312" s="999"/>
      <c r="V312" s="109">
        <f t="shared" si="169"/>
        <v>20927.400000000001</v>
      </c>
      <c r="W312" s="999">
        <v>0</v>
      </c>
      <c r="X312" s="999">
        <v>20927.400000000001</v>
      </c>
      <c r="Y312" s="999"/>
      <c r="Z312" s="746">
        <f t="shared" si="176"/>
        <v>0.99102145191078284</v>
      </c>
      <c r="AA312" s="999"/>
      <c r="AB312" s="977" t="s">
        <v>1557</v>
      </c>
    </row>
    <row r="313" spans="1:28" s="7" customFormat="1" ht="31.5">
      <c r="A313" s="196"/>
      <c r="B313" s="88" t="s">
        <v>406</v>
      </c>
      <c r="C313" s="934"/>
      <c r="D313" s="196"/>
      <c r="E313" s="196"/>
      <c r="F313" s="196"/>
      <c r="G313" s="196"/>
      <c r="H313" s="196"/>
      <c r="I313" s="662"/>
      <c r="J313" s="662"/>
      <c r="K313" s="662"/>
      <c r="L313" s="662"/>
      <c r="M313" s="662"/>
      <c r="N313" s="106"/>
      <c r="O313" s="106"/>
      <c r="P313" s="106"/>
      <c r="Q313" s="717"/>
      <c r="R313" s="717"/>
      <c r="S313" s="717"/>
      <c r="T313" s="316"/>
      <c r="U313" s="316"/>
      <c r="V313" s="717"/>
      <c r="W313" s="717"/>
      <c r="X313" s="717"/>
      <c r="Y313" s="717"/>
      <c r="Z313" s="742"/>
      <c r="AA313" s="717"/>
      <c r="AB313" s="662"/>
    </row>
    <row r="314" spans="1:28" ht="20.25">
      <c r="A314" s="51"/>
      <c r="B314" s="32" t="s">
        <v>35</v>
      </c>
      <c r="C314" s="935"/>
      <c r="D314" s="221"/>
      <c r="E314" s="221"/>
      <c r="F314" s="221"/>
      <c r="G314" s="221"/>
      <c r="H314" s="221"/>
      <c r="I314" s="703"/>
      <c r="J314" s="703"/>
      <c r="K314" s="703"/>
      <c r="L314" s="703"/>
      <c r="M314" s="703"/>
      <c r="N314" s="109"/>
      <c r="O314" s="125"/>
      <c r="P314" s="125"/>
      <c r="Q314" s="725"/>
      <c r="R314" s="725"/>
      <c r="S314" s="725"/>
      <c r="T314" s="281"/>
      <c r="U314" s="281"/>
      <c r="V314" s="725"/>
      <c r="W314" s="725"/>
      <c r="X314" s="725"/>
      <c r="Y314" s="725"/>
      <c r="Z314" s="760"/>
      <c r="AA314" s="725"/>
      <c r="AB314" s="703"/>
    </row>
    <row r="315" spans="1:28" ht="99">
      <c r="A315" s="834" t="s">
        <v>802</v>
      </c>
      <c r="B315" s="835" t="s">
        <v>667</v>
      </c>
      <c r="C315" s="936" t="s">
        <v>579</v>
      </c>
      <c r="D315" s="205" t="s">
        <v>463</v>
      </c>
      <c r="E315" s="205" t="s">
        <v>469</v>
      </c>
      <c r="F315" s="205" t="s">
        <v>465</v>
      </c>
      <c r="G315" s="205" t="s">
        <v>502</v>
      </c>
      <c r="H315" s="205" t="s">
        <v>471</v>
      </c>
      <c r="I315" s="691" t="s">
        <v>1047</v>
      </c>
      <c r="J315" s="691" t="s">
        <v>1175</v>
      </c>
      <c r="K315" s="691" t="s">
        <v>1138</v>
      </c>
      <c r="L315" s="691" t="s">
        <v>1115</v>
      </c>
      <c r="M315" s="694" t="s">
        <v>1049</v>
      </c>
      <c r="N315" s="330">
        <f t="shared" ref="N315:N317" si="177">O315+P315+Q315</f>
        <v>18252.2</v>
      </c>
      <c r="O315" s="109">
        <v>4110.3</v>
      </c>
      <c r="P315" s="109">
        <v>14141.9</v>
      </c>
      <c r="Q315" s="675"/>
      <c r="R315" s="330">
        <f t="shared" ref="R315:R318" si="178">S315+T315+U315</f>
        <v>18252.2</v>
      </c>
      <c r="S315" s="109">
        <v>4110.3</v>
      </c>
      <c r="T315" s="109">
        <v>14141.9</v>
      </c>
      <c r="U315" s="675"/>
      <c r="V315" s="109">
        <f t="shared" ref="V315:V318" si="179">W315+X315+Y315</f>
        <v>18252.2</v>
      </c>
      <c r="W315" s="561">
        <v>4110.3</v>
      </c>
      <c r="X315" s="561">
        <v>14141.9</v>
      </c>
      <c r="Y315" s="561"/>
      <c r="Z315" s="1003">
        <f t="shared" ref="Z315:Z318" si="180">V315/R315</f>
        <v>1</v>
      </c>
      <c r="AA315" s="561"/>
      <c r="AB315" s="694" t="s">
        <v>1495</v>
      </c>
    </row>
    <row r="316" spans="1:28" ht="99">
      <c r="A316" s="834" t="s">
        <v>803</v>
      </c>
      <c r="B316" s="835" t="s">
        <v>668</v>
      </c>
      <c r="C316" s="936" t="s">
        <v>579</v>
      </c>
      <c r="D316" s="205" t="s">
        <v>463</v>
      </c>
      <c r="E316" s="205" t="s">
        <v>469</v>
      </c>
      <c r="F316" s="205" t="s">
        <v>465</v>
      </c>
      <c r="G316" s="205" t="s">
        <v>502</v>
      </c>
      <c r="H316" s="205" t="s">
        <v>471</v>
      </c>
      <c r="I316" s="691" t="s">
        <v>1047</v>
      </c>
      <c r="J316" s="691" t="s">
        <v>1175</v>
      </c>
      <c r="K316" s="691" t="s">
        <v>1138</v>
      </c>
      <c r="L316" s="691" t="s">
        <v>1116</v>
      </c>
      <c r="M316" s="694" t="s">
        <v>1049</v>
      </c>
      <c r="N316" s="330">
        <f t="shared" si="177"/>
        <v>40041.200000000004</v>
      </c>
      <c r="O316" s="109">
        <v>4717.3</v>
      </c>
      <c r="P316" s="109">
        <v>35323.9</v>
      </c>
      <c r="Q316" s="675"/>
      <c r="R316" s="330">
        <f t="shared" si="178"/>
        <v>40041.200000000004</v>
      </c>
      <c r="S316" s="109">
        <v>4717.3</v>
      </c>
      <c r="T316" s="109">
        <v>35323.9</v>
      </c>
      <c r="U316" s="675"/>
      <c r="V316" s="109">
        <f t="shared" si="179"/>
        <v>40041.200000000004</v>
      </c>
      <c r="W316" s="561">
        <v>4717.3</v>
      </c>
      <c r="X316" s="561">
        <v>35323.9</v>
      </c>
      <c r="Y316" s="561"/>
      <c r="Z316" s="1003">
        <f t="shared" si="180"/>
        <v>1</v>
      </c>
      <c r="AA316" s="561"/>
      <c r="AB316" s="694" t="s">
        <v>1495</v>
      </c>
    </row>
    <row r="317" spans="1:28" ht="99">
      <c r="A317" s="834" t="s">
        <v>804</v>
      </c>
      <c r="B317" s="835" t="s">
        <v>669</v>
      </c>
      <c r="C317" s="936" t="s">
        <v>579</v>
      </c>
      <c r="D317" s="205" t="s">
        <v>463</v>
      </c>
      <c r="E317" s="205" t="s">
        <v>469</v>
      </c>
      <c r="F317" s="205" t="s">
        <v>465</v>
      </c>
      <c r="G317" s="205" t="s">
        <v>502</v>
      </c>
      <c r="H317" s="205" t="s">
        <v>471</v>
      </c>
      <c r="I317" s="691" t="s">
        <v>1047</v>
      </c>
      <c r="J317" s="691" t="s">
        <v>1175</v>
      </c>
      <c r="K317" s="691" t="s">
        <v>1138</v>
      </c>
      <c r="L317" s="691" t="s">
        <v>1117</v>
      </c>
      <c r="M317" s="694" t="s">
        <v>1049</v>
      </c>
      <c r="N317" s="330">
        <f t="shared" si="177"/>
        <v>8773</v>
      </c>
      <c r="O317" s="109">
        <v>4486.3</v>
      </c>
      <c r="P317" s="109">
        <v>4286.7</v>
      </c>
      <c r="Q317" s="675"/>
      <c r="R317" s="330">
        <f t="shared" si="178"/>
        <v>8773</v>
      </c>
      <c r="S317" s="109">
        <v>4486.3</v>
      </c>
      <c r="T317" s="109">
        <v>4286.7</v>
      </c>
      <c r="U317" s="675"/>
      <c r="V317" s="109">
        <f t="shared" si="179"/>
        <v>8773</v>
      </c>
      <c r="W317" s="561">
        <v>4486.3</v>
      </c>
      <c r="X317" s="561">
        <v>4286.7</v>
      </c>
      <c r="Y317" s="561"/>
      <c r="Z317" s="1003">
        <f t="shared" si="180"/>
        <v>1</v>
      </c>
      <c r="AA317" s="561"/>
      <c r="AB317" s="694" t="s">
        <v>1495</v>
      </c>
    </row>
    <row r="318" spans="1:28" ht="266.25" customHeight="1">
      <c r="A318" s="834" t="s">
        <v>805</v>
      </c>
      <c r="B318" s="835" t="s">
        <v>174</v>
      </c>
      <c r="C318" s="936" t="s">
        <v>579</v>
      </c>
      <c r="D318" s="205" t="s">
        <v>463</v>
      </c>
      <c r="E318" s="205" t="s">
        <v>469</v>
      </c>
      <c r="F318" s="205" t="s">
        <v>465</v>
      </c>
      <c r="G318" s="205" t="s">
        <v>502</v>
      </c>
      <c r="H318" s="205" t="s">
        <v>471</v>
      </c>
      <c r="I318" s="691" t="s">
        <v>1047</v>
      </c>
      <c r="J318" s="692" t="s">
        <v>1175</v>
      </c>
      <c r="K318" s="691" t="s">
        <v>1129</v>
      </c>
      <c r="L318" s="691" t="s">
        <v>1118</v>
      </c>
      <c r="M318" s="694" t="s">
        <v>1049</v>
      </c>
      <c r="N318" s="330">
        <f t="shared" ref="N318" si="181">O318+P318+Q318</f>
        <v>130975</v>
      </c>
      <c r="O318" s="109">
        <v>45573.7</v>
      </c>
      <c r="P318" s="109">
        <v>85401.3</v>
      </c>
      <c r="Q318" s="675"/>
      <c r="R318" s="330">
        <f t="shared" si="178"/>
        <v>130975</v>
      </c>
      <c r="S318" s="109">
        <v>45573.7</v>
      </c>
      <c r="T318" s="109">
        <v>85401.3</v>
      </c>
      <c r="U318" s="675"/>
      <c r="V318" s="109">
        <f t="shared" si="179"/>
        <v>105985.60000000001</v>
      </c>
      <c r="W318" s="561">
        <v>45573.7</v>
      </c>
      <c r="X318" s="561">
        <v>60411.9</v>
      </c>
      <c r="Y318" s="561"/>
      <c r="Z318" s="746">
        <f t="shared" si="180"/>
        <v>0.80920481007825928</v>
      </c>
      <c r="AA318" s="561"/>
      <c r="AB318" s="975" t="s">
        <v>1548</v>
      </c>
    </row>
    <row r="319" spans="1:28" s="7" customFormat="1" ht="20.25">
      <c r="A319" s="582"/>
      <c r="B319" s="589" t="s">
        <v>8</v>
      </c>
      <c r="C319" s="907"/>
      <c r="D319" s="590"/>
      <c r="E319" s="590"/>
      <c r="F319" s="590"/>
      <c r="G319" s="590"/>
      <c r="H319" s="590"/>
      <c r="I319" s="693"/>
      <c r="J319" s="693"/>
      <c r="K319" s="693"/>
      <c r="L319" s="693"/>
      <c r="M319" s="693"/>
      <c r="N319" s="585">
        <f>N323+N351+N357+N361+N363</f>
        <v>801820.29999999993</v>
      </c>
      <c r="O319" s="585">
        <f t="shared" ref="O319:Y319" si="182">O323+O351+O357+O361+O363</f>
        <v>0</v>
      </c>
      <c r="P319" s="585">
        <f t="shared" si="182"/>
        <v>801820.29999999993</v>
      </c>
      <c r="Q319" s="585">
        <f t="shared" si="182"/>
        <v>0</v>
      </c>
      <c r="R319" s="585">
        <f t="shared" si="182"/>
        <v>807811.4</v>
      </c>
      <c r="S319" s="585">
        <f t="shared" si="182"/>
        <v>0</v>
      </c>
      <c r="T319" s="585">
        <f t="shared" si="182"/>
        <v>807811.4</v>
      </c>
      <c r="U319" s="585">
        <f t="shared" si="182"/>
        <v>0</v>
      </c>
      <c r="V319" s="585">
        <f t="shared" si="182"/>
        <v>794355.7</v>
      </c>
      <c r="W319" s="585">
        <f t="shared" si="182"/>
        <v>0</v>
      </c>
      <c r="X319" s="585">
        <f t="shared" si="182"/>
        <v>794355.7</v>
      </c>
      <c r="Y319" s="585">
        <f t="shared" si="182"/>
        <v>0</v>
      </c>
      <c r="Z319" s="741">
        <f>V319/N319</f>
        <v>0.99069043275656654</v>
      </c>
      <c r="AA319" s="716"/>
      <c r="AB319" s="693"/>
    </row>
    <row r="320" spans="1:28" s="7" customFormat="1" ht="47.25">
      <c r="A320" s="81"/>
      <c r="B320" s="96" t="s">
        <v>561</v>
      </c>
      <c r="C320" s="927"/>
      <c r="D320" s="202"/>
      <c r="E320" s="202"/>
      <c r="F320" s="202"/>
      <c r="G320" s="202"/>
      <c r="H320" s="202"/>
      <c r="I320" s="688"/>
      <c r="J320" s="688"/>
      <c r="K320" s="688"/>
      <c r="L320" s="688"/>
      <c r="M320" s="688"/>
      <c r="N320" s="106"/>
      <c r="O320" s="106"/>
      <c r="P320" s="106"/>
      <c r="Q320" s="717"/>
      <c r="R320" s="717"/>
      <c r="S320" s="717"/>
      <c r="T320" s="316"/>
      <c r="U320" s="316"/>
      <c r="V320" s="717"/>
      <c r="W320" s="717"/>
      <c r="X320" s="717"/>
      <c r="Y320" s="717"/>
      <c r="Z320" s="742"/>
      <c r="AA320" s="717"/>
      <c r="AB320" s="688"/>
    </row>
    <row r="321" spans="1:28" s="7" customFormat="1" ht="31.5">
      <c r="A321" s="83"/>
      <c r="B321" s="97" t="s">
        <v>394</v>
      </c>
      <c r="C321" s="929"/>
      <c r="D321" s="203"/>
      <c r="E321" s="203"/>
      <c r="F321" s="203"/>
      <c r="G321" s="203"/>
      <c r="H321" s="203"/>
      <c r="I321" s="689"/>
      <c r="J321" s="689"/>
      <c r="K321" s="689"/>
      <c r="L321" s="689"/>
      <c r="M321" s="689"/>
      <c r="N321" s="107"/>
      <c r="O321" s="107"/>
      <c r="P321" s="107"/>
      <c r="Q321" s="718"/>
      <c r="R321" s="718"/>
      <c r="S321" s="718"/>
      <c r="T321" s="317"/>
      <c r="U321" s="317"/>
      <c r="V321" s="718"/>
      <c r="W321" s="718"/>
      <c r="X321" s="718"/>
      <c r="Y321" s="718"/>
      <c r="Z321" s="743"/>
      <c r="AA321" s="718"/>
      <c r="AB321" s="689"/>
    </row>
    <row r="322" spans="1:28" s="3" customFormat="1" ht="31.5">
      <c r="A322" s="52"/>
      <c r="B322" s="41" t="s">
        <v>25</v>
      </c>
      <c r="C322" s="937"/>
      <c r="D322" s="222"/>
      <c r="E322" s="222"/>
      <c r="F322" s="222"/>
      <c r="G322" s="222"/>
      <c r="H322" s="222"/>
      <c r="I322" s="704"/>
      <c r="J322" s="704"/>
      <c r="K322" s="704"/>
      <c r="L322" s="704"/>
      <c r="M322" s="704"/>
      <c r="N322" s="133"/>
      <c r="O322" s="133"/>
      <c r="P322" s="133"/>
      <c r="Q322" s="677"/>
      <c r="R322" s="677"/>
      <c r="S322" s="677"/>
      <c r="T322" s="331"/>
      <c r="U322" s="331"/>
      <c r="V322" s="677"/>
      <c r="W322" s="677"/>
      <c r="X322" s="677"/>
      <c r="Y322" s="677"/>
      <c r="Z322" s="762"/>
      <c r="AA322" s="677"/>
      <c r="AB322" s="704"/>
    </row>
    <row r="323" spans="1:28" s="14" customFormat="1" ht="82.5">
      <c r="A323" s="595" t="s">
        <v>806</v>
      </c>
      <c r="B323" s="787" t="s">
        <v>128</v>
      </c>
      <c r="C323" s="938"/>
      <c r="D323" s="224" t="s">
        <v>503</v>
      </c>
      <c r="E323" s="224" t="s">
        <v>493</v>
      </c>
      <c r="F323" s="224" t="s">
        <v>483</v>
      </c>
      <c r="G323" s="224" t="s">
        <v>504</v>
      </c>
      <c r="H323" s="224" t="s">
        <v>474</v>
      </c>
      <c r="I323" s="788"/>
      <c r="J323" s="788"/>
      <c r="K323" s="788"/>
      <c r="L323" s="788"/>
      <c r="M323" s="788"/>
      <c r="N323" s="586">
        <f>O323+P323</f>
        <v>226641</v>
      </c>
      <c r="O323" s="586">
        <f t="shared" ref="O323:U323" si="183">O324+O325</f>
        <v>0</v>
      </c>
      <c r="P323" s="586">
        <v>226641</v>
      </c>
      <c r="Q323" s="586"/>
      <c r="R323" s="586">
        <f t="shared" si="183"/>
        <v>248500</v>
      </c>
      <c r="S323" s="586">
        <f t="shared" si="183"/>
        <v>0</v>
      </c>
      <c r="T323" s="586">
        <f t="shared" si="183"/>
        <v>248500</v>
      </c>
      <c r="U323" s="586">
        <f t="shared" si="183"/>
        <v>0</v>
      </c>
      <c r="V323" s="586">
        <f>W323+X323+Y323</f>
        <v>223850</v>
      </c>
      <c r="W323" s="586">
        <v>0</v>
      </c>
      <c r="X323" s="586">
        <v>223850</v>
      </c>
      <c r="Y323" s="586"/>
      <c r="Z323" s="745">
        <f>V323/N323</f>
        <v>0.98768537025516123</v>
      </c>
      <c r="AA323" s="728"/>
      <c r="AB323" s="705" t="s">
        <v>1250</v>
      </c>
    </row>
    <row r="324" spans="1:28" ht="20.25" hidden="1">
      <c r="A324" s="51"/>
      <c r="B324" s="42" t="s">
        <v>28</v>
      </c>
      <c r="C324" s="939"/>
      <c r="D324" s="420"/>
      <c r="E324" s="420"/>
      <c r="F324" s="420"/>
      <c r="G324" s="420"/>
      <c r="H324" s="420"/>
      <c r="I324" s="789"/>
      <c r="J324" s="789"/>
      <c r="K324" s="789"/>
      <c r="L324" s="789"/>
      <c r="M324" s="789"/>
      <c r="N324" s="123">
        <f>O324+P324+Q324</f>
        <v>15000</v>
      </c>
      <c r="O324" s="123">
        <v>0</v>
      </c>
      <c r="P324" s="123">
        <v>15000</v>
      </c>
      <c r="Q324" s="680"/>
      <c r="R324" s="123">
        <f>S324+T324+U324</f>
        <v>15000</v>
      </c>
      <c r="S324" s="680">
        <v>0</v>
      </c>
      <c r="T324" s="123">
        <v>15000</v>
      </c>
      <c r="U324" s="123"/>
      <c r="V324" s="680"/>
      <c r="W324" s="680"/>
      <c r="X324" s="680"/>
      <c r="Y324" s="680"/>
      <c r="Z324" s="747"/>
      <c r="AA324" s="680"/>
      <c r="AB324" s="789"/>
    </row>
    <row r="325" spans="1:28" ht="20.25" hidden="1">
      <c r="A325" s="790"/>
      <c r="B325" s="791" t="s">
        <v>930</v>
      </c>
      <c r="C325" s="940"/>
      <c r="D325" s="420"/>
      <c r="E325" s="420"/>
      <c r="F325" s="420"/>
      <c r="G325" s="420"/>
      <c r="H325" s="420"/>
      <c r="I325" s="789"/>
      <c r="J325" s="789"/>
      <c r="K325" s="789"/>
      <c r="L325" s="789"/>
      <c r="M325" s="789"/>
      <c r="N325" s="792">
        <f>N328+N330+N331+N333+N334+N336+N337+N339+N340+N342+N344+N346+N348</f>
        <v>233500</v>
      </c>
      <c r="O325" s="792">
        <f t="shared" ref="O325:T325" si="184">O328+O330+O331+O333+O334+O336+O337+O339+O340+O342+O344+O346+O348</f>
        <v>0</v>
      </c>
      <c r="P325" s="792">
        <f t="shared" si="184"/>
        <v>233500</v>
      </c>
      <c r="Q325" s="792"/>
      <c r="R325" s="792">
        <f t="shared" si="184"/>
        <v>233500</v>
      </c>
      <c r="S325" s="792">
        <f t="shared" si="184"/>
        <v>0</v>
      </c>
      <c r="T325" s="792">
        <f t="shared" si="184"/>
        <v>233500</v>
      </c>
      <c r="U325" s="792"/>
      <c r="V325" s="729"/>
      <c r="W325" s="729"/>
      <c r="X325" s="729"/>
      <c r="Y325" s="729"/>
      <c r="Z325" s="793"/>
      <c r="AA325" s="729"/>
      <c r="AB325" s="789"/>
    </row>
    <row r="326" spans="1:28" ht="20.25" hidden="1">
      <c r="A326" s="51"/>
      <c r="B326" s="42" t="s">
        <v>1</v>
      </c>
      <c r="C326" s="939"/>
      <c r="D326" s="420"/>
      <c r="E326" s="420"/>
      <c r="F326" s="420"/>
      <c r="G326" s="420"/>
      <c r="H326" s="420"/>
      <c r="I326" s="789"/>
      <c r="J326" s="789"/>
      <c r="K326" s="789"/>
      <c r="L326" s="789"/>
      <c r="M326" s="789"/>
      <c r="N326" s="109"/>
      <c r="O326" s="109"/>
      <c r="P326" s="109"/>
      <c r="Q326" s="675"/>
      <c r="R326" s="675"/>
      <c r="S326" s="675"/>
      <c r="T326" s="282"/>
      <c r="U326" s="282"/>
      <c r="V326" s="675"/>
      <c r="W326" s="675"/>
      <c r="X326" s="675"/>
      <c r="Y326" s="675"/>
      <c r="Z326" s="745"/>
      <c r="AA326" s="675"/>
      <c r="AB326" s="789"/>
    </row>
    <row r="327" spans="1:28" ht="20.25" hidden="1">
      <c r="A327" s="357"/>
      <c r="B327" s="44" t="s">
        <v>636</v>
      </c>
      <c r="C327" s="941"/>
      <c r="D327" s="420"/>
      <c r="E327" s="420"/>
      <c r="F327" s="420"/>
      <c r="G327" s="420"/>
      <c r="H327" s="420"/>
      <c r="I327" s="705"/>
      <c r="J327" s="705"/>
      <c r="K327" s="705"/>
      <c r="L327" s="705"/>
      <c r="M327" s="705"/>
      <c r="N327" s="282"/>
      <c r="O327" s="282"/>
      <c r="P327" s="282"/>
      <c r="Q327" s="675"/>
      <c r="R327" s="675"/>
      <c r="S327" s="675"/>
      <c r="T327" s="282"/>
      <c r="U327" s="282"/>
      <c r="V327" s="675"/>
      <c r="W327" s="675"/>
      <c r="X327" s="675"/>
      <c r="Y327" s="675"/>
      <c r="Z327" s="745"/>
      <c r="AA327" s="675"/>
      <c r="AB327" s="705"/>
    </row>
    <row r="328" spans="1:28" ht="33" hidden="1">
      <c r="A328" s="591" t="s">
        <v>811</v>
      </c>
      <c r="B328" s="787" t="s">
        <v>620</v>
      </c>
      <c r="C328" s="938"/>
      <c r="D328" s="420"/>
      <c r="E328" s="420"/>
      <c r="F328" s="420"/>
      <c r="G328" s="420"/>
      <c r="H328" s="420"/>
      <c r="I328" s="794" t="s">
        <v>1047</v>
      </c>
      <c r="J328" s="705"/>
      <c r="K328" s="705"/>
      <c r="L328" s="705"/>
      <c r="M328" s="705" t="s">
        <v>1049</v>
      </c>
      <c r="N328" s="587">
        <f>O328+P328+Q328</f>
        <v>4305.8999999999996</v>
      </c>
      <c r="O328" s="587">
        <v>0</v>
      </c>
      <c r="P328" s="587">
        <v>4305.8999999999996</v>
      </c>
      <c r="Q328" s="711"/>
      <c r="R328" s="587">
        <f>S328+T328+U328</f>
        <v>4305.8999999999996</v>
      </c>
      <c r="S328" s="587">
        <v>0</v>
      </c>
      <c r="T328" s="587">
        <v>4305.8999999999996</v>
      </c>
      <c r="U328" s="711"/>
      <c r="V328" s="109">
        <f>W328+X328+Y328</f>
        <v>0</v>
      </c>
      <c r="W328" s="711"/>
      <c r="X328" s="711"/>
      <c r="Y328" s="711"/>
      <c r="Z328" s="746">
        <f t="shared" ref="Z328" si="185">V328/R328</f>
        <v>0</v>
      </c>
      <c r="AA328" s="711"/>
      <c r="AB328" s="705"/>
    </row>
    <row r="329" spans="1:28" ht="20.25" hidden="1">
      <c r="A329" s="51"/>
      <c r="B329" s="44" t="s">
        <v>635</v>
      </c>
      <c r="C329" s="941"/>
      <c r="D329" s="224"/>
      <c r="E329" s="224"/>
      <c r="F329" s="224"/>
      <c r="G329" s="224"/>
      <c r="H329" s="224"/>
      <c r="I329" s="705"/>
      <c r="J329" s="705"/>
      <c r="K329" s="705"/>
      <c r="L329" s="705"/>
      <c r="M329" s="705"/>
      <c r="N329" s="135"/>
      <c r="O329" s="135"/>
      <c r="P329" s="135"/>
      <c r="Q329" s="676"/>
      <c r="R329" s="135"/>
      <c r="S329" s="135"/>
      <c r="T329" s="135"/>
      <c r="U329" s="676"/>
      <c r="V329" s="676"/>
      <c r="W329" s="676"/>
      <c r="X329" s="676"/>
      <c r="Y329" s="676"/>
      <c r="Z329" s="795"/>
      <c r="AA329" s="676"/>
      <c r="AB329" s="705"/>
    </row>
    <row r="330" spans="1:28" ht="33" hidden="1" customHeight="1">
      <c r="A330" s="595" t="s">
        <v>813</v>
      </c>
      <c r="B330" s="787" t="s">
        <v>621</v>
      </c>
      <c r="C330" s="938"/>
      <c r="D330" s="224"/>
      <c r="E330" s="224"/>
      <c r="F330" s="224"/>
      <c r="G330" s="224"/>
      <c r="H330" s="224"/>
      <c r="I330" s="794" t="s">
        <v>1047</v>
      </c>
      <c r="J330" s="705"/>
      <c r="K330" s="705"/>
      <c r="L330" s="705"/>
      <c r="M330" s="705" t="s">
        <v>452</v>
      </c>
      <c r="N330" s="587">
        <f>O330+P330+Q330</f>
        <v>63325</v>
      </c>
      <c r="O330" s="586">
        <v>0</v>
      </c>
      <c r="P330" s="586">
        <v>63325</v>
      </c>
      <c r="Q330" s="711"/>
      <c r="R330" s="587">
        <f>S330+T330+U330</f>
        <v>63325</v>
      </c>
      <c r="S330" s="586">
        <v>0</v>
      </c>
      <c r="T330" s="586">
        <v>63325</v>
      </c>
      <c r="U330" s="711"/>
      <c r="V330" s="109">
        <f t="shared" ref="V330:V331" si="186">W330+X330+Y330</f>
        <v>0</v>
      </c>
      <c r="W330" s="711"/>
      <c r="X330" s="711"/>
      <c r="Y330" s="711"/>
      <c r="Z330" s="746">
        <f t="shared" ref="Z330:Z331" si="187">V330/R330</f>
        <v>0</v>
      </c>
      <c r="AA330" s="711"/>
      <c r="AB330" s="705"/>
    </row>
    <row r="331" spans="1:28" ht="33" hidden="1" customHeight="1">
      <c r="A331" s="591" t="s">
        <v>814</v>
      </c>
      <c r="B331" s="787" t="s">
        <v>622</v>
      </c>
      <c r="C331" s="938"/>
      <c r="D331" s="224"/>
      <c r="E331" s="224"/>
      <c r="F331" s="224"/>
      <c r="G331" s="224"/>
      <c r="H331" s="224"/>
      <c r="I331" s="794" t="s">
        <v>1047</v>
      </c>
      <c r="J331" s="705"/>
      <c r="K331" s="705"/>
      <c r="L331" s="705"/>
      <c r="M331" s="705" t="s">
        <v>452</v>
      </c>
      <c r="N331" s="587">
        <f>O331+P331+Q331</f>
        <v>9381</v>
      </c>
      <c r="O331" s="587">
        <v>0</v>
      </c>
      <c r="P331" s="587">
        <v>9381</v>
      </c>
      <c r="Q331" s="711"/>
      <c r="R331" s="587">
        <f>S331+T331+U331</f>
        <v>9381</v>
      </c>
      <c r="S331" s="587">
        <v>0</v>
      </c>
      <c r="T331" s="587">
        <v>9381</v>
      </c>
      <c r="U331" s="711"/>
      <c r="V331" s="109">
        <f t="shared" si="186"/>
        <v>0</v>
      </c>
      <c r="W331" s="711"/>
      <c r="X331" s="711"/>
      <c r="Y331" s="711"/>
      <c r="Z331" s="746">
        <f t="shared" si="187"/>
        <v>0</v>
      </c>
      <c r="AA331" s="711"/>
      <c r="AB331" s="705"/>
    </row>
    <row r="332" spans="1:28" ht="20.25" hidden="1">
      <c r="A332" s="357"/>
      <c r="B332" s="44" t="s">
        <v>632</v>
      </c>
      <c r="C332" s="941"/>
      <c r="D332" s="291"/>
      <c r="E332" s="291"/>
      <c r="F332" s="291"/>
      <c r="G332" s="291"/>
      <c r="H332" s="291"/>
      <c r="I332" s="694"/>
      <c r="J332" s="694"/>
      <c r="K332" s="694"/>
      <c r="L332" s="694"/>
      <c r="M332" s="694"/>
      <c r="N332" s="282"/>
      <c r="O332" s="282"/>
      <c r="P332" s="282"/>
      <c r="Q332" s="675"/>
      <c r="R332" s="675"/>
      <c r="S332" s="675"/>
      <c r="T332" s="282"/>
      <c r="U332" s="282"/>
      <c r="V332" s="675"/>
      <c r="W332" s="675"/>
      <c r="X332" s="675"/>
      <c r="Y332" s="675"/>
      <c r="Z332" s="745"/>
      <c r="AA332" s="675"/>
      <c r="AB332" s="694"/>
    </row>
    <row r="333" spans="1:28" ht="17.25" hidden="1" customHeight="1">
      <c r="A333" s="591" t="s">
        <v>818</v>
      </c>
      <c r="B333" s="787" t="s">
        <v>623</v>
      </c>
      <c r="C333" s="938"/>
      <c r="D333" s="291"/>
      <c r="E333" s="291"/>
      <c r="F333" s="291"/>
      <c r="G333" s="291"/>
      <c r="H333" s="291"/>
      <c r="I333" s="794" t="s">
        <v>1047</v>
      </c>
      <c r="J333" s="694"/>
      <c r="K333" s="694"/>
      <c r="L333" s="694"/>
      <c r="M333" s="694" t="s">
        <v>1049</v>
      </c>
      <c r="N333" s="587">
        <f t="shared" ref="N333:N334" si="188">O333+P333+Q333</f>
        <v>5360.1</v>
      </c>
      <c r="O333" s="587">
        <v>0</v>
      </c>
      <c r="P333" s="587">
        <v>5360.1</v>
      </c>
      <c r="Q333" s="711"/>
      <c r="R333" s="587">
        <f t="shared" ref="R333:R334" si="189">S333+T333+U333</f>
        <v>5360.1</v>
      </c>
      <c r="S333" s="587">
        <v>0</v>
      </c>
      <c r="T333" s="587">
        <v>5360.1</v>
      </c>
      <c r="U333" s="711"/>
      <c r="V333" s="109">
        <f>W333+X333+Y333</f>
        <v>0</v>
      </c>
      <c r="W333" s="711"/>
      <c r="X333" s="711"/>
      <c r="Y333" s="711"/>
      <c r="Z333" s="746">
        <f t="shared" ref="Z333:Z334" si="190">V333/R333</f>
        <v>0</v>
      </c>
      <c r="AA333" s="711"/>
      <c r="AB333" s="694"/>
    </row>
    <row r="334" spans="1:28" ht="49.5" hidden="1">
      <c r="A334" s="591" t="s">
        <v>819</v>
      </c>
      <c r="B334" s="787" t="s">
        <v>624</v>
      </c>
      <c r="C334" s="938"/>
      <c r="D334" s="291"/>
      <c r="E334" s="291"/>
      <c r="F334" s="291"/>
      <c r="G334" s="291"/>
      <c r="H334" s="291"/>
      <c r="I334" s="794" t="s">
        <v>1047</v>
      </c>
      <c r="J334" s="694"/>
      <c r="K334" s="694"/>
      <c r="L334" s="694"/>
      <c r="M334" s="694" t="s">
        <v>451</v>
      </c>
      <c r="N334" s="587">
        <f t="shared" si="188"/>
        <v>10000</v>
      </c>
      <c r="O334" s="587">
        <v>0</v>
      </c>
      <c r="P334" s="587">
        <v>10000</v>
      </c>
      <c r="Q334" s="711"/>
      <c r="R334" s="587">
        <f t="shared" si="189"/>
        <v>10000</v>
      </c>
      <c r="S334" s="587">
        <v>0</v>
      </c>
      <c r="T334" s="587">
        <v>10000</v>
      </c>
      <c r="U334" s="711"/>
      <c r="V334" s="109">
        <f>W334+X334+Y334</f>
        <v>0</v>
      </c>
      <c r="W334" s="711"/>
      <c r="X334" s="711"/>
      <c r="Y334" s="711"/>
      <c r="Z334" s="746">
        <f t="shared" si="190"/>
        <v>0</v>
      </c>
      <c r="AA334" s="711"/>
      <c r="AB334" s="694"/>
    </row>
    <row r="335" spans="1:28" ht="20.25" hidden="1">
      <c r="A335" s="51"/>
      <c r="B335" s="44" t="s">
        <v>629</v>
      </c>
      <c r="C335" s="941"/>
      <c r="D335" s="224"/>
      <c r="E335" s="224"/>
      <c r="F335" s="224"/>
      <c r="G335" s="224"/>
      <c r="H335" s="224"/>
      <c r="I335" s="705"/>
      <c r="J335" s="705"/>
      <c r="K335" s="705"/>
      <c r="L335" s="705"/>
      <c r="M335" s="705"/>
      <c r="N335" s="135"/>
      <c r="O335" s="135"/>
      <c r="P335" s="135"/>
      <c r="Q335" s="676"/>
      <c r="R335" s="676"/>
      <c r="S335" s="676"/>
      <c r="T335" s="293"/>
      <c r="U335" s="293"/>
      <c r="V335" s="676"/>
      <c r="W335" s="676"/>
      <c r="X335" s="676"/>
      <c r="Y335" s="676"/>
      <c r="Z335" s="795"/>
      <c r="AA335" s="676"/>
      <c r="AB335" s="705"/>
    </row>
    <row r="336" spans="1:28" ht="33" hidden="1">
      <c r="A336" s="591" t="s">
        <v>824</v>
      </c>
      <c r="B336" s="787" t="s">
        <v>639</v>
      </c>
      <c r="C336" s="938"/>
      <c r="D336" s="224"/>
      <c r="E336" s="224"/>
      <c r="F336" s="224"/>
      <c r="G336" s="224"/>
      <c r="H336" s="224"/>
      <c r="I336" s="794" t="s">
        <v>1047</v>
      </c>
      <c r="J336" s="694"/>
      <c r="K336" s="694"/>
      <c r="L336" s="694"/>
      <c r="M336" s="705" t="s">
        <v>452</v>
      </c>
      <c r="N336" s="587">
        <f t="shared" ref="N336:N337" si="191">O336+P336+Q336</f>
        <v>4861</v>
      </c>
      <c r="O336" s="586">
        <v>0</v>
      </c>
      <c r="P336" s="586">
        <v>4861</v>
      </c>
      <c r="Q336" s="711"/>
      <c r="R336" s="587">
        <f t="shared" ref="R336:R337" si="192">S336+T336+U336</f>
        <v>4861</v>
      </c>
      <c r="S336" s="586">
        <v>0</v>
      </c>
      <c r="T336" s="586">
        <v>4861</v>
      </c>
      <c r="U336" s="711"/>
      <c r="V336" s="109">
        <f>W336+X336+Y336</f>
        <v>0</v>
      </c>
      <c r="W336" s="711"/>
      <c r="X336" s="711"/>
      <c r="Y336" s="711"/>
      <c r="Z336" s="746">
        <f t="shared" ref="Z336:Z337" si="193">V336/R336</f>
        <v>0</v>
      </c>
      <c r="AA336" s="711"/>
      <c r="AB336" s="694"/>
    </row>
    <row r="337" spans="1:28" ht="33" hidden="1">
      <c r="A337" s="595" t="s">
        <v>825</v>
      </c>
      <c r="B337" s="787" t="s">
        <v>127</v>
      </c>
      <c r="C337" s="938"/>
      <c r="D337" s="224"/>
      <c r="E337" s="224"/>
      <c r="F337" s="224"/>
      <c r="G337" s="224"/>
      <c r="H337" s="224"/>
      <c r="I337" s="794" t="s">
        <v>1047</v>
      </c>
      <c r="J337" s="705"/>
      <c r="K337" s="705"/>
      <c r="L337" s="705"/>
      <c r="M337" s="705" t="s">
        <v>452</v>
      </c>
      <c r="N337" s="587">
        <f t="shared" si="191"/>
        <v>31000</v>
      </c>
      <c r="O337" s="586">
        <v>0</v>
      </c>
      <c r="P337" s="586">
        <v>31000</v>
      </c>
      <c r="Q337" s="711"/>
      <c r="R337" s="587">
        <f t="shared" si="192"/>
        <v>31000</v>
      </c>
      <c r="S337" s="586">
        <v>0</v>
      </c>
      <c r="T337" s="586">
        <v>31000</v>
      </c>
      <c r="U337" s="711"/>
      <c r="V337" s="109">
        <f>W337+X337+Y337</f>
        <v>0</v>
      </c>
      <c r="W337" s="711"/>
      <c r="X337" s="711"/>
      <c r="Y337" s="711"/>
      <c r="Z337" s="746">
        <f t="shared" si="193"/>
        <v>0</v>
      </c>
      <c r="AA337" s="711"/>
      <c r="AB337" s="705"/>
    </row>
    <row r="338" spans="1:28" ht="20.25" hidden="1">
      <c r="A338" s="357"/>
      <c r="B338" s="44" t="s">
        <v>937</v>
      </c>
      <c r="C338" s="941"/>
      <c r="D338" s="224"/>
      <c r="E338" s="224"/>
      <c r="F338" s="224"/>
      <c r="G338" s="224"/>
      <c r="H338" s="224"/>
      <c r="I338" s="705"/>
      <c r="J338" s="705"/>
      <c r="K338" s="705"/>
      <c r="L338" s="705"/>
      <c r="M338" s="705"/>
      <c r="N338" s="282"/>
      <c r="O338" s="282"/>
      <c r="P338" s="282"/>
      <c r="Q338" s="675"/>
      <c r="R338" s="675"/>
      <c r="S338" s="675"/>
      <c r="T338" s="282"/>
      <c r="U338" s="282"/>
      <c r="V338" s="675"/>
      <c r="W338" s="675"/>
      <c r="X338" s="675"/>
      <c r="Y338" s="675"/>
      <c r="Z338" s="745"/>
      <c r="AA338" s="675"/>
      <c r="AB338" s="705"/>
    </row>
    <row r="339" spans="1:28" ht="33" hidden="1">
      <c r="A339" s="591" t="s">
        <v>828</v>
      </c>
      <c r="B339" s="787" t="s">
        <v>641</v>
      </c>
      <c r="C339" s="938"/>
      <c r="D339" s="224"/>
      <c r="E339" s="224"/>
      <c r="F339" s="224"/>
      <c r="G339" s="224"/>
      <c r="H339" s="224"/>
      <c r="I339" s="794" t="s">
        <v>1047</v>
      </c>
      <c r="J339" s="705"/>
      <c r="K339" s="705"/>
      <c r="L339" s="705"/>
      <c r="M339" s="705" t="s">
        <v>1049</v>
      </c>
      <c r="N339" s="587">
        <f>O339+P339+Q339</f>
        <v>4442</v>
      </c>
      <c r="O339" s="587">
        <v>0</v>
      </c>
      <c r="P339" s="587">
        <v>4442</v>
      </c>
      <c r="Q339" s="711"/>
      <c r="R339" s="587">
        <f>S339+T339+U339</f>
        <v>4442</v>
      </c>
      <c r="S339" s="587">
        <v>0</v>
      </c>
      <c r="T339" s="587">
        <v>4442</v>
      </c>
      <c r="U339" s="711"/>
      <c r="V339" s="109">
        <f>W339+X339+Y339</f>
        <v>0</v>
      </c>
      <c r="W339" s="711"/>
      <c r="X339" s="711"/>
      <c r="Y339" s="711"/>
      <c r="Z339" s="746">
        <f t="shared" ref="Z339:Z340" si="194">V339/R339</f>
        <v>0</v>
      </c>
      <c r="AA339" s="711"/>
      <c r="AB339" s="705"/>
    </row>
    <row r="340" spans="1:28" ht="33" hidden="1">
      <c r="A340" s="591" t="s">
        <v>829</v>
      </c>
      <c r="B340" s="787" t="s">
        <v>640</v>
      </c>
      <c r="C340" s="938"/>
      <c r="D340" s="224"/>
      <c r="E340" s="224"/>
      <c r="F340" s="224"/>
      <c r="G340" s="224"/>
      <c r="H340" s="224"/>
      <c r="I340" s="794" t="s">
        <v>1047</v>
      </c>
      <c r="J340" s="694"/>
      <c r="K340" s="694"/>
      <c r="L340" s="694"/>
      <c r="M340" s="705" t="s">
        <v>1049</v>
      </c>
      <c r="N340" s="587">
        <f>O340+P340+Q340</f>
        <v>5000</v>
      </c>
      <c r="O340" s="587">
        <v>0</v>
      </c>
      <c r="P340" s="587">
        <v>5000</v>
      </c>
      <c r="Q340" s="711"/>
      <c r="R340" s="587">
        <f>S340+T340+U340</f>
        <v>5000</v>
      </c>
      <c r="S340" s="587">
        <v>0</v>
      </c>
      <c r="T340" s="587">
        <v>5000</v>
      </c>
      <c r="U340" s="711"/>
      <c r="V340" s="109">
        <f>W340+X340+Y340</f>
        <v>0</v>
      </c>
      <c r="W340" s="711"/>
      <c r="X340" s="711"/>
      <c r="Y340" s="711"/>
      <c r="Z340" s="746">
        <f t="shared" si="194"/>
        <v>0</v>
      </c>
      <c r="AA340" s="711"/>
      <c r="AB340" s="694"/>
    </row>
    <row r="341" spans="1:28" ht="20.25" hidden="1">
      <c r="A341" s="357"/>
      <c r="B341" s="44" t="s">
        <v>637</v>
      </c>
      <c r="C341" s="941"/>
      <c r="D341" s="224"/>
      <c r="E341" s="224"/>
      <c r="F341" s="224"/>
      <c r="G341" s="224"/>
      <c r="H341" s="224"/>
      <c r="I341" s="705"/>
      <c r="J341" s="705"/>
      <c r="K341" s="705"/>
      <c r="L341" s="705"/>
      <c r="M341" s="705"/>
      <c r="N341" s="282"/>
      <c r="O341" s="282"/>
      <c r="P341" s="282"/>
      <c r="Q341" s="675"/>
      <c r="R341" s="675"/>
      <c r="S341" s="675"/>
      <c r="T341" s="282"/>
      <c r="U341" s="282"/>
      <c r="V341" s="675"/>
      <c r="W341" s="675"/>
      <c r="X341" s="675"/>
      <c r="Y341" s="675"/>
      <c r="Z341" s="745"/>
      <c r="AA341" s="675"/>
      <c r="AB341" s="705"/>
    </row>
    <row r="342" spans="1:28" ht="20.25" hidden="1">
      <c r="A342" s="591" t="s">
        <v>830</v>
      </c>
      <c r="B342" s="787" t="s">
        <v>638</v>
      </c>
      <c r="C342" s="938"/>
      <c r="D342" s="224"/>
      <c r="E342" s="224"/>
      <c r="F342" s="224"/>
      <c r="G342" s="224"/>
      <c r="H342" s="224"/>
      <c r="I342" s="794" t="s">
        <v>1047</v>
      </c>
      <c r="J342" s="694"/>
      <c r="K342" s="694"/>
      <c r="L342" s="694"/>
      <c r="M342" s="705" t="s">
        <v>1049</v>
      </c>
      <c r="N342" s="587">
        <f>O342+P342+Q342</f>
        <v>4563</v>
      </c>
      <c r="O342" s="587">
        <v>0</v>
      </c>
      <c r="P342" s="587">
        <v>4563</v>
      </c>
      <c r="Q342" s="711"/>
      <c r="R342" s="587">
        <f>S342+T342+U342</f>
        <v>4563</v>
      </c>
      <c r="S342" s="587">
        <v>0</v>
      </c>
      <c r="T342" s="587">
        <v>4563</v>
      </c>
      <c r="U342" s="711"/>
      <c r="V342" s="109">
        <f>W342+X342+Y342</f>
        <v>0</v>
      </c>
      <c r="W342" s="711"/>
      <c r="X342" s="711"/>
      <c r="Y342" s="711"/>
      <c r="Z342" s="746">
        <f t="shared" ref="Z342" si="195">V342/R342</f>
        <v>0</v>
      </c>
      <c r="AA342" s="711"/>
      <c r="AB342" s="694"/>
    </row>
    <row r="343" spans="1:28" ht="20.25" hidden="1">
      <c r="A343" s="51"/>
      <c r="B343" s="44" t="s">
        <v>628</v>
      </c>
      <c r="C343" s="941"/>
      <c r="D343" s="224"/>
      <c r="E343" s="224"/>
      <c r="F343" s="224"/>
      <c r="G343" s="224"/>
      <c r="H343" s="224"/>
      <c r="I343" s="705"/>
      <c r="J343" s="705"/>
      <c r="K343" s="705"/>
      <c r="L343" s="705"/>
      <c r="M343" s="705"/>
      <c r="N343" s="135"/>
      <c r="O343" s="135"/>
      <c r="P343" s="135"/>
      <c r="Q343" s="676"/>
      <c r="R343" s="676"/>
      <c r="S343" s="676"/>
      <c r="T343" s="293"/>
      <c r="U343" s="293"/>
      <c r="V343" s="676"/>
      <c r="W343" s="676"/>
      <c r="X343" s="676"/>
      <c r="Y343" s="676"/>
      <c r="Z343" s="795"/>
      <c r="AA343" s="676"/>
      <c r="AB343" s="705"/>
    </row>
    <row r="344" spans="1:28" ht="33" hidden="1">
      <c r="A344" s="595" t="s">
        <v>831</v>
      </c>
      <c r="B344" s="787" t="s">
        <v>133</v>
      </c>
      <c r="C344" s="938"/>
      <c r="D344" s="224"/>
      <c r="E344" s="224"/>
      <c r="F344" s="224"/>
      <c r="G344" s="224"/>
      <c r="H344" s="224"/>
      <c r="I344" s="794" t="s">
        <v>1047</v>
      </c>
      <c r="J344" s="705"/>
      <c r="K344" s="705"/>
      <c r="L344" s="705"/>
      <c r="M344" s="705" t="s">
        <v>451</v>
      </c>
      <c r="N344" s="587">
        <f>O344+P344+Q344</f>
        <v>5000</v>
      </c>
      <c r="O344" s="586">
        <v>0</v>
      </c>
      <c r="P344" s="586">
        <v>5000</v>
      </c>
      <c r="Q344" s="711"/>
      <c r="R344" s="587">
        <f>S344+T344+U344</f>
        <v>5000</v>
      </c>
      <c r="S344" s="586">
        <v>0</v>
      </c>
      <c r="T344" s="586">
        <v>5000</v>
      </c>
      <c r="U344" s="711"/>
      <c r="V344" s="109">
        <f>W344+X344+Y344</f>
        <v>0</v>
      </c>
      <c r="W344" s="711"/>
      <c r="X344" s="711"/>
      <c r="Y344" s="711"/>
      <c r="Z344" s="746">
        <f t="shared" ref="Z344" si="196">V344/R344</f>
        <v>0</v>
      </c>
      <c r="AA344" s="711"/>
      <c r="AB344" s="705"/>
    </row>
    <row r="345" spans="1:28" ht="20.25" hidden="1">
      <c r="A345" s="51"/>
      <c r="B345" s="44" t="s">
        <v>627</v>
      </c>
      <c r="C345" s="941"/>
      <c r="D345" s="224"/>
      <c r="E345" s="224"/>
      <c r="F345" s="224"/>
      <c r="G345" s="224"/>
      <c r="H345" s="224"/>
      <c r="I345" s="705"/>
      <c r="J345" s="705"/>
      <c r="K345" s="705"/>
      <c r="L345" s="705"/>
      <c r="M345" s="705"/>
      <c r="N345" s="135"/>
      <c r="O345" s="135"/>
      <c r="P345" s="135"/>
      <c r="Q345" s="676"/>
      <c r="R345" s="676"/>
      <c r="S345" s="676"/>
      <c r="T345" s="293"/>
      <c r="U345" s="293"/>
      <c r="V345" s="676"/>
      <c r="W345" s="676"/>
      <c r="X345" s="676"/>
      <c r="Y345" s="676"/>
      <c r="Z345" s="795"/>
      <c r="AA345" s="676"/>
      <c r="AB345" s="705"/>
    </row>
    <row r="346" spans="1:28" ht="33" hidden="1">
      <c r="A346" s="595" t="s">
        <v>833</v>
      </c>
      <c r="B346" s="787" t="s">
        <v>31</v>
      </c>
      <c r="C346" s="938"/>
      <c r="D346" s="224"/>
      <c r="E346" s="224"/>
      <c r="F346" s="224"/>
      <c r="G346" s="224"/>
      <c r="H346" s="224"/>
      <c r="I346" s="794" t="s">
        <v>1047</v>
      </c>
      <c r="J346" s="705"/>
      <c r="K346" s="705"/>
      <c r="L346" s="705"/>
      <c r="M346" s="705" t="s">
        <v>454</v>
      </c>
      <c r="N346" s="587">
        <f>O346+P346+Q346</f>
        <v>51157</v>
      </c>
      <c r="O346" s="586">
        <v>0</v>
      </c>
      <c r="P346" s="586">
        <v>51157</v>
      </c>
      <c r="Q346" s="711"/>
      <c r="R346" s="587">
        <f>S346+T346+U346</f>
        <v>51157</v>
      </c>
      <c r="S346" s="586">
        <v>0</v>
      </c>
      <c r="T346" s="586">
        <v>51157</v>
      </c>
      <c r="U346" s="711"/>
      <c r="V346" s="109">
        <f>W346+X346+Y346</f>
        <v>0</v>
      </c>
      <c r="W346" s="711"/>
      <c r="X346" s="711"/>
      <c r="Y346" s="711"/>
      <c r="Z346" s="746">
        <f t="shared" ref="Z346" si="197">V346/R346</f>
        <v>0</v>
      </c>
      <c r="AA346" s="711"/>
      <c r="AB346" s="705"/>
    </row>
    <row r="347" spans="1:28" ht="20.25" hidden="1">
      <c r="A347" s="357"/>
      <c r="B347" s="44" t="s">
        <v>626</v>
      </c>
      <c r="C347" s="941"/>
      <c r="D347" s="224"/>
      <c r="E347" s="224"/>
      <c r="F347" s="224"/>
      <c r="G347" s="224"/>
      <c r="H347" s="224"/>
      <c r="I347" s="705"/>
      <c r="J347" s="705"/>
      <c r="K347" s="705"/>
      <c r="L347" s="705"/>
      <c r="M347" s="705"/>
      <c r="N347" s="282"/>
      <c r="O347" s="282"/>
      <c r="P347" s="282"/>
      <c r="Q347" s="675"/>
      <c r="R347" s="675"/>
      <c r="S347" s="675"/>
      <c r="T347" s="282"/>
      <c r="U347" s="282"/>
      <c r="V347" s="675"/>
      <c r="W347" s="675"/>
      <c r="X347" s="675"/>
      <c r="Y347" s="675"/>
      <c r="Z347" s="745"/>
      <c r="AA347" s="675"/>
      <c r="AB347" s="705"/>
    </row>
    <row r="348" spans="1:28" ht="33" hidden="1">
      <c r="A348" s="591" t="s">
        <v>835</v>
      </c>
      <c r="B348" s="796" t="s">
        <v>625</v>
      </c>
      <c r="C348" s="796"/>
      <c r="D348" s="788"/>
      <c r="E348" s="224"/>
      <c r="F348" s="224"/>
      <c r="G348" s="224"/>
      <c r="H348" s="224"/>
      <c r="I348" s="794" t="s">
        <v>1047</v>
      </c>
      <c r="J348" s="705"/>
      <c r="K348" s="705"/>
      <c r="L348" s="705"/>
      <c r="M348" s="705" t="s">
        <v>1049</v>
      </c>
      <c r="N348" s="587">
        <f>O348+P348+Q348</f>
        <v>35105</v>
      </c>
      <c r="O348" s="587">
        <v>0</v>
      </c>
      <c r="P348" s="587">
        <v>35105</v>
      </c>
      <c r="Q348" s="711"/>
      <c r="R348" s="587">
        <f>S348+T348+U348</f>
        <v>35105</v>
      </c>
      <c r="S348" s="587">
        <v>0</v>
      </c>
      <c r="T348" s="587">
        <v>35105</v>
      </c>
      <c r="U348" s="711"/>
      <c r="V348" s="109">
        <f>W348+X348+Y348</f>
        <v>0</v>
      </c>
      <c r="W348" s="711"/>
      <c r="X348" s="711"/>
      <c r="Y348" s="711"/>
      <c r="Z348" s="746">
        <f t="shared" ref="Z348" si="198">V348/R348</f>
        <v>0</v>
      </c>
      <c r="AA348" s="711"/>
      <c r="AB348" s="705"/>
    </row>
    <row r="349" spans="1:28" s="7" customFormat="1" ht="31.5">
      <c r="A349" s="51"/>
      <c r="B349" s="797" t="s">
        <v>395</v>
      </c>
      <c r="C349" s="942"/>
      <c r="D349" s="370"/>
      <c r="E349" s="370"/>
      <c r="F349" s="370"/>
      <c r="G349" s="370"/>
      <c r="H349" s="370"/>
      <c r="I349" s="798"/>
      <c r="J349" s="798"/>
      <c r="K349" s="798"/>
      <c r="L349" s="798"/>
      <c r="M349" s="798"/>
      <c r="N349" s="135"/>
      <c r="O349" s="135"/>
      <c r="P349" s="135"/>
      <c r="Q349" s="676"/>
      <c r="R349" s="676"/>
      <c r="S349" s="676"/>
      <c r="T349" s="293"/>
      <c r="U349" s="293"/>
      <c r="V349" s="676"/>
      <c r="W349" s="676"/>
      <c r="X349" s="676"/>
      <c r="Y349" s="676"/>
      <c r="Z349" s="795"/>
      <c r="AA349" s="717"/>
      <c r="AB349" s="798"/>
    </row>
    <row r="350" spans="1:28" s="7" customFormat="1" ht="31.5">
      <c r="A350" s="51"/>
      <c r="B350" s="797" t="s">
        <v>562</v>
      </c>
      <c r="C350" s="942"/>
      <c r="D350" s="370"/>
      <c r="E350" s="370"/>
      <c r="F350" s="370"/>
      <c r="G350" s="370"/>
      <c r="H350" s="370"/>
      <c r="I350" s="798"/>
      <c r="J350" s="798"/>
      <c r="K350" s="798"/>
      <c r="L350" s="798"/>
      <c r="M350" s="798"/>
      <c r="N350" s="135"/>
      <c r="O350" s="135"/>
      <c r="P350" s="135"/>
      <c r="Q350" s="676"/>
      <c r="R350" s="676"/>
      <c r="S350" s="676"/>
      <c r="T350" s="293"/>
      <c r="U350" s="293"/>
      <c r="V350" s="676"/>
      <c r="W350" s="676"/>
      <c r="X350" s="676"/>
      <c r="Y350" s="676"/>
      <c r="Z350" s="795"/>
      <c r="AA350" s="718"/>
      <c r="AB350" s="798"/>
    </row>
    <row r="351" spans="1:28" s="14" customFormat="1" ht="49.5">
      <c r="A351" s="595" t="s">
        <v>807</v>
      </c>
      <c r="B351" s="787" t="s">
        <v>27</v>
      </c>
      <c r="C351" s="938"/>
      <c r="D351" s="219" t="s">
        <v>503</v>
      </c>
      <c r="E351" s="219" t="s">
        <v>493</v>
      </c>
      <c r="F351" s="219" t="s">
        <v>483</v>
      </c>
      <c r="G351" s="219" t="s">
        <v>505</v>
      </c>
      <c r="H351" s="219" t="s">
        <v>471</v>
      </c>
      <c r="I351" s="705"/>
      <c r="J351" s="705"/>
      <c r="K351" s="705"/>
      <c r="L351" s="705"/>
      <c r="M351" s="705"/>
      <c r="N351" s="586">
        <f>O351+P351</f>
        <v>70880.800000000003</v>
      </c>
      <c r="O351" s="586">
        <f t="shared" ref="O351:U351" si="199">O353+O355+O356</f>
        <v>0</v>
      </c>
      <c r="P351" s="586">
        <v>70880.800000000003</v>
      </c>
      <c r="Q351" s="586"/>
      <c r="R351" s="586">
        <f t="shared" si="199"/>
        <v>106478.2</v>
      </c>
      <c r="S351" s="586">
        <f t="shared" si="199"/>
        <v>0</v>
      </c>
      <c r="T351" s="586">
        <f t="shared" si="199"/>
        <v>106478.2</v>
      </c>
      <c r="U351" s="586">
        <f t="shared" si="199"/>
        <v>0</v>
      </c>
      <c r="V351" s="586">
        <f>W351+X351+Y351</f>
        <v>70880.899999999994</v>
      </c>
      <c r="W351" s="586">
        <v>0</v>
      </c>
      <c r="X351" s="586">
        <v>70880.899999999994</v>
      </c>
      <c r="Y351" s="586"/>
      <c r="Z351" s="863">
        <f>V351/N351</f>
        <v>1.0000014108192909</v>
      </c>
      <c r="AA351" s="728"/>
      <c r="AB351" s="705" t="s">
        <v>1250</v>
      </c>
    </row>
    <row r="352" spans="1:28" ht="20.25" hidden="1">
      <c r="A352" s="51"/>
      <c r="B352" s="44" t="s">
        <v>23</v>
      </c>
      <c r="C352" s="941"/>
      <c r="D352" s="224"/>
      <c r="E352" s="224"/>
      <c r="F352" s="224"/>
      <c r="G352" s="224"/>
      <c r="H352" s="224"/>
      <c r="I352" s="705"/>
      <c r="J352" s="705"/>
      <c r="K352" s="705"/>
      <c r="L352" s="705"/>
      <c r="M352" s="705"/>
      <c r="N352" s="135"/>
      <c r="O352" s="135"/>
      <c r="P352" s="135"/>
      <c r="Q352" s="676"/>
      <c r="R352" s="676"/>
      <c r="S352" s="676"/>
      <c r="T352" s="293"/>
      <c r="U352" s="293"/>
      <c r="V352" s="676"/>
      <c r="W352" s="676"/>
      <c r="X352" s="676"/>
      <c r="Y352" s="676"/>
      <c r="Z352" s="795"/>
      <c r="AA352" s="676"/>
      <c r="AB352" s="705" t="s">
        <v>1250</v>
      </c>
    </row>
    <row r="353" spans="1:28" ht="33" hidden="1" customHeight="1">
      <c r="A353" s="595" t="s">
        <v>837</v>
      </c>
      <c r="B353" s="787" t="s">
        <v>110</v>
      </c>
      <c r="C353" s="938"/>
      <c r="D353" s="224"/>
      <c r="E353" s="224"/>
      <c r="F353" s="224"/>
      <c r="G353" s="224"/>
      <c r="H353" s="224"/>
      <c r="I353" s="705" t="s">
        <v>1047</v>
      </c>
      <c r="J353" s="705"/>
      <c r="K353" s="705"/>
      <c r="L353" s="705"/>
      <c r="M353" s="705" t="s">
        <v>448</v>
      </c>
      <c r="N353" s="587">
        <f>O353+P353+Q353</f>
        <v>71253.899999999994</v>
      </c>
      <c r="O353" s="586">
        <v>0</v>
      </c>
      <c r="P353" s="586">
        <v>71253.899999999994</v>
      </c>
      <c r="Q353" s="711"/>
      <c r="R353" s="587">
        <f>S353+T353+U353</f>
        <v>71253.899999999994</v>
      </c>
      <c r="S353" s="586">
        <v>0</v>
      </c>
      <c r="T353" s="586">
        <v>71253.899999999994</v>
      </c>
      <c r="U353" s="711"/>
      <c r="V353" s="109">
        <f>W353+X353+Y353</f>
        <v>0</v>
      </c>
      <c r="W353" s="711"/>
      <c r="X353" s="711"/>
      <c r="Y353" s="711"/>
      <c r="Z353" s="746">
        <f t="shared" ref="Z353" si="200">V353/R353</f>
        <v>0</v>
      </c>
      <c r="AA353" s="711"/>
      <c r="AB353" s="705" t="s">
        <v>1250</v>
      </c>
    </row>
    <row r="354" spans="1:28" ht="20.25" hidden="1">
      <c r="A354" s="51"/>
      <c r="B354" s="44" t="s">
        <v>24</v>
      </c>
      <c r="C354" s="941"/>
      <c r="D354" s="224"/>
      <c r="E354" s="224"/>
      <c r="F354" s="224"/>
      <c r="G354" s="224"/>
      <c r="H354" s="224"/>
      <c r="I354" s="705"/>
      <c r="J354" s="705"/>
      <c r="K354" s="705"/>
      <c r="L354" s="705"/>
      <c r="M354" s="705"/>
      <c r="N354" s="135"/>
      <c r="O354" s="135"/>
      <c r="P354" s="135"/>
      <c r="Q354" s="676"/>
      <c r="R354" s="135"/>
      <c r="S354" s="135"/>
      <c r="T354" s="135"/>
      <c r="U354" s="676"/>
      <c r="V354" s="676"/>
      <c r="W354" s="676"/>
      <c r="X354" s="676"/>
      <c r="Y354" s="676"/>
      <c r="Z354" s="795"/>
      <c r="AA354" s="676"/>
      <c r="AB354" s="705" t="s">
        <v>1250</v>
      </c>
    </row>
    <row r="355" spans="1:28" ht="47.25" hidden="1">
      <c r="A355" s="51" t="s">
        <v>839</v>
      </c>
      <c r="B355" s="43" t="s">
        <v>112</v>
      </c>
      <c r="C355" s="943"/>
      <c r="D355" s="224"/>
      <c r="E355" s="224"/>
      <c r="F355" s="224"/>
      <c r="G355" s="224"/>
      <c r="H355" s="224"/>
      <c r="I355" s="705" t="s">
        <v>1047</v>
      </c>
      <c r="J355" s="705"/>
      <c r="K355" s="705"/>
      <c r="L355" s="705"/>
      <c r="M355" s="705" t="s">
        <v>447</v>
      </c>
      <c r="N355" s="587">
        <f>O355+P355+Q355</f>
        <v>9714</v>
      </c>
      <c r="O355" s="109">
        <v>0</v>
      </c>
      <c r="P355" s="109">
        <v>9714</v>
      </c>
      <c r="Q355" s="675"/>
      <c r="R355" s="587">
        <f>S355+T355+U355</f>
        <v>9714</v>
      </c>
      <c r="S355" s="109">
        <v>0</v>
      </c>
      <c r="T355" s="109">
        <v>9714</v>
      </c>
      <c r="U355" s="675"/>
      <c r="V355" s="109">
        <f t="shared" ref="V355:V356" si="201">W355+X355+Y355</f>
        <v>0</v>
      </c>
      <c r="W355" s="675"/>
      <c r="X355" s="675"/>
      <c r="Y355" s="675"/>
      <c r="Z355" s="746">
        <f t="shared" ref="Z355:Z356" si="202">V355/R355</f>
        <v>0</v>
      </c>
      <c r="AA355" s="675"/>
      <c r="AB355" s="705" t="s">
        <v>1250</v>
      </c>
    </row>
    <row r="356" spans="1:28" ht="31.5" hidden="1">
      <c r="A356" s="51" t="s">
        <v>840</v>
      </c>
      <c r="B356" s="43" t="s">
        <v>113</v>
      </c>
      <c r="C356" s="943"/>
      <c r="D356" s="224"/>
      <c r="E356" s="224"/>
      <c r="F356" s="224"/>
      <c r="G356" s="224"/>
      <c r="H356" s="224"/>
      <c r="I356" s="705" t="s">
        <v>1048</v>
      </c>
      <c r="J356" s="705"/>
      <c r="K356" s="705"/>
      <c r="L356" s="705"/>
      <c r="M356" s="705" t="s">
        <v>451</v>
      </c>
      <c r="N356" s="587">
        <f>O356+P356+Q356</f>
        <v>25510.3</v>
      </c>
      <c r="O356" s="109">
        <v>0</v>
      </c>
      <c r="P356" s="109">
        <v>25510.3</v>
      </c>
      <c r="Q356" s="675"/>
      <c r="R356" s="587">
        <f>S356+T356+U356</f>
        <v>25510.3</v>
      </c>
      <c r="S356" s="109">
        <v>0</v>
      </c>
      <c r="T356" s="109">
        <v>25510.3</v>
      </c>
      <c r="U356" s="675"/>
      <c r="V356" s="109">
        <f t="shared" si="201"/>
        <v>0</v>
      </c>
      <c r="W356" s="675"/>
      <c r="X356" s="675"/>
      <c r="Y356" s="675"/>
      <c r="Z356" s="746">
        <f t="shared" si="202"/>
        <v>0</v>
      </c>
      <c r="AA356" s="675"/>
      <c r="AB356" s="705" t="s">
        <v>1250</v>
      </c>
    </row>
    <row r="357" spans="1:28" s="14" customFormat="1" ht="66">
      <c r="A357" s="595" t="s">
        <v>808</v>
      </c>
      <c r="B357" s="787" t="s">
        <v>126</v>
      </c>
      <c r="C357" s="938"/>
      <c r="D357" s="219" t="s">
        <v>503</v>
      </c>
      <c r="E357" s="219" t="s">
        <v>493</v>
      </c>
      <c r="F357" s="219" t="s">
        <v>483</v>
      </c>
      <c r="G357" s="219" t="s">
        <v>506</v>
      </c>
      <c r="H357" s="219" t="s">
        <v>471</v>
      </c>
      <c r="I357" s="705"/>
      <c r="J357" s="705"/>
      <c r="K357" s="705"/>
      <c r="L357" s="705"/>
      <c r="M357" s="705"/>
      <c r="N357" s="586">
        <f>O357+P357</f>
        <v>93598.9</v>
      </c>
      <c r="O357" s="586">
        <f t="shared" ref="O357:U357" si="203">O358+O359+O360</f>
        <v>0</v>
      </c>
      <c r="P357" s="586">
        <v>93598.9</v>
      </c>
      <c r="Q357" s="586"/>
      <c r="R357" s="586">
        <f t="shared" si="203"/>
        <v>60842.8</v>
      </c>
      <c r="S357" s="586">
        <f t="shared" si="203"/>
        <v>0</v>
      </c>
      <c r="T357" s="586">
        <f t="shared" si="203"/>
        <v>60842.8</v>
      </c>
      <c r="U357" s="586">
        <f t="shared" si="203"/>
        <v>0</v>
      </c>
      <c r="V357" s="586">
        <f>W357+X357+Y357</f>
        <v>93233.3</v>
      </c>
      <c r="W357" s="586">
        <v>0</v>
      </c>
      <c r="X357" s="586">
        <v>93233.3</v>
      </c>
      <c r="Y357" s="586"/>
      <c r="Z357" s="745">
        <f t="shared" ref="Z357:Z363" si="204">V357/N357</f>
        <v>0.99609397118983245</v>
      </c>
      <c r="AA357" s="728"/>
      <c r="AB357" s="705" t="s">
        <v>1250</v>
      </c>
    </row>
    <row r="358" spans="1:28" ht="20.25" hidden="1">
      <c r="A358" s="51" t="s">
        <v>841</v>
      </c>
      <c r="B358" s="43" t="s">
        <v>32</v>
      </c>
      <c r="C358" s="943"/>
      <c r="D358" s="224"/>
      <c r="E358" s="224"/>
      <c r="F358" s="224"/>
      <c r="G358" s="224"/>
      <c r="H358" s="224"/>
      <c r="I358" s="705" t="s">
        <v>1047</v>
      </c>
      <c r="J358" s="705"/>
      <c r="K358" s="705"/>
      <c r="L358" s="705"/>
      <c r="M358" s="705" t="s">
        <v>451</v>
      </c>
      <c r="N358" s="109">
        <f>O358+P358+Q358</f>
        <v>25000</v>
      </c>
      <c r="O358" s="109">
        <v>0</v>
      </c>
      <c r="P358" s="109">
        <v>25000</v>
      </c>
      <c r="Q358" s="675"/>
      <c r="R358" s="109">
        <f>S358+T358+U358</f>
        <v>25000</v>
      </c>
      <c r="S358" s="109">
        <v>0</v>
      </c>
      <c r="T358" s="109">
        <v>25000</v>
      </c>
      <c r="U358" s="675"/>
      <c r="V358" s="109">
        <f t="shared" ref="V358:V360" si="205">W358+X358+Y358</f>
        <v>0</v>
      </c>
      <c r="W358" s="675"/>
      <c r="X358" s="675"/>
      <c r="Y358" s="675"/>
      <c r="Z358" s="745">
        <f t="shared" si="204"/>
        <v>0</v>
      </c>
      <c r="AA358" s="675"/>
      <c r="AB358" s="705" t="s">
        <v>1250</v>
      </c>
    </row>
    <row r="359" spans="1:28" ht="33" hidden="1">
      <c r="A359" s="357" t="s">
        <v>844</v>
      </c>
      <c r="B359" s="787" t="s">
        <v>927</v>
      </c>
      <c r="C359" s="938"/>
      <c r="D359" s="224"/>
      <c r="E359" s="224"/>
      <c r="F359" s="224"/>
      <c r="G359" s="224"/>
      <c r="H359" s="224"/>
      <c r="I359" s="705" t="s">
        <v>1048</v>
      </c>
      <c r="J359" s="705"/>
      <c r="K359" s="705"/>
      <c r="L359" s="705"/>
      <c r="M359" s="705" t="s">
        <v>451</v>
      </c>
      <c r="N359" s="109">
        <f t="shared" ref="N359" si="206">O359+P359+Q359</f>
        <v>10000</v>
      </c>
      <c r="O359" s="587">
        <v>0</v>
      </c>
      <c r="P359" s="587">
        <v>10000</v>
      </c>
      <c r="Q359" s="711"/>
      <c r="R359" s="109">
        <f t="shared" ref="R359" si="207">S359+T359+U359</f>
        <v>10000</v>
      </c>
      <c r="S359" s="587">
        <v>0</v>
      </c>
      <c r="T359" s="587">
        <v>10000</v>
      </c>
      <c r="U359" s="711"/>
      <c r="V359" s="109">
        <f t="shared" si="205"/>
        <v>0</v>
      </c>
      <c r="W359" s="711"/>
      <c r="X359" s="711"/>
      <c r="Y359" s="711"/>
      <c r="Z359" s="745">
        <f t="shared" si="204"/>
        <v>0</v>
      </c>
      <c r="AA359" s="711"/>
      <c r="AB359" s="705" t="s">
        <v>1250</v>
      </c>
    </row>
    <row r="360" spans="1:28" ht="31.5" hidden="1">
      <c r="A360" s="357" t="s">
        <v>842</v>
      </c>
      <c r="B360" s="43" t="s">
        <v>954</v>
      </c>
      <c r="C360" s="943"/>
      <c r="D360" s="224"/>
      <c r="E360" s="224"/>
      <c r="F360" s="224"/>
      <c r="G360" s="224"/>
      <c r="H360" s="224"/>
      <c r="I360" s="705" t="s">
        <v>1047</v>
      </c>
      <c r="J360" s="705"/>
      <c r="K360" s="705"/>
      <c r="L360" s="705"/>
      <c r="M360" s="705" t="s">
        <v>1054</v>
      </c>
      <c r="N360" s="109">
        <f t="shared" ref="N360" si="208">O360+P360+Q360</f>
        <v>25842.799999999999</v>
      </c>
      <c r="O360" s="282">
        <v>0</v>
      </c>
      <c r="P360" s="282">
        <v>25842.799999999999</v>
      </c>
      <c r="Q360" s="675"/>
      <c r="R360" s="109">
        <f t="shared" ref="R360" si="209">S360+T360+U360</f>
        <v>25842.799999999999</v>
      </c>
      <c r="S360" s="282">
        <v>0</v>
      </c>
      <c r="T360" s="282">
        <v>25842.799999999999</v>
      </c>
      <c r="U360" s="675"/>
      <c r="V360" s="109">
        <f t="shared" si="205"/>
        <v>0</v>
      </c>
      <c r="W360" s="675"/>
      <c r="X360" s="675"/>
      <c r="Y360" s="675"/>
      <c r="Z360" s="745">
        <f t="shared" si="204"/>
        <v>0</v>
      </c>
      <c r="AA360" s="675"/>
      <c r="AB360" s="705" t="s">
        <v>1250</v>
      </c>
    </row>
    <row r="361" spans="1:28" s="14" customFormat="1" ht="65.25" customHeight="1">
      <c r="A361" s="51" t="s">
        <v>809</v>
      </c>
      <c r="B361" s="43" t="s">
        <v>29</v>
      </c>
      <c r="C361" s="943"/>
      <c r="D361" s="219" t="s">
        <v>503</v>
      </c>
      <c r="E361" s="219" t="s">
        <v>493</v>
      </c>
      <c r="F361" s="219" t="s">
        <v>483</v>
      </c>
      <c r="G361" s="219" t="s">
        <v>507</v>
      </c>
      <c r="H361" s="219" t="s">
        <v>474</v>
      </c>
      <c r="I361" s="705"/>
      <c r="J361" s="705"/>
      <c r="K361" s="705"/>
      <c r="L361" s="705"/>
      <c r="M361" s="705"/>
      <c r="N361" s="586">
        <f t="shared" ref="N361:N363" si="210">O361+P361</f>
        <v>30000</v>
      </c>
      <c r="O361" s="109">
        <v>0</v>
      </c>
      <c r="P361" s="109">
        <v>30000</v>
      </c>
      <c r="Q361" s="109"/>
      <c r="R361" s="109">
        <f>R362+50</f>
        <v>40000</v>
      </c>
      <c r="S361" s="109">
        <v>0</v>
      </c>
      <c r="T361" s="109">
        <f>T362+50</f>
        <v>40000</v>
      </c>
      <c r="U361" s="109">
        <v>0</v>
      </c>
      <c r="V361" s="586">
        <f>W361+X361+Y361</f>
        <v>26644.3</v>
      </c>
      <c r="W361" s="586">
        <v>0</v>
      </c>
      <c r="X361" s="586">
        <v>26644.3</v>
      </c>
      <c r="Y361" s="586"/>
      <c r="Z361" s="745">
        <f t="shared" si="204"/>
        <v>0.88814333333333328</v>
      </c>
      <c r="AA361" s="740"/>
      <c r="AB361" s="705" t="s">
        <v>1250</v>
      </c>
    </row>
    <row r="362" spans="1:28" ht="20.25" hidden="1">
      <c r="A362" s="51"/>
      <c r="B362" s="46" t="s">
        <v>28</v>
      </c>
      <c r="C362" s="944"/>
      <c r="D362" s="627"/>
      <c r="E362" s="627"/>
      <c r="F362" s="627"/>
      <c r="G362" s="627"/>
      <c r="H362" s="627"/>
      <c r="I362" s="799"/>
      <c r="J362" s="799"/>
      <c r="K362" s="799"/>
      <c r="L362" s="799"/>
      <c r="M362" s="799"/>
      <c r="N362" s="586">
        <f t="shared" si="210"/>
        <v>39950</v>
      </c>
      <c r="O362" s="116">
        <v>0</v>
      </c>
      <c r="P362" s="116">
        <v>39950</v>
      </c>
      <c r="Q362" s="681"/>
      <c r="R362" s="116">
        <v>39950</v>
      </c>
      <c r="S362" s="116">
        <v>0</v>
      </c>
      <c r="T362" s="116">
        <v>39950</v>
      </c>
      <c r="U362" s="681"/>
      <c r="V362" s="681"/>
      <c r="W362" s="681"/>
      <c r="X362" s="681"/>
      <c r="Y362" s="681"/>
      <c r="Z362" s="745">
        <f t="shared" si="204"/>
        <v>0</v>
      </c>
      <c r="AA362" s="681"/>
      <c r="AB362" s="705" t="s">
        <v>1250</v>
      </c>
    </row>
    <row r="363" spans="1:28" s="14" customFormat="1" ht="63">
      <c r="A363" s="51" t="s">
        <v>810</v>
      </c>
      <c r="B363" s="43" t="s">
        <v>125</v>
      </c>
      <c r="C363" s="943"/>
      <c r="D363" s="219" t="s">
        <v>503</v>
      </c>
      <c r="E363" s="219" t="s">
        <v>493</v>
      </c>
      <c r="F363" s="219" t="s">
        <v>483</v>
      </c>
      <c r="G363" s="219" t="s">
        <v>508</v>
      </c>
      <c r="H363" s="219" t="s">
        <v>474</v>
      </c>
      <c r="I363" s="705"/>
      <c r="J363" s="705"/>
      <c r="K363" s="705"/>
      <c r="L363" s="705"/>
      <c r="M363" s="705"/>
      <c r="N363" s="586">
        <f t="shared" si="210"/>
        <v>380699.6</v>
      </c>
      <c r="O363" s="109">
        <f t="shared" ref="O363:U363" si="211">O364+O365+O366+O367+O368+O369+O370</f>
        <v>0</v>
      </c>
      <c r="P363" s="109">
        <v>380699.6</v>
      </c>
      <c r="Q363" s="109"/>
      <c r="R363" s="109">
        <f t="shared" si="211"/>
        <v>351990.4</v>
      </c>
      <c r="S363" s="109">
        <f t="shared" si="211"/>
        <v>0</v>
      </c>
      <c r="T363" s="109">
        <f t="shared" si="211"/>
        <v>351990.4</v>
      </c>
      <c r="U363" s="109">
        <f t="shared" si="211"/>
        <v>0</v>
      </c>
      <c r="V363" s="586">
        <f>W363+X363+Y363</f>
        <v>379747.2</v>
      </c>
      <c r="W363" s="586">
        <v>0</v>
      </c>
      <c r="X363" s="586">
        <v>379747.2</v>
      </c>
      <c r="Y363" s="586"/>
      <c r="Z363" s="745">
        <f t="shared" si="204"/>
        <v>0.99749828999032319</v>
      </c>
      <c r="AA363" s="740"/>
      <c r="AB363" s="705" t="s">
        <v>1250</v>
      </c>
    </row>
    <row r="364" spans="1:28" ht="105" hidden="1" customHeight="1">
      <c r="A364" s="51" t="s">
        <v>847</v>
      </c>
      <c r="B364" s="247" t="s">
        <v>114</v>
      </c>
      <c r="C364" s="945"/>
      <c r="D364" s="626"/>
      <c r="E364" s="626"/>
      <c r="F364" s="626"/>
      <c r="G364" s="626"/>
      <c r="H364" s="626"/>
      <c r="I364" s="705" t="s">
        <v>1047</v>
      </c>
      <c r="J364" s="705"/>
      <c r="K364" s="705" t="s">
        <v>1146</v>
      </c>
      <c r="L364" s="705" t="s">
        <v>1144</v>
      </c>
      <c r="M364" s="700" t="s">
        <v>1055</v>
      </c>
      <c r="N364" s="109">
        <f>O364+P364+Q364</f>
        <v>14600</v>
      </c>
      <c r="O364" s="109">
        <v>0</v>
      </c>
      <c r="P364" s="109">
        <v>14600</v>
      </c>
      <c r="Q364" s="675"/>
      <c r="R364" s="109">
        <f>S364+T364+U364</f>
        <v>14600</v>
      </c>
      <c r="S364" s="109">
        <v>0</v>
      </c>
      <c r="T364" s="109">
        <v>14600</v>
      </c>
      <c r="U364" s="675"/>
      <c r="V364" s="109">
        <f>W364+X364+Y364</f>
        <v>0</v>
      </c>
      <c r="W364" s="675"/>
      <c r="X364" s="675"/>
      <c r="Y364" s="675"/>
      <c r="Z364" s="750">
        <f t="shared" ref="Z364:Z370" si="212">V364/R364</f>
        <v>0</v>
      </c>
      <c r="AA364" s="675"/>
      <c r="AB364" s="705"/>
    </row>
    <row r="365" spans="1:28" ht="87.75" hidden="1" customHeight="1">
      <c r="A365" s="51" t="s">
        <v>852</v>
      </c>
      <c r="B365" s="247" t="s">
        <v>129</v>
      </c>
      <c r="C365" s="945"/>
      <c r="D365" s="626"/>
      <c r="E365" s="626"/>
      <c r="F365" s="626"/>
      <c r="G365" s="626"/>
      <c r="H365" s="626"/>
      <c r="I365" s="705" t="s">
        <v>1047</v>
      </c>
      <c r="J365" s="700"/>
      <c r="K365" s="700" t="s">
        <v>1147</v>
      </c>
      <c r="L365" s="700" t="s">
        <v>1145</v>
      </c>
      <c r="M365" s="700" t="s">
        <v>1056</v>
      </c>
      <c r="N365" s="109">
        <f t="shared" ref="N365:N370" si="213">O365+P365+Q365</f>
        <v>171108</v>
      </c>
      <c r="O365" s="109">
        <v>0</v>
      </c>
      <c r="P365" s="109">
        <v>171108</v>
      </c>
      <c r="Q365" s="675"/>
      <c r="R365" s="109">
        <f t="shared" ref="R365:R366" si="214">S365+T365+U365</f>
        <v>171108</v>
      </c>
      <c r="S365" s="109">
        <v>0</v>
      </c>
      <c r="T365" s="109">
        <v>171108</v>
      </c>
      <c r="U365" s="675"/>
      <c r="V365" s="109">
        <f t="shared" ref="V365:V370" si="215">W365+X365+Y365</f>
        <v>0</v>
      </c>
      <c r="W365" s="675"/>
      <c r="X365" s="675"/>
      <c r="Y365" s="675"/>
      <c r="Z365" s="750">
        <f t="shared" si="212"/>
        <v>0</v>
      </c>
      <c r="AA365" s="675"/>
      <c r="AB365" s="700"/>
    </row>
    <row r="366" spans="1:28" ht="86.25" hidden="1" customHeight="1">
      <c r="A366" s="51" t="s">
        <v>853</v>
      </c>
      <c r="B366" s="592" t="s">
        <v>650</v>
      </c>
      <c r="C366" s="912"/>
      <c r="D366" s="626"/>
      <c r="E366" s="626"/>
      <c r="F366" s="626"/>
      <c r="G366" s="626"/>
      <c r="H366" s="626"/>
      <c r="I366" s="705" t="s">
        <v>1047</v>
      </c>
      <c r="J366" s="700"/>
      <c r="K366" s="700" t="s">
        <v>1149</v>
      </c>
      <c r="L366" s="700" t="s">
        <v>1148</v>
      </c>
      <c r="M366" s="700" t="s">
        <v>1057</v>
      </c>
      <c r="N366" s="109">
        <f t="shared" si="213"/>
        <v>10212.4</v>
      </c>
      <c r="O366" s="586">
        <v>0</v>
      </c>
      <c r="P366" s="586">
        <v>10212.4</v>
      </c>
      <c r="Q366" s="711"/>
      <c r="R366" s="109">
        <f t="shared" si="214"/>
        <v>10212.4</v>
      </c>
      <c r="S366" s="586">
        <v>0</v>
      </c>
      <c r="T366" s="586">
        <v>10212.4</v>
      </c>
      <c r="U366" s="711"/>
      <c r="V366" s="109">
        <f t="shared" si="215"/>
        <v>0</v>
      </c>
      <c r="W366" s="711"/>
      <c r="X366" s="711"/>
      <c r="Y366" s="711"/>
      <c r="Z366" s="750">
        <f t="shared" si="212"/>
        <v>0</v>
      </c>
      <c r="AA366" s="711"/>
      <c r="AB366" s="700"/>
    </row>
    <row r="367" spans="1:28" ht="110.25" hidden="1">
      <c r="A367" s="51" t="s">
        <v>856</v>
      </c>
      <c r="B367" s="598" t="s">
        <v>118</v>
      </c>
      <c r="C367" s="946"/>
      <c r="D367" s="626"/>
      <c r="E367" s="626"/>
      <c r="F367" s="626"/>
      <c r="G367" s="626"/>
      <c r="H367" s="626"/>
      <c r="I367" s="705" t="s">
        <v>1047</v>
      </c>
      <c r="J367" s="700"/>
      <c r="K367" s="700" t="s">
        <v>1151</v>
      </c>
      <c r="L367" s="700" t="s">
        <v>1150</v>
      </c>
      <c r="M367" s="700" t="s">
        <v>1058</v>
      </c>
      <c r="N367" s="109">
        <f t="shared" si="213"/>
        <v>25310</v>
      </c>
      <c r="O367" s="586">
        <v>0</v>
      </c>
      <c r="P367" s="586">
        <v>25310</v>
      </c>
      <c r="Q367" s="711"/>
      <c r="R367" s="109">
        <f t="shared" ref="R367:R370" si="216">S367+T367+U367</f>
        <v>25310</v>
      </c>
      <c r="S367" s="586">
        <v>0</v>
      </c>
      <c r="T367" s="586">
        <v>25310</v>
      </c>
      <c r="U367" s="711"/>
      <c r="V367" s="109">
        <f t="shared" si="215"/>
        <v>0</v>
      </c>
      <c r="W367" s="711"/>
      <c r="X367" s="711"/>
      <c r="Y367" s="711"/>
      <c r="Z367" s="750">
        <f t="shared" si="212"/>
        <v>0</v>
      </c>
      <c r="AA367" s="711"/>
      <c r="AB367" s="700"/>
    </row>
    <row r="368" spans="1:28" ht="91.5" hidden="1" customHeight="1">
      <c r="A368" s="51" t="s">
        <v>857</v>
      </c>
      <c r="B368" s="597" t="s">
        <v>119</v>
      </c>
      <c r="C368" s="947"/>
      <c r="D368" s="206"/>
      <c r="E368" s="206"/>
      <c r="F368" s="206"/>
      <c r="G368" s="206"/>
      <c r="H368" s="206"/>
      <c r="I368" s="705" t="s">
        <v>1047</v>
      </c>
      <c r="J368" s="690"/>
      <c r="K368" s="690" t="s">
        <v>1155</v>
      </c>
      <c r="L368" s="690" t="s">
        <v>1152</v>
      </c>
      <c r="M368" s="690" t="s">
        <v>1059</v>
      </c>
      <c r="N368" s="109">
        <f t="shared" si="213"/>
        <v>9000</v>
      </c>
      <c r="O368" s="586">
        <v>0</v>
      </c>
      <c r="P368" s="586">
        <v>9000</v>
      </c>
      <c r="Q368" s="711"/>
      <c r="R368" s="109">
        <f t="shared" si="216"/>
        <v>9000</v>
      </c>
      <c r="S368" s="586">
        <v>0</v>
      </c>
      <c r="T368" s="586">
        <v>9000</v>
      </c>
      <c r="U368" s="711"/>
      <c r="V368" s="109">
        <f t="shared" si="215"/>
        <v>0</v>
      </c>
      <c r="W368" s="711"/>
      <c r="X368" s="711"/>
      <c r="Y368" s="711"/>
      <c r="Z368" s="750">
        <f t="shared" si="212"/>
        <v>0</v>
      </c>
      <c r="AA368" s="711"/>
      <c r="AB368" s="690"/>
    </row>
    <row r="369" spans="1:28" ht="110.25" hidden="1">
      <c r="A369" s="51" t="s">
        <v>858</v>
      </c>
      <c r="B369" s="597" t="s">
        <v>120</v>
      </c>
      <c r="C369" s="947"/>
      <c r="D369" s="206"/>
      <c r="E369" s="206"/>
      <c r="F369" s="206"/>
      <c r="G369" s="206"/>
      <c r="H369" s="206"/>
      <c r="I369" s="705" t="s">
        <v>1047</v>
      </c>
      <c r="J369" s="690"/>
      <c r="K369" s="690" t="s">
        <v>1151</v>
      </c>
      <c r="L369" s="690" t="s">
        <v>1153</v>
      </c>
      <c r="M369" s="690" t="s">
        <v>1060</v>
      </c>
      <c r="N369" s="109">
        <f t="shared" si="213"/>
        <v>14960</v>
      </c>
      <c r="O369" s="586">
        <v>0</v>
      </c>
      <c r="P369" s="586">
        <v>14960</v>
      </c>
      <c r="Q369" s="711"/>
      <c r="R369" s="109">
        <f t="shared" si="216"/>
        <v>14960</v>
      </c>
      <c r="S369" s="586">
        <v>0</v>
      </c>
      <c r="T369" s="586">
        <v>14960</v>
      </c>
      <c r="U369" s="711"/>
      <c r="V369" s="109">
        <f t="shared" si="215"/>
        <v>0</v>
      </c>
      <c r="W369" s="711"/>
      <c r="X369" s="711"/>
      <c r="Y369" s="711"/>
      <c r="Z369" s="750">
        <f t="shared" si="212"/>
        <v>0</v>
      </c>
      <c r="AA369" s="711"/>
      <c r="AB369" s="690"/>
    </row>
    <row r="370" spans="1:28" ht="110.25" hidden="1">
      <c r="A370" s="51" t="s">
        <v>859</v>
      </c>
      <c r="B370" s="597" t="s">
        <v>647</v>
      </c>
      <c r="C370" s="947"/>
      <c r="D370" s="206"/>
      <c r="E370" s="206"/>
      <c r="F370" s="206"/>
      <c r="G370" s="206"/>
      <c r="H370" s="206"/>
      <c r="I370" s="705" t="s">
        <v>1047</v>
      </c>
      <c r="J370" s="690"/>
      <c r="K370" s="690" t="s">
        <v>1156</v>
      </c>
      <c r="L370" s="690" t="s">
        <v>1154</v>
      </c>
      <c r="M370" s="690" t="s">
        <v>1061</v>
      </c>
      <c r="N370" s="109">
        <f t="shared" si="213"/>
        <v>106800</v>
      </c>
      <c r="O370" s="587">
        <v>0</v>
      </c>
      <c r="P370" s="587">
        <v>106800</v>
      </c>
      <c r="Q370" s="711"/>
      <c r="R370" s="109">
        <f t="shared" si="216"/>
        <v>106800</v>
      </c>
      <c r="S370" s="587">
        <v>0</v>
      </c>
      <c r="T370" s="587">
        <v>106800</v>
      </c>
      <c r="U370" s="711"/>
      <c r="V370" s="109">
        <f t="shared" si="215"/>
        <v>0</v>
      </c>
      <c r="W370" s="711"/>
      <c r="X370" s="711"/>
      <c r="Y370" s="711"/>
      <c r="Z370" s="750">
        <f t="shared" si="212"/>
        <v>0</v>
      </c>
      <c r="AA370" s="711"/>
      <c r="AB370" s="690"/>
    </row>
    <row r="371" spans="1:28" s="153" customFormat="1" ht="30" customHeight="1">
      <c r="A371" s="599"/>
      <c r="B371" s="599" t="s">
        <v>9</v>
      </c>
      <c r="C371" s="948"/>
      <c r="D371" s="600"/>
      <c r="E371" s="600"/>
      <c r="F371" s="600"/>
      <c r="G371" s="600"/>
      <c r="H371" s="600"/>
      <c r="I371" s="706"/>
      <c r="J371" s="706"/>
      <c r="K371" s="706"/>
      <c r="L371" s="706"/>
      <c r="M371" s="706"/>
      <c r="N371" s="601">
        <f>N375+N394+N405+N407+N408+N409+N411+N413+N414+N415+N416+N417+N418+N419+N420+N421+N422+N423+N424+N425+N426+N429+N430+N432+N435+N436+N437+N438+N439+N440+N441+N442+N443+N444+N445+N446+N447+N448+N449+N450+N451+N452+N453+N455+N457+N459+N460+N465+N466+N467+N468+N469</f>
        <v>4518856.5329809086</v>
      </c>
      <c r="O371" s="601">
        <f t="shared" ref="O371:Y371" si="217">O375+O394+O405+O407+O408+O409+O411+O413+O414+O415+O416+O417+O418+O419+O420+O421+O422+O423+O424+O425+O426+O429+O430+O432+O435+O436+O437+O438+O439+O440+O441+O442+O443+O444+O445+O446+O447+O448+O449+O450+O451+O452+O453+O455+O457+O459+O460+O465+O466+O467+O468+O469</f>
        <v>1425968.06965</v>
      </c>
      <c r="P371" s="601">
        <f t="shared" si="217"/>
        <v>3092888.4633309087</v>
      </c>
      <c r="Q371" s="601">
        <f t="shared" si="217"/>
        <v>0</v>
      </c>
      <c r="R371" s="601">
        <f t="shared" si="217"/>
        <v>2989931.0101024238</v>
      </c>
      <c r="S371" s="601">
        <f t="shared" si="217"/>
        <v>1208528.2</v>
      </c>
      <c r="T371" s="601">
        <f t="shared" si="217"/>
        <v>1781402.8101024244</v>
      </c>
      <c r="U371" s="601">
        <f t="shared" si="217"/>
        <v>0</v>
      </c>
      <c r="V371" s="601">
        <f t="shared" si="217"/>
        <v>4399937.3000000007</v>
      </c>
      <c r="W371" s="601">
        <f t="shared" si="217"/>
        <v>1425968.2</v>
      </c>
      <c r="X371" s="601">
        <f t="shared" si="217"/>
        <v>2973969.0999999996</v>
      </c>
      <c r="Y371" s="601">
        <f t="shared" si="217"/>
        <v>0</v>
      </c>
      <c r="Z371" s="881">
        <f>V371/N371</f>
        <v>0.9736837777183287</v>
      </c>
      <c r="AA371" s="730"/>
      <c r="AB371" s="706"/>
    </row>
    <row r="372" spans="1:28" s="153" customFormat="1" ht="47.25">
      <c r="A372" s="88"/>
      <c r="B372" s="96" t="s">
        <v>561</v>
      </c>
      <c r="C372" s="927"/>
      <c r="D372" s="202"/>
      <c r="E372" s="202"/>
      <c r="F372" s="202"/>
      <c r="G372" s="202"/>
      <c r="H372" s="202"/>
      <c r="I372" s="688"/>
      <c r="J372" s="688"/>
      <c r="K372" s="688"/>
      <c r="L372" s="688"/>
      <c r="M372" s="688"/>
      <c r="N372" s="138"/>
      <c r="O372" s="138"/>
      <c r="P372" s="138"/>
      <c r="Q372" s="665"/>
      <c r="R372" s="665"/>
      <c r="S372" s="665"/>
      <c r="T372" s="333"/>
      <c r="U372" s="333"/>
      <c r="V372" s="665"/>
      <c r="W372" s="665"/>
      <c r="X372" s="665"/>
      <c r="Y372" s="665"/>
      <c r="Z372" s="763"/>
      <c r="AA372" s="665"/>
      <c r="AB372" s="688"/>
    </row>
    <row r="373" spans="1:28" s="153" customFormat="1" ht="31.5">
      <c r="A373" s="87"/>
      <c r="B373" s="97" t="s">
        <v>394</v>
      </c>
      <c r="C373" s="929"/>
      <c r="D373" s="203"/>
      <c r="E373" s="203"/>
      <c r="F373" s="203"/>
      <c r="G373" s="203"/>
      <c r="H373" s="203"/>
      <c r="I373" s="689"/>
      <c r="J373" s="689"/>
      <c r="K373" s="689"/>
      <c r="L373" s="689"/>
      <c r="M373" s="689"/>
      <c r="N373" s="139"/>
      <c r="O373" s="139"/>
      <c r="P373" s="139"/>
      <c r="Q373" s="661"/>
      <c r="R373" s="661"/>
      <c r="S373" s="661"/>
      <c r="T373" s="334"/>
      <c r="U373" s="334"/>
      <c r="V373" s="661"/>
      <c r="W373" s="661"/>
      <c r="X373" s="661"/>
      <c r="Y373" s="661"/>
      <c r="Z373" s="764"/>
      <c r="AA373" s="661"/>
      <c r="AB373" s="689"/>
    </row>
    <row r="374" spans="1:28" s="3" customFormat="1" ht="31.5">
      <c r="A374" s="63"/>
      <c r="B374" s="66" t="s">
        <v>12</v>
      </c>
      <c r="C374" s="949"/>
      <c r="D374" s="204"/>
      <c r="E374" s="204"/>
      <c r="F374" s="204"/>
      <c r="G374" s="204"/>
      <c r="H374" s="204"/>
      <c r="I374" s="671"/>
      <c r="J374" s="671"/>
      <c r="K374" s="671"/>
      <c r="L374" s="671"/>
      <c r="M374" s="671"/>
      <c r="N374" s="108"/>
      <c r="O374" s="108"/>
      <c r="P374" s="108"/>
      <c r="Q374" s="719"/>
      <c r="R374" s="719"/>
      <c r="S374" s="719"/>
      <c r="T374" s="318"/>
      <c r="U374" s="318"/>
      <c r="V374" s="719"/>
      <c r="W374" s="719"/>
      <c r="X374" s="719"/>
      <c r="Y374" s="719"/>
      <c r="Z374" s="744"/>
      <c r="AA374" s="719"/>
      <c r="AB374" s="671"/>
    </row>
    <row r="375" spans="1:28" s="301" customFormat="1" ht="78.75">
      <c r="A375" s="296" t="s">
        <v>811</v>
      </c>
      <c r="B375" s="297" t="s">
        <v>206</v>
      </c>
      <c r="C375" s="950"/>
      <c r="D375" s="298" t="s">
        <v>463</v>
      </c>
      <c r="E375" s="298" t="s">
        <v>469</v>
      </c>
      <c r="F375" s="298" t="s">
        <v>469</v>
      </c>
      <c r="G375" s="298" t="s">
        <v>470</v>
      </c>
      <c r="H375" s="298" t="s">
        <v>471</v>
      </c>
      <c r="I375" s="707"/>
      <c r="J375" s="707"/>
      <c r="K375" s="707"/>
      <c r="L375" s="707"/>
      <c r="M375" s="707"/>
      <c r="N375" s="882">
        <f>N377+N379+N386+N388+N391</f>
        <v>233982.63298090914</v>
      </c>
      <c r="O375" s="882">
        <f t="shared" ref="O375:Y375" si="218">O377+O379+O386+O388+O391</f>
        <v>144193.86965000001</v>
      </c>
      <c r="P375" s="882">
        <f t="shared" si="218"/>
        <v>89788.763330909074</v>
      </c>
      <c r="Q375" s="882">
        <f t="shared" si="218"/>
        <v>0</v>
      </c>
      <c r="R375" s="882">
        <f t="shared" si="218"/>
        <v>109801.01010242423</v>
      </c>
      <c r="S375" s="882">
        <f t="shared" si="218"/>
        <v>108702.99999999999</v>
      </c>
      <c r="T375" s="882">
        <f t="shared" si="218"/>
        <v>1098.0101024242426</v>
      </c>
      <c r="U375" s="882">
        <f t="shared" si="218"/>
        <v>0</v>
      </c>
      <c r="V375" s="882">
        <f t="shared" si="218"/>
        <v>223540.8</v>
      </c>
      <c r="W375" s="882">
        <f t="shared" si="218"/>
        <v>144194.00000000003</v>
      </c>
      <c r="X375" s="882">
        <f t="shared" si="218"/>
        <v>79346.799999999988</v>
      </c>
      <c r="Y375" s="882">
        <f t="shared" si="218"/>
        <v>0</v>
      </c>
      <c r="Z375" s="877">
        <f>V375/N375</f>
        <v>0.95537347003971396</v>
      </c>
      <c r="AA375" s="731"/>
      <c r="AB375" s="707"/>
    </row>
    <row r="376" spans="1:28" s="1" customFormat="1" ht="20.25">
      <c r="A376" s="235"/>
      <c r="B376" s="306" t="s">
        <v>1</v>
      </c>
      <c r="C376" s="951"/>
      <c r="D376" s="211"/>
      <c r="E376" s="211"/>
      <c r="F376" s="211"/>
      <c r="G376" s="211"/>
      <c r="H376" s="211"/>
      <c r="I376" s="694"/>
      <c r="J376" s="694"/>
      <c r="K376" s="694"/>
      <c r="L376" s="694"/>
      <c r="M376" s="694"/>
      <c r="N376" s="284"/>
      <c r="O376" s="284"/>
      <c r="P376" s="284"/>
      <c r="Q376" s="284"/>
      <c r="R376" s="561"/>
      <c r="S376" s="561"/>
      <c r="T376" s="284"/>
      <c r="U376" s="284"/>
      <c r="V376" s="561"/>
      <c r="W376" s="561"/>
      <c r="X376" s="561"/>
      <c r="Y376" s="561"/>
      <c r="Z376" s="753"/>
      <c r="AA376" s="732"/>
      <c r="AB376" s="694"/>
    </row>
    <row r="377" spans="1:28" s="1" customFormat="1" ht="41.25" customHeight="1">
      <c r="A377" s="235"/>
      <c r="B377" s="876" t="s">
        <v>1233</v>
      </c>
      <c r="C377" s="954"/>
      <c r="D377" s="211"/>
      <c r="E377" s="211"/>
      <c r="F377" s="211"/>
      <c r="G377" s="211"/>
      <c r="H377" s="211"/>
      <c r="I377" s="694" t="s">
        <v>1047</v>
      </c>
      <c r="J377" s="694" t="s">
        <v>1234</v>
      </c>
      <c r="K377" s="694" t="s">
        <v>1235</v>
      </c>
      <c r="L377" s="694" t="s">
        <v>1236</v>
      </c>
      <c r="M377" s="694" t="s">
        <v>1049</v>
      </c>
      <c r="N377" s="284">
        <f>N378</f>
        <v>29671.21212</v>
      </c>
      <c r="O377" s="284">
        <f t="shared" ref="O377:Y377" si="219">O378</f>
        <v>29374.5</v>
      </c>
      <c r="P377" s="284">
        <f t="shared" si="219"/>
        <v>296.71211999999997</v>
      </c>
      <c r="Q377" s="284">
        <f t="shared" si="219"/>
        <v>0</v>
      </c>
      <c r="R377" s="284">
        <f t="shared" si="219"/>
        <v>29671.21212</v>
      </c>
      <c r="S377" s="284">
        <f t="shared" si="219"/>
        <v>29374.5</v>
      </c>
      <c r="T377" s="284">
        <f t="shared" si="219"/>
        <v>296.71211999999997</v>
      </c>
      <c r="U377" s="284">
        <f t="shared" si="219"/>
        <v>0</v>
      </c>
      <c r="V377" s="284">
        <f t="shared" si="219"/>
        <v>29671.200000000001</v>
      </c>
      <c r="W377" s="284">
        <f t="shared" si="219"/>
        <v>29374.5</v>
      </c>
      <c r="X377" s="284">
        <f t="shared" si="219"/>
        <v>296.7</v>
      </c>
      <c r="Y377" s="284">
        <f t="shared" si="219"/>
        <v>0</v>
      </c>
      <c r="Z377" s="875">
        <f>V377/R377</f>
        <v>0.99999959152326001</v>
      </c>
      <c r="AA377" s="732"/>
      <c r="AB377" s="694" t="s">
        <v>1495</v>
      </c>
    </row>
    <row r="378" spans="1:28" s="1" customFormat="1" ht="35.25" hidden="1" customHeight="1">
      <c r="A378" s="235"/>
      <c r="B378" s="286" t="s">
        <v>537</v>
      </c>
      <c r="C378" s="952"/>
      <c r="D378" s="211"/>
      <c r="E378" s="211"/>
      <c r="F378" s="211"/>
      <c r="G378" s="211"/>
      <c r="H378" s="211"/>
      <c r="I378" s="694"/>
      <c r="J378" s="694"/>
      <c r="K378" s="694"/>
      <c r="L378" s="694"/>
      <c r="M378" s="694"/>
      <c r="N378" s="109">
        <f t="shared" ref="N378" si="220">O378+P378+Q378</f>
        <v>29671.21212</v>
      </c>
      <c r="O378" s="284">
        <v>29374.5</v>
      </c>
      <c r="P378" s="284">
        <v>296.71211999999997</v>
      </c>
      <c r="Q378" s="561"/>
      <c r="R378" s="109">
        <f t="shared" ref="R378" si="221">S378+T378+U378</f>
        <v>29671.21212</v>
      </c>
      <c r="S378" s="284">
        <v>29374.5</v>
      </c>
      <c r="T378" s="284">
        <v>296.71211999999997</v>
      </c>
      <c r="U378" s="561"/>
      <c r="V378" s="109">
        <f>W378+X378+Y378</f>
        <v>29671.200000000001</v>
      </c>
      <c r="W378" s="561">
        <v>29374.5</v>
      </c>
      <c r="X378" s="561">
        <v>296.7</v>
      </c>
      <c r="Y378" s="561"/>
      <c r="Z378" s="753">
        <f>V378/N378</f>
        <v>0.99999959152326001</v>
      </c>
      <c r="AA378" s="732"/>
      <c r="AB378" s="694"/>
    </row>
    <row r="379" spans="1:28" s="1" customFormat="1" ht="44.25" customHeight="1">
      <c r="A379" s="235"/>
      <c r="B379" s="876" t="s">
        <v>539</v>
      </c>
      <c r="C379" s="954"/>
      <c r="D379" s="211"/>
      <c r="E379" s="211"/>
      <c r="F379" s="211"/>
      <c r="G379" s="211"/>
      <c r="H379" s="211"/>
      <c r="I379" s="694"/>
      <c r="J379" s="694" t="s">
        <v>1234</v>
      </c>
      <c r="K379" s="694" t="s">
        <v>1419</v>
      </c>
      <c r="L379" s="694" t="s">
        <v>1418</v>
      </c>
      <c r="M379" s="694" t="s">
        <v>1049</v>
      </c>
      <c r="N379" s="284">
        <f>N380+N381</f>
        <v>192117.30007000003</v>
      </c>
      <c r="O379" s="284">
        <f t="shared" ref="O379:P379" si="222">O380+O381</f>
        <v>102747.20006999999</v>
      </c>
      <c r="P379" s="284">
        <f t="shared" si="222"/>
        <v>89370.099999999991</v>
      </c>
      <c r="Q379" s="284">
        <f t="shared" ref="Q379:U379" si="223">Q380+Q381</f>
        <v>0</v>
      </c>
      <c r="R379" s="284">
        <f t="shared" si="223"/>
        <v>67457.171721515144</v>
      </c>
      <c r="S379" s="284">
        <f t="shared" si="223"/>
        <v>66782.599999999991</v>
      </c>
      <c r="T379" s="284">
        <f t="shared" si="223"/>
        <v>674.57172151515158</v>
      </c>
      <c r="U379" s="284">
        <f t="shared" si="223"/>
        <v>0</v>
      </c>
      <c r="V379" s="284">
        <f>W379+X379+Y379</f>
        <v>181675.4</v>
      </c>
      <c r="W379" s="284">
        <v>102747.2</v>
      </c>
      <c r="X379" s="284">
        <v>78928.2</v>
      </c>
      <c r="Y379" s="561">
        <v>0</v>
      </c>
      <c r="Z379" s="753">
        <f>V379/N379</f>
        <v>0.94564830930793109</v>
      </c>
      <c r="AA379" s="732"/>
      <c r="AB379" s="694" t="s">
        <v>1528</v>
      </c>
    </row>
    <row r="380" spans="1:28" s="1" customFormat="1" ht="105" hidden="1">
      <c r="A380" s="235"/>
      <c r="B380" s="286" t="s">
        <v>540</v>
      </c>
      <c r="C380" s="952"/>
      <c r="D380" s="211"/>
      <c r="E380" s="211"/>
      <c r="F380" s="211"/>
      <c r="G380" s="211"/>
      <c r="H380" s="211"/>
      <c r="I380" s="694" t="s">
        <v>1047</v>
      </c>
      <c r="J380" s="694"/>
      <c r="K380" s="694"/>
      <c r="L380" s="694"/>
      <c r="M380" s="694"/>
      <c r="N380" s="109">
        <f t="shared" ref="N380:N385" si="224">O380+P380+Q380</f>
        <v>22583.599999999999</v>
      </c>
      <c r="O380" s="284">
        <v>21721.599999999999</v>
      </c>
      <c r="P380" s="284">
        <v>862</v>
      </c>
      <c r="Q380" s="561"/>
      <c r="R380" s="109">
        <f t="shared" ref="R380:R381" si="225">S380+T380+U380</f>
        <v>27059.508151515151</v>
      </c>
      <c r="S380" s="284">
        <v>26788.913069999999</v>
      </c>
      <c r="T380" s="284">
        <v>270.59508151515155</v>
      </c>
      <c r="U380" s="561"/>
      <c r="V380" s="109"/>
      <c r="W380" s="561"/>
      <c r="X380" s="561"/>
      <c r="Y380" s="561"/>
      <c r="Z380" s="753"/>
      <c r="AA380" s="732"/>
      <c r="AB380" s="694" t="s">
        <v>1495</v>
      </c>
    </row>
    <row r="381" spans="1:28" s="1" customFormat="1" ht="120" hidden="1">
      <c r="A381" s="235"/>
      <c r="B381" s="286" t="s">
        <v>541</v>
      </c>
      <c r="C381" s="952"/>
      <c r="D381" s="211"/>
      <c r="E381" s="211"/>
      <c r="F381" s="211"/>
      <c r="G381" s="211"/>
      <c r="H381" s="211"/>
      <c r="I381" s="694" t="s">
        <v>1047</v>
      </c>
      <c r="J381" s="694"/>
      <c r="K381" s="694"/>
      <c r="L381" s="694"/>
      <c r="M381" s="694"/>
      <c r="N381" s="109">
        <f>N383+N384+N385</f>
        <v>169533.70007000002</v>
      </c>
      <c r="O381" s="109">
        <f t="shared" ref="O381:P381" si="226">O383+O384+O385</f>
        <v>81025.60007</v>
      </c>
      <c r="P381" s="109">
        <f t="shared" si="226"/>
        <v>88508.099999999991</v>
      </c>
      <c r="Q381" s="561"/>
      <c r="R381" s="109">
        <f t="shared" si="225"/>
        <v>40397.663569999997</v>
      </c>
      <c r="S381" s="284">
        <v>39993.686929999996</v>
      </c>
      <c r="T381" s="284">
        <v>403.97664000000003</v>
      </c>
      <c r="U381" s="561"/>
      <c r="V381" s="109"/>
      <c r="W381" s="561"/>
      <c r="X381" s="561"/>
      <c r="Y381" s="561"/>
      <c r="Z381" s="753"/>
      <c r="AA381" s="732"/>
      <c r="AB381" s="694" t="s">
        <v>1495</v>
      </c>
    </row>
    <row r="382" spans="1:28" s="1" customFormat="1" ht="20.25" hidden="1">
      <c r="A382" s="235"/>
      <c r="B382" s="306" t="s">
        <v>1</v>
      </c>
      <c r="C382" s="951"/>
      <c r="D382" s="211"/>
      <c r="E382" s="211"/>
      <c r="F382" s="211"/>
      <c r="G382" s="211"/>
      <c r="H382" s="211"/>
      <c r="I382" s="694"/>
      <c r="J382" s="694"/>
      <c r="K382" s="694"/>
      <c r="L382" s="694"/>
      <c r="M382" s="694"/>
      <c r="N382" s="284"/>
      <c r="O382" s="284"/>
      <c r="P382" s="284"/>
      <c r="Q382" s="561"/>
      <c r="R382" s="561"/>
      <c r="S382" s="561"/>
      <c r="T382" s="284"/>
      <c r="U382" s="284"/>
      <c r="V382" s="561"/>
      <c r="W382" s="561"/>
      <c r="X382" s="561"/>
      <c r="Y382" s="561"/>
      <c r="Z382" s="753"/>
      <c r="AA382" s="732"/>
      <c r="AB382" s="694" t="s">
        <v>1495</v>
      </c>
    </row>
    <row r="383" spans="1:28" s="1" customFormat="1" ht="20.25" hidden="1">
      <c r="A383" s="235"/>
      <c r="B383" s="286" t="s">
        <v>542</v>
      </c>
      <c r="C383" s="952"/>
      <c r="D383" s="211"/>
      <c r="E383" s="211"/>
      <c r="F383" s="211"/>
      <c r="G383" s="211"/>
      <c r="H383" s="211"/>
      <c r="I383" s="694"/>
      <c r="J383" s="694"/>
      <c r="K383" s="694"/>
      <c r="L383" s="694"/>
      <c r="M383" s="694"/>
      <c r="N383" s="109">
        <f t="shared" si="224"/>
        <v>38047.300069999998</v>
      </c>
      <c r="O383" s="284">
        <v>6746.2000699999999</v>
      </c>
      <c r="P383" s="284">
        <v>31301.1</v>
      </c>
      <c r="Q383" s="561"/>
      <c r="R383" s="109">
        <f t="shared" ref="R383:R384" si="227">S383+T383+U383</f>
        <v>6814.3435099999997</v>
      </c>
      <c r="S383" s="284">
        <v>6746.2000699999999</v>
      </c>
      <c r="T383" s="284">
        <v>68.143439999999998</v>
      </c>
      <c r="U383" s="561"/>
      <c r="V383" s="109"/>
      <c r="W383" s="561"/>
      <c r="X383" s="561"/>
      <c r="Y383" s="561"/>
      <c r="Z383" s="753"/>
      <c r="AA383" s="732"/>
      <c r="AB383" s="694" t="s">
        <v>1495</v>
      </c>
    </row>
    <row r="384" spans="1:28" s="1" customFormat="1" ht="20.25" hidden="1">
      <c r="A384" s="235"/>
      <c r="B384" s="286" t="s">
        <v>543</v>
      </c>
      <c r="C384" s="952"/>
      <c r="D384" s="211"/>
      <c r="E384" s="211"/>
      <c r="F384" s="211"/>
      <c r="G384" s="211"/>
      <c r="H384" s="211"/>
      <c r="I384" s="694"/>
      <c r="J384" s="694"/>
      <c r="K384" s="694"/>
      <c r="L384" s="694"/>
      <c r="M384" s="694"/>
      <c r="N384" s="109">
        <f t="shared" si="224"/>
        <v>51002.700000000004</v>
      </c>
      <c r="O384" s="284">
        <v>50464.4</v>
      </c>
      <c r="P384" s="284">
        <v>538.29999999999995</v>
      </c>
      <c r="Q384" s="561"/>
      <c r="R384" s="109">
        <f t="shared" si="227"/>
        <v>33583.320059999998</v>
      </c>
      <c r="S384" s="284">
        <v>33247.486859999997</v>
      </c>
      <c r="T384" s="284">
        <v>335.83320000000003</v>
      </c>
      <c r="U384" s="561"/>
      <c r="V384" s="109"/>
      <c r="W384" s="561"/>
      <c r="X384" s="561"/>
      <c r="Y384" s="561"/>
      <c r="Z384" s="753"/>
      <c r="AA384" s="732"/>
      <c r="AB384" s="694" t="s">
        <v>1495</v>
      </c>
    </row>
    <row r="385" spans="1:28" s="1" customFormat="1" ht="20.25" hidden="1">
      <c r="A385" s="871"/>
      <c r="B385" s="873" t="s">
        <v>544</v>
      </c>
      <c r="C385" s="952"/>
      <c r="D385" s="858"/>
      <c r="E385" s="858"/>
      <c r="F385" s="858"/>
      <c r="G385" s="858"/>
      <c r="H385" s="858"/>
      <c r="I385" s="871"/>
      <c r="J385" s="694"/>
      <c r="K385" s="871"/>
      <c r="L385" s="694"/>
      <c r="M385" s="694"/>
      <c r="N385" s="861">
        <f t="shared" si="224"/>
        <v>80483.7</v>
      </c>
      <c r="O385" s="860">
        <v>23815</v>
      </c>
      <c r="P385" s="860">
        <v>56668.7</v>
      </c>
      <c r="Q385" s="860"/>
      <c r="R385" s="861"/>
      <c r="S385" s="860"/>
      <c r="T385" s="860"/>
      <c r="U385" s="860"/>
      <c r="V385" s="861"/>
      <c r="W385" s="860"/>
      <c r="X385" s="860"/>
      <c r="Y385" s="860"/>
      <c r="Z385" s="874"/>
      <c r="AA385" s="872"/>
      <c r="AB385" s="694" t="s">
        <v>1495</v>
      </c>
    </row>
    <row r="386" spans="1:28" s="1" customFormat="1" ht="45">
      <c r="A386" s="235"/>
      <c r="B386" s="876" t="s">
        <v>545</v>
      </c>
      <c r="C386" s="954"/>
      <c r="D386" s="211"/>
      <c r="E386" s="211"/>
      <c r="F386" s="211"/>
      <c r="G386" s="211"/>
      <c r="H386" s="211"/>
      <c r="I386" s="694" t="s">
        <v>1047</v>
      </c>
      <c r="J386" s="694" t="s">
        <v>1234</v>
      </c>
      <c r="K386" s="694" t="s">
        <v>1227</v>
      </c>
      <c r="L386" s="694" t="s">
        <v>1420</v>
      </c>
      <c r="M386" s="694" t="s">
        <v>1049</v>
      </c>
      <c r="N386" s="284">
        <f>N387</f>
        <v>1920.909090909091</v>
      </c>
      <c r="O386" s="284">
        <f t="shared" ref="O386:U386" si="228">O387</f>
        <v>1901.7</v>
      </c>
      <c r="P386" s="284">
        <f t="shared" si="228"/>
        <v>19.209090909090907</v>
      </c>
      <c r="Q386" s="284">
        <f t="shared" si="228"/>
        <v>0</v>
      </c>
      <c r="R386" s="284">
        <f t="shared" si="228"/>
        <v>1920.909090909091</v>
      </c>
      <c r="S386" s="284">
        <f t="shared" si="228"/>
        <v>1901.7</v>
      </c>
      <c r="T386" s="284">
        <f t="shared" si="228"/>
        <v>19.209090909090907</v>
      </c>
      <c r="U386" s="284">
        <f t="shared" si="228"/>
        <v>0</v>
      </c>
      <c r="V386" s="284">
        <f>W386+X386+Y386</f>
        <v>1920.9</v>
      </c>
      <c r="W386" s="284">
        <v>1901.7</v>
      </c>
      <c r="X386" s="284">
        <v>19.2</v>
      </c>
      <c r="Y386" s="561">
        <v>0</v>
      </c>
      <c r="Z386" s="875">
        <f>V386/R386</f>
        <v>0.99999526739233313</v>
      </c>
      <c r="AA386" s="732"/>
      <c r="AB386" s="694" t="s">
        <v>1495</v>
      </c>
    </row>
    <row r="387" spans="1:28" s="1" customFormat="1" ht="20.25" hidden="1">
      <c r="A387" s="235"/>
      <c r="B387" s="286" t="s">
        <v>537</v>
      </c>
      <c r="C387" s="952"/>
      <c r="D387" s="211"/>
      <c r="E387" s="211"/>
      <c r="F387" s="211"/>
      <c r="G387" s="211"/>
      <c r="H387" s="211"/>
      <c r="I387" s="694"/>
      <c r="J387" s="694"/>
      <c r="K387" s="694"/>
      <c r="L387" s="694"/>
      <c r="M387" s="694"/>
      <c r="N387" s="109">
        <f t="shared" ref="N387" si="229">O387+P387+Q387</f>
        <v>1920.909090909091</v>
      </c>
      <c r="O387" s="284">
        <v>1901.7</v>
      </c>
      <c r="P387" s="284">
        <v>19.209090909090907</v>
      </c>
      <c r="Q387" s="561"/>
      <c r="R387" s="109">
        <f t="shared" ref="R387" si="230">S387+T387+U387</f>
        <v>1920.909090909091</v>
      </c>
      <c r="S387" s="284">
        <v>1901.7</v>
      </c>
      <c r="T387" s="284">
        <v>19.209090909090907</v>
      </c>
      <c r="U387" s="561"/>
      <c r="V387" s="109">
        <f>W387+X387+Y387</f>
        <v>1920.9</v>
      </c>
      <c r="W387" s="561">
        <v>1901.7</v>
      </c>
      <c r="X387" s="561">
        <v>19.2</v>
      </c>
      <c r="Y387" s="561"/>
      <c r="Z387" s="875">
        <f>V387/N387</f>
        <v>0.99999526739233313</v>
      </c>
      <c r="AA387" s="732"/>
      <c r="AB387" s="694" t="s">
        <v>1495</v>
      </c>
    </row>
    <row r="388" spans="1:28" s="1" customFormat="1" ht="45" customHeight="1">
      <c r="A388" s="235"/>
      <c r="B388" s="876" t="s">
        <v>546</v>
      </c>
      <c r="C388" s="954"/>
      <c r="D388" s="211"/>
      <c r="E388" s="211"/>
      <c r="F388" s="211"/>
      <c r="G388" s="211"/>
      <c r="H388" s="211"/>
      <c r="I388" s="694" t="s">
        <v>1047</v>
      </c>
      <c r="J388" s="694"/>
      <c r="K388" s="694"/>
      <c r="L388" s="694"/>
      <c r="M388" s="694" t="s">
        <v>1049</v>
      </c>
      <c r="N388" s="284">
        <f>N389+N390</f>
        <v>6236</v>
      </c>
      <c r="O388" s="284">
        <f t="shared" ref="O388:Y388" si="231">O389+O390</f>
        <v>6173.6</v>
      </c>
      <c r="P388" s="284">
        <f t="shared" si="231"/>
        <v>62.4</v>
      </c>
      <c r="Q388" s="284">
        <f t="shared" si="231"/>
        <v>0</v>
      </c>
      <c r="R388" s="284">
        <f t="shared" si="231"/>
        <v>6512.1212099999993</v>
      </c>
      <c r="S388" s="284">
        <f t="shared" si="231"/>
        <v>6447</v>
      </c>
      <c r="T388" s="284">
        <f t="shared" si="231"/>
        <v>65.121209999999991</v>
      </c>
      <c r="U388" s="284">
        <f t="shared" si="231"/>
        <v>0</v>
      </c>
      <c r="V388" s="284">
        <f t="shared" si="231"/>
        <v>6236</v>
      </c>
      <c r="W388" s="284">
        <f t="shared" si="231"/>
        <v>6173.6</v>
      </c>
      <c r="X388" s="284">
        <f t="shared" si="231"/>
        <v>62.4</v>
      </c>
      <c r="Y388" s="284">
        <f t="shared" si="231"/>
        <v>0</v>
      </c>
      <c r="Z388" s="875">
        <f>V388/N388</f>
        <v>1</v>
      </c>
      <c r="AA388" s="732"/>
      <c r="AB388" s="694" t="s">
        <v>1495</v>
      </c>
    </row>
    <row r="389" spans="1:28" s="1" customFormat="1" ht="54" hidden="1" customHeight="1">
      <c r="A389" s="235"/>
      <c r="B389" s="287" t="s">
        <v>547</v>
      </c>
      <c r="C389" s="953"/>
      <c r="D389" s="211"/>
      <c r="E389" s="211"/>
      <c r="F389" s="211"/>
      <c r="G389" s="211"/>
      <c r="H389" s="211"/>
      <c r="I389" s="694"/>
      <c r="J389" s="694" t="s">
        <v>1234</v>
      </c>
      <c r="K389" s="694" t="s">
        <v>1232</v>
      </c>
      <c r="L389" s="694" t="s">
        <v>1421</v>
      </c>
      <c r="M389" s="694"/>
      <c r="N389" s="109">
        <f t="shared" ref="N389:N393" si="232">O389+P389+Q389</f>
        <v>3012.4</v>
      </c>
      <c r="O389" s="284">
        <v>2982.3</v>
      </c>
      <c r="P389" s="284">
        <v>30.1</v>
      </c>
      <c r="Q389" s="561"/>
      <c r="R389" s="109">
        <f t="shared" ref="R389:R390" si="233">S389+T389+U389</f>
        <v>3012.42103</v>
      </c>
      <c r="S389" s="284">
        <v>2982.29682</v>
      </c>
      <c r="T389" s="284">
        <v>30.124209999999998</v>
      </c>
      <c r="U389" s="561"/>
      <c r="V389" s="109">
        <f>W389+X389+Y389</f>
        <v>3012.4</v>
      </c>
      <c r="W389" s="561">
        <v>2982.3</v>
      </c>
      <c r="X389" s="561">
        <v>30.1</v>
      </c>
      <c r="Y389" s="561"/>
      <c r="Z389" s="753">
        <f t="shared" ref="Z389" si="234">V389/R389</f>
        <v>0.99999301890413372</v>
      </c>
      <c r="AA389" s="732"/>
      <c r="AB389" s="694" t="s">
        <v>1495</v>
      </c>
    </row>
    <row r="390" spans="1:28" s="1" customFormat="1" ht="55.5" hidden="1" customHeight="1">
      <c r="A390" s="235"/>
      <c r="B390" s="287" t="s">
        <v>548</v>
      </c>
      <c r="C390" s="953"/>
      <c r="D390" s="211"/>
      <c r="E390" s="211"/>
      <c r="F390" s="211"/>
      <c r="G390" s="211"/>
      <c r="H390" s="211"/>
      <c r="I390" s="694"/>
      <c r="J390" s="694" t="s">
        <v>1234</v>
      </c>
      <c r="K390" s="694" t="s">
        <v>1423</v>
      </c>
      <c r="L390" s="694" t="s">
        <v>1422</v>
      </c>
      <c r="M390" s="694"/>
      <c r="N390" s="109">
        <f t="shared" si="232"/>
        <v>3223.6000000000004</v>
      </c>
      <c r="O390" s="284">
        <v>3191.3</v>
      </c>
      <c r="P390" s="284">
        <v>32.299999999999997</v>
      </c>
      <c r="Q390" s="561"/>
      <c r="R390" s="109">
        <f t="shared" si="233"/>
        <v>3499.7001799999998</v>
      </c>
      <c r="S390" s="284">
        <v>3464.70318</v>
      </c>
      <c r="T390" s="284">
        <v>34.997</v>
      </c>
      <c r="U390" s="561"/>
      <c r="V390" s="109">
        <f>W390+X390+Y390</f>
        <v>3223.6000000000004</v>
      </c>
      <c r="W390" s="561">
        <v>3191.3</v>
      </c>
      <c r="X390" s="561">
        <v>32.299999999999997</v>
      </c>
      <c r="Y390" s="561"/>
      <c r="Z390" s="753">
        <f>V390/N390</f>
        <v>1</v>
      </c>
      <c r="AA390" s="732"/>
      <c r="AB390" s="694" t="s">
        <v>1495</v>
      </c>
    </row>
    <row r="391" spans="1:28" s="1" customFormat="1" ht="38.25" customHeight="1">
      <c r="A391" s="235"/>
      <c r="B391" s="876" t="s">
        <v>549</v>
      </c>
      <c r="C391" s="954"/>
      <c r="D391" s="211"/>
      <c r="E391" s="211"/>
      <c r="F391" s="211"/>
      <c r="G391" s="211"/>
      <c r="H391" s="211"/>
      <c r="I391" s="694"/>
      <c r="J391" s="694"/>
      <c r="K391" s="694"/>
      <c r="L391" s="694"/>
      <c r="M391" s="694" t="s">
        <v>1049</v>
      </c>
      <c r="N391" s="284">
        <f>N392+N393</f>
        <v>4037.2117000000003</v>
      </c>
      <c r="O391" s="284">
        <f t="shared" ref="O391:Y391" si="235">O392+O393</f>
        <v>3996.86958</v>
      </c>
      <c r="P391" s="284">
        <f t="shared" si="235"/>
        <v>40.342120000000001</v>
      </c>
      <c r="Q391" s="284">
        <f t="shared" si="235"/>
        <v>0</v>
      </c>
      <c r="R391" s="284">
        <f t="shared" si="235"/>
        <v>4239.5959600000006</v>
      </c>
      <c r="S391" s="284">
        <f t="shared" si="235"/>
        <v>4197.2</v>
      </c>
      <c r="T391" s="284">
        <f t="shared" si="235"/>
        <v>42.395960000000002</v>
      </c>
      <c r="U391" s="284">
        <f t="shared" si="235"/>
        <v>0</v>
      </c>
      <c r="V391" s="284">
        <f t="shared" si="235"/>
        <v>4037.3</v>
      </c>
      <c r="W391" s="284">
        <f t="shared" si="235"/>
        <v>3997</v>
      </c>
      <c r="X391" s="284">
        <f t="shared" si="235"/>
        <v>40.299999999999997</v>
      </c>
      <c r="Y391" s="284">
        <f t="shared" si="235"/>
        <v>0</v>
      </c>
      <c r="Z391" s="875">
        <f>V391/N391</f>
        <v>1.0000218715307894</v>
      </c>
      <c r="AA391" s="732"/>
      <c r="AB391" s="694" t="s">
        <v>1495</v>
      </c>
    </row>
    <row r="392" spans="1:28" s="1" customFormat="1" ht="30" hidden="1">
      <c r="A392" s="235"/>
      <c r="B392" s="876" t="s">
        <v>550</v>
      </c>
      <c r="C392" s="954"/>
      <c r="D392" s="211"/>
      <c r="E392" s="211"/>
      <c r="F392" s="211"/>
      <c r="G392" s="211"/>
      <c r="H392" s="211"/>
      <c r="I392" s="694" t="s">
        <v>1047</v>
      </c>
      <c r="J392" s="694" t="s">
        <v>1234</v>
      </c>
      <c r="K392" s="694" t="s">
        <v>1232</v>
      </c>
      <c r="L392" s="694" t="s">
        <v>1424</v>
      </c>
      <c r="M392" s="694" t="s">
        <v>1049</v>
      </c>
      <c r="N392" s="109">
        <f t="shared" si="232"/>
        <v>693</v>
      </c>
      <c r="O392" s="284">
        <v>686.1</v>
      </c>
      <c r="P392" s="284">
        <v>6.9</v>
      </c>
      <c r="Q392" s="561"/>
      <c r="R392" s="109">
        <f t="shared" ref="R392:R393" si="236">S392+T392+U392</f>
        <v>895.38426000000004</v>
      </c>
      <c r="S392" s="284">
        <v>886.43042000000003</v>
      </c>
      <c r="T392" s="284">
        <v>8.9538399999999996</v>
      </c>
      <c r="U392" s="561"/>
      <c r="V392" s="109">
        <f t="shared" ref="V392:V393" si="237">W392+X392+Y392</f>
        <v>693</v>
      </c>
      <c r="W392" s="561">
        <v>686.1</v>
      </c>
      <c r="X392" s="561">
        <v>6.9</v>
      </c>
      <c r="Y392" s="561"/>
      <c r="Z392" s="875">
        <f>V392/N392</f>
        <v>1</v>
      </c>
      <c r="AA392" s="732"/>
      <c r="AB392" s="694" t="s">
        <v>1190</v>
      </c>
    </row>
    <row r="393" spans="1:28" s="1" customFormat="1" ht="39" hidden="1" customHeight="1">
      <c r="A393" s="235"/>
      <c r="B393" s="876" t="s">
        <v>551</v>
      </c>
      <c r="C393" s="954"/>
      <c r="D393" s="211"/>
      <c r="E393" s="211"/>
      <c r="F393" s="211"/>
      <c r="G393" s="211"/>
      <c r="H393" s="211"/>
      <c r="I393" s="694" t="s">
        <v>1047</v>
      </c>
      <c r="J393" s="694" t="s">
        <v>1234</v>
      </c>
      <c r="K393" s="694" t="s">
        <v>1237</v>
      </c>
      <c r="L393" s="694" t="s">
        <v>1428</v>
      </c>
      <c r="M393" s="694" t="s">
        <v>1049</v>
      </c>
      <c r="N393" s="109">
        <f t="shared" si="232"/>
        <v>3344.2117000000003</v>
      </c>
      <c r="O393" s="284">
        <v>3310.7695800000001</v>
      </c>
      <c r="P393" s="284">
        <v>33.442120000000003</v>
      </c>
      <c r="Q393" s="561"/>
      <c r="R393" s="109">
        <f t="shared" si="236"/>
        <v>3344.2117000000003</v>
      </c>
      <c r="S393" s="284">
        <v>3310.7695800000001</v>
      </c>
      <c r="T393" s="284">
        <v>33.442120000000003</v>
      </c>
      <c r="U393" s="561"/>
      <c r="V393" s="109">
        <f t="shared" si="237"/>
        <v>3344.3</v>
      </c>
      <c r="W393" s="561">
        <v>3310.9</v>
      </c>
      <c r="X393" s="561">
        <v>33.4</v>
      </c>
      <c r="Y393" s="561"/>
      <c r="Z393" s="875">
        <f>V393/N393</f>
        <v>1.000026403830834</v>
      </c>
      <c r="AA393" s="732"/>
      <c r="AB393" s="694" t="s">
        <v>1190</v>
      </c>
    </row>
    <row r="394" spans="1:28" s="301" customFormat="1" ht="69" customHeight="1">
      <c r="A394" s="296"/>
      <c r="B394" s="297" t="s">
        <v>600</v>
      </c>
      <c r="C394" s="950"/>
      <c r="D394" s="298"/>
      <c r="E394" s="298"/>
      <c r="F394" s="298"/>
      <c r="G394" s="298"/>
      <c r="H394" s="298"/>
      <c r="I394" s="707"/>
      <c r="J394" s="707"/>
      <c r="K394" s="707"/>
      <c r="L394" s="707"/>
      <c r="M394" s="707"/>
      <c r="N394" s="300">
        <f t="shared" ref="N394:Y394" si="238">N396+N398+N400</f>
        <v>20564.199999999997</v>
      </c>
      <c r="O394" s="300">
        <f t="shared" si="238"/>
        <v>20358.599999999999</v>
      </c>
      <c r="P394" s="300">
        <f t="shared" si="238"/>
        <v>205.6</v>
      </c>
      <c r="Q394" s="300">
        <f t="shared" si="238"/>
        <v>0</v>
      </c>
      <c r="R394" s="300">
        <f t="shared" si="238"/>
        <v>20564.199999999997</v>
      </c>
      <c r="S394" s="300">
        <f t="shared" si="238"/>
        <v>20358.599999999999</v>
      </c>
      <c r="T394" s="300">
        <f t="shared" si="238"/>
        <v>205.6</v>
      </c>
      <c r="U394" s="300">
        <f t="shared" si="238"/>
        <v>0</v>
      </c>
      <c r="V394" s="300">
        <f t="shared" si="238"/>
        <v>20564.199999999997</v>
      </c>
      <c r="W394" s="300">
        <f t="shared" si="238"/>
        <v>20358.599999999999</v>
      </c>
      <c r="X394" s="300">
        <f t="shared" si="238"/>
        <v>205.6</v>
      </c>
      <c r="Y394" s="300">
        <f t="shared" si="238"/>
        <v>0</v>
      </c>
      <c r="Z394" s="765">
        <f>V394/R394</f>
        <v>1</v>
      </c>
      <c r="AA394" s="731"/>
      <c r="AB394" s="707"/>
    </row>
    <row r="395" spans="1:28" s="1" customFormat="1" ht="20.25">
      <c r="A395" s="235"/>
      <c r="B395" s="32" t="s">
        <v>939</v>
      </c>
      <c r="C395" s="935"/>
      <c r="D395" s="211"/>
      <c r="E395" s="211"/>
      <c r="F395" s="211"/>
      <c r="G395" s="211"/>
      <c r="H395" s="211"/>
      <c r="I395" s="694"/>
      <c r="J395" s="694"/>
      <c r="K395" s="694"/>
      <c r="L395" s="694"/>
      <c r="M395" s="694"/>
      <c r="N395" s="288"/>
      <c r="O395" s="288"/>
      <c r="P395" s="288"/>
      <c r="Q395" s="732"/>
      <c r="R395" s="732"/>
      <c r="S395" s="732"/>
      <c r="T395" s="288"/>
      <c r="U395" s="288"/>
      <c r="V395" s="732"/>
      <c r="W395" s="732"/>
      <c r="X395" s="732"/>
      <c r="Y395" s="732"/>
      <c r="Z395" s="766"/>
      <c r="AA395" s="732"/>
      <c r="AB395" s="694"/>
    </row>
    <row r="396" spans="1:28" s="1" customFormat="1" ht="47.25">
      <c r="A396" s="235" t="s">
        <v>812</v>
      </c>
      <c r="B396" s="48" t="s">
        <v>601</v>
      </c>
      <c r="C396" s="887"/>
      <c r="D396" s="211" t="s">
        <v>463</v>
      </c>
      <c r="E396" s="211" t="s">
        <v>469</v>
      </c>
      <c r="F396" s="211" t="s">
        <v>465</v>
      </c>
      <c r="G396" s="211" t="s">
        <v>472</v>
      </c>
      <c r="H396" s="211" t="s">
        <v>471</v>
      </c>
      <c r="I396" s="694" t="s">
        <v>1047</v>
      </c>
      <c r="J396" s="694" t="s">
        <v>1175</v>
      </c>
      <c r="K396" s="694" t="s">
        <v>1227</v>
      </c>
      <c r="L396" s="694" t="s">
        <v>1425</v>
      </c>
      <c r="M396" s="694" t="s">
        <v>1049</v>
      </c>
      <c r="N396" s="109">
        <f t="shared" ref="N396" si="239">O396+P396+Q396</f>
        <v>750.3</v>
      </c>
      <c r="O396" s="284">
        <v>742.8</v>
      </c>
      <c r="P396" s="284">
        <v>7.5</v>
      </c>
      <c r="Q396" s="711"/>
      <c r="R396" s="109">
        <f t="shared" ref="R396" si="240">S396+T396+U396</f>
        <v>750.3</v>
      </c>
      <c r="S396" s="284">
        <v>742.8</v>
      </c>
      <c r="T396" s="284">
        <v>7.5</v>
      </c>
      <c r="U396" s="711"/>
      <c r="V396" s="109">
        <f t="shared" ref="V396" si="241">W396+X396+Y396</f>
        <v>750.3</v>
      </c>
      <c r="W396" s="711">
        <v>742.8</v>
      </c>
      <c r="X396" s="711">
        <v>7.5</v>
      </c>
      <c r="Y396" s="711"/>
      <c r="Z396" s="870">
        <f>V396/R396</f>
        <v>1</v>
      </c>
      <c r="AA396" s="711"/>
      <c r="AB396" s="694" t="s">
        <v>1495</v>
      </c>
    </row>
    <row r="397" spans="1:28" s="1" customFormat="1" ht="20.25">
      <c r="A397" s="235"/>
      <c r="B397" s="32" t="s">
        <v>940</v>
      </c>
      <c r="C397" s="935"/>
      <c r="D397" s="211"/>
      <c r="E397" s="211"/>
      <c r="F397" s="211"/>
      <c r="G397" s="211"/>
      <c r="H397" s="211"/>
      <c r="I397" s="694"/>
      <c r="J397" s="694"/>
      <c r="K397" s="694"/>
      <c r="L397" s="694"/>
      <c r="M397" s="694"/>
      <c r="N397" s="284"/>
      <c r="O397" s="284"/>
      <c r="P397" s="284"/>
      <c r="Q397" s="711"/>
      <c r="R397" s="284"/>
      <c r="S397" s="284"/>
      <c r="T397" s="284"/>
      <c r="U397" s="711"/>
      <c r="V397" s="711"/>
      <c r="W397" s="711"/>
      <c r="X397" s="711"/>
      <c r="Y397" s="711"/>
      <c r="Z397" s="746"/>
      <c r="AA397" s="711"/>
      <c r="AB397" s="694"/>
    </row>
    <row r="398" spans="1:28" s="1" customFormat="1" ht="47.25">
      <c r="A398" s="235" t="s">
        <v>813</v>
      </c>
      <c r="B398" s="48" t="s">
        <v>602</v>
      </c>
      <c r="C398" s="887"/>
      <c r="D398" s="211" t="s">
        <v>463</v>
      </c>
      <c r="E398" s="211" t="s">
        <v>469</v>
      </c>
      <c r="F398" s="211" t="s">
        <v>465</v>
      </c>
      <c r="G398" s="211" t="s">
        <v>472</v>
      </c>
      <c r="H398" s="211" t="s">
        <v>471</v>
      </c>
      <c r="I398" s="694" t="s">
        <v>1047</v>
      </c>
      <c r="J398" s="694" t="s">
        <v>1175</v>
      </c>
      <c r="K398" s="694" t="s">
        <v>1227</v>
      </c>
      <c r="L398" s="694" t="s">
        <v>1426</v>
      </c>
      <c r="M398" s="694" t="s">
        <v>1049</v>
      </c>
      <c r="N398" s="109">
        <f t="shared" ref="N398:N400" si="242">O398+P398+Q398</f>
        <v>9829.4</v>
      </c>
      <c r="O398" s="284">
        <v>9731.1</v>
      </c>
      <c r="P398" s="284">
        <v>98.3</v>
      </c>
      <c r="Q398" s="711"/>
      <c r="R398" s="109">
        <f t="shared" ref="R398" si="243">S398+T398+U398</f>
        <v>9829.4</v>
      </c>
      <c r="S398" s="284">
        <v>9731.1</v>
      </c>
      <c r="T398" s="284">
        <v>98.3</v>
      </c>
      <c r="U398" s="711"/>
      <c r="V398" s="109">
        <f t="shared" ref="V398" si="244">W398+X398+Y398</f>
        <v>9829.4</v>
      </c>
      <c r="W398" s="711">
        <v>9731.1</v>
      </c>
      <c r="X398" s="711">
        <v>98.3</v>
      </c>
      <c r="Y398" s="711"/>
      <c r="Z398" s="870">
        <f>V398/R398</f>
        <v>1</v>
      </c>
      <c r="AA398" s="711"/>
      <c r="AB398" s="694" t="s">
        <v>1495</v>
      </c>
    </row>
    <row r="399" spans="1:28" s="1" customFormat="1" ht="20.25">
      <c r="A399" s="235"/>
      <c r="B399" s="32" t="s">
        <v>941</v>
      </c>
      <c r="C399" s="935"/>
      <c r="D399" s="211"/>
      <c r="E399" s="211"/>
      <c r="F399" s="211"/>
      <c r="G399" s="211"/>
      <c r="H399" s="211"/>
      <c r="I399" s="694"/>
      <c r="J399" s="694"/>
      <c r="K399" s="694"/>
      <c r="L399" s="694"/>
      <c r="M399" s="694"/>
      <c r="N399" s="284"/>
      <c r="O399" s="284"/>
      <c r="P399" s="284"/>
      <c r="Q399" s="711"/>
      <c r="R399" s="711"/>
      <c r="S399" s="711"/>
      <c r="T399" s="587"/>
      <c r="U399" s="587"/>
      <c r="V399" s="711"/>
      <c r="W399" s="711"/>
      <c r="X399" s="711"/>
      <c r="Y399" s="711"/>
      <c r="Z399" s="746"/>
      <c r="AA399" s="711"/>
      <c r="AB399" s="694"/>
    </row>
    <row r="400" spans="1:28" s="1" customFormat="1" ht="63">
      <c r="A400" s="235" t="s">
        <v>814</v>
      </c>
      <c r="B400" s="48" t="s">
        <v>603</v>
      </c>
      <c r="C400" s="887"/>
      <c r="D400" s="211" t="s">
        <v>463</v>
      </c>
      <c r="E400" s="211" t="s">
        <v>469</v>
      </c>
      <c r="F400" s="211" t="s">
        <v>465</v>
      </c>
      <c r="G400" s="211" t="s">
        <v>472</v>
      </c>
      <c r="H400" s="211" t="s">
        <v>471</v>
      </c>
      <c r="I400" s="694" t="s">
        <v>1047</v>
      </c>
      <c r="J400" s="694" t="s">
        <v>1175</v>
      </c>
      <c r="K400" s="694" t="s">
        <v>1232</v>
      </c>
      <c r="L400" s="694" t="s">
        <v>1427</v>
      </c>
      <c r="M400" s="694" t="s">
        <v>1049</v>
      </c>
      <c r="N400" s="109">
        <f t="shared" si="242"/>
        <v>9984.5</v>
      </c>
      <c r="O400" s="284">
        <v>9884.7000000000007</v>
      </c>
      <c r="P400" s="284">
        <v>99.8</v>
      </c>
      <c r="Q400" s="711"/>
      <c r="R400" s="109">
        <f t="shared" ref="R400" si="245">S400+T400+U400</f>
        <v>9984.5</v>
      </c>
      <c r="S400" s="284">
        <v>9884.7000000000007</v>
      </c>
      <c r="T400" s="284">
        <v>99.8</v>
      </c>
      <c r="U400" s="711"/>
      <c r="V400" s="109">
        <f t="shared" ref="V400" si="246">W400+X400+Y400</f>
        <v>9984.5</v>
      </c>
      <c r="W400" s="711">
        <v>9884.7000000000007</v>
      </c>
      <c r="X400" s="711">
        <v>99.8</v>
      </c>
      <c r="Y400" s="711"/>
      <c r="Z400" s="870">
        <f>V400/R400</f>
        <v>1</v>
      </c>
      <c r="AA400" s="711"/>
      <c r="AB400" s="694" t="s">
        <v>1495</v>
      </c>
    </row>
    <row r="401" spans="1:28" s="7" customFormat="1" ht="47.25">
      <c r="A401" s="81"/>
      <c r="B401" s="96" t="s">
        <v>383</v>
      </c>
      <c r="C401" s="927"/>
      <c r="D401" s="202"/>
      <c r="E401" s="202"/>
      <c r="F401" s="202"/>
      <c r="G401" s="202"/>
      <c r="H401" s="202"/>
      <c r="I401" s="688"/>
      <c r="J401" s="688"/>
      <c r="K401" s="688"/>
      <c r="L401" s="688"/>
      <c r="M401" s="688"/>
      <c r="N401" s="106"/>
      <c r="O401" s="106"/>
      <c r="P401" s="106"/>
      <c r="Q401" s="717"/>
      <c r="R401" s="717"/>
      <c r="S401" s="717"/>
      <c r="T401" s="316"/>
      <c r="U401" s="316"/>
      <c r="V401" s="717"/>
      <c r="W401" s="717"/>
      <c r="X401" s="717"/>
      <c r="Y401" s="717"/>
      <c r="Z401" s="742"/>
      <c r="AA401" s="717"/>
      <c r="AB401" s="688"/>
    </row>
    <row r="402" spans="1:28" s="1" customFormat="1" ht="63">
      <c r="A402" s="91"/>
      <c r="B402" s="97" t="s">
        <v>396</v>
      </c>
      <c r="C402" s="929"/>
      <c r="D402" s="203"/>
      <c r="E402" s="203"/>
      <c r="F402" s="203"/>
      <c r="G402" s="203"/>
      <c r="H402" s="203"/>
      <c r="I402" s="689"/>
      <c r="J402" s="689"/>
      <c r="K402" s="689"/>
      <c r="L402" s="689"/>
      <c r="M402" s="689"/>
      <c r="N402" s="140"/>
      <c r="O402" s="140"/>
      <c r="P402" s="140"/>
      <c r="Q402" s="733"/>
      <c r="R402" s="733"/>
      <c r="S402" s="733"/>
      <c r="T402" s="335"/>
      <c r="U402" s="335"/>
      <c r="V402" s="733"/>
      <c r="W402" s="733"/>
      <c r="X402" s="733"/>
      <c r="Y402" s="733"/>
      <c r="Z402" s="767"/>
      <c r="AA402" s="733"/>
      <c r="AB402" s="733"/>
    </row>
    <row r="403" spans="1:28" s="3" customFormat="1" ht="31.5">
      <c r="A403" s="63"/>
      <c r="B403" s="66" t="s">
        <v>12</v>
      </c>
      <c r="C403" s="949"/>
      <c r="D403" s="204"/>
      <c r="E403" s="204"/>
      <c r="F403" s="204"/>
      <c r="G403" s="204"/>
      <c r="H403" s="204"/>
      <c r="I403" s="671"/>
      <c r="J403" s="671"/>
      <c r="K403" s="671"/>
      <c r="L403" s="671"/>
      <c r="M403" s="671"/>
      <c r="N403" s="108"/>
      <c r="O403" s="108"/>
      <c r="P403" s="108"/>
      <c r="Q403" s="719"/>
      <c r="R403" s="719"/>
      <c r="S403" s="719"/>
      <c r="T403" s="318"/>
      <c r="U403" s="318"/>
      <c r="V403" s="719"/>
      <c r="W403" s="719"/>
      <c r="X403" s="719"/>
      <c r="Y403" s="719"/>
      <c r="Z403" s="744"/>
      <c r="AA403" s="719"/>
      <c r="AB403" s="671"/>
    </row>
    <row r="404" spans="1:28" s="1" customFormat="1" ht="20.25">
      <c r="A404" s="235"/>
      <c r="B404" s="32" t="s">
        <v>748</v>
      </c>
      <c r="C404" s="935"/>
      <c r="D404" s="211"/>
      <c r="E404" s="211"/>
      <c r="F404" s="211"/>
      <c r="G404" s="211"/>
      <c r="H404" s="211"/>
      <c r="I404" s="694"/>
      <c r="J404" s="694"/>
      <c r="K404" s="694"/>
      <c r="L404" s="694"/>
      <c r="M404" s="694"/>
      <c r="N404" s="288"/>
      <c r="O404" s="288"/>
      <c r="P404" s="288"/>
      <c r="Q404" s="732"/>
      <c r="R404" s="732"/>
      <c r="S404" s="732"/>
      <c r="T404" s="288"/>
      <c r="U404" s="288"/>
      <c r="V404" s="732"/>
      <c r="W404" s="732"/>
      <c r="X404" s="732"/>
      <c r="Y404" s="732"/>
      <c r="Z404" s="766"/>
      <c r="AA404" s="732"/>
      <c r="AB404" s="694"/>
    </row>
    <row r="405" spans="1:28" s="149" customFormat="1" ht="42" customHeight="1">
      <c r="A405" s="211" t="s">
        <v>815</v>
      </c>
      <c r="B405" s="276" t="s">
        <v>530</v>
      </c>
      <c r="C405" s="918"/>
      <c r="D405" s="211" t="s">
        <v>463</v>
      </c>
      <c r="E405" s="211" t="s">
        <v>469</v>
      </c>
      <c r="F405" s="211" t="s">
        <v>465</v>
      </c>
      <c r="G405" s="211" t="s">
        <v>516</v>
      </c>
      <c r="H405" s="211" t="s">
        <v>471</v>
      </c>
      <c r="I405" s="694" t="s">
        <v>1047</v>
      </c>
      <c r="J405" s="694" t="s">
        <v>1175</v>
      </c>
      <c r="K405" s="694" t="s">
        <v>1218</v>
      </c>
      <c r="L405" s="694" t="s">
        <v>1219</v>
      </c>
      <c r="M405" s="694" t="s">
        <v>452</v>
      </c>
      <c r="N405" s="109">
        <f t="shared" ref="N405:N409" si="247">O405+P405+Q405</f>
        <v>39658</v>
      </c>
      <c r="O405" s="115">
        <v>0</v>
      </c>
      <c r="P405" s="115">
        <v>39658</v>
      </c>
      <c r="Q405" s="561"/>
      <c r="R405" s="109">
        <f t="shared" ref="R405" si="248">S405+T405+U405</f>
        <v>44232</v>
      </c>
      <c r="S405" s="115">
        <v>0</v>
      </c>
      <c r="T405" s="115">
        <v>44232</v>
      </c>
      <c r="U405" s="561"/>
      <c r="V405" s="109">
        <f t="shared" ref="V405:V411" si="249">W405+X405+Y405</f>
        <v>39658</v>
      </c>
      <c r="W405" s="561">
        <v>0</v>
      </c>
      <c r="X405" s="561">
        <v>39658</v>
      </c>
      <c r="Y405" s="561"/>
      <c r="Z405" s="870">
        <f>V405/N405</f>
        <v>1</v>
      </c>
      <c r="AA405" s="561"/>
      <c r="AB405" s="694" t="s">
        <v>1495</v>
      </c>
    </row>
    <row r="406" spans="1:28" s="1" customFormat="1" ht="20.25">
      <c r="A406" s="235"/>
      <c r="B406" s="32" t="s">
        <v>939</v>
      </c>
      <c r="C406" s="935"/>
      <c r="D406" s="211"/>
      <c r="E406" s="211"/>
      <c r="F406" s="211"/>
      <c r="G406" s="211"/>
      <c r="H406" s="211"/>
      <c r="I406" s="694"/>
      <c r="J406" s="694"/>
      <c r="K406" s="694"/>
      <c r="L406" s="694"/>
      <c r="M406" s="694"/>
      <c r="N406" s="288"/>
      <c r="O406" s="288"/>
      <c r="P406" s="288"/>
      <c r="Q406" s="732"/>
      <c r="R406" s="288"/>
      <c r="S406" s="288"/>
      <c r="T406" s="288"/>
      <c r="U406" s="732"/>
      <c r="V406" s="732"/>
      <c r="W406" s="732"/>
      <c r="X406" s="732"/>
      <c r="Y406" s="732"/>
      <c r="Z406" s="766"/>
      <c r="AA406" s="732"/>
      <c r="AB406" s="694"/>
    </row>
    <row r="407" spans="1:28" s="149" customFormat="1" ht="47.25">
      <c r="A407" s="211" t="s">
        <v>816</v>
      </c>
      <c r="B407" s="403" t="s">
        <v>687</v>
      </c>
      <c r="C407" s="879"/>
      <c r="D407" s="211" t="s">
        <v>463</v>
      </c>
      <c r="E407" s="211" t="s">
        <v>469</v>
      </c>
      <c r="F407" s="211" t="s">
        <v>465</v>
      </c>
      <c r="G407" s="211" t="s">
        <v>1042</v>
      </c>
      <c r="H407" s="211" t="s">
        <v>471</v>
      </c>
      <c r="I407" s="694" t="s">
        <v>1047</v>
      </c>
      <c r="J407" s="694" t="s">
        <v>1175</v>
      </c>
      <c r="K407" s="694" t="s">
        <v>1196</v>
      </c>
      <c r="L407" s="694" t="s">
        <v>1252</v>
      </c>
      <c r="M407" s="694" t="s">
        <v>447</v>
      </c>
      <c r="N407" s="109">
        <f t="shared" si="247"/>
        <v>254971.3</v>
      </c>
      <c r="O407" s="284">
        <v>0</v>
      </c>
      <c r="P407" s="284">
        <v>254971.3</v>
      </c>
      <c r="Q407" s="561"/>
      <c r="R407" s="109">
        <f t="shared" ref="R407:R409" si="250">S407+T407+U407</f>
        <v>129515.8</v>
      </c>
      <c r="S407" s="284">
        <v>0</v>
      </c>
      <c r="T407" s="284">
        <v>129515.8</v>
      </c>
      <c r="U407" s="561"/>
      <c r="V407" s="109">
        <f t="shared" si="249"/>
        <v>254971.3</v>
      </c>
      <c r="W407" s="561">
        <v>0</v>
      </c>
      <c r="X407" s="561">
        <v>254971.3</v>
      </c>
      <c r="Y407" s="561"/>
      <c r="Z407" s="870">
        <f>V407/N407</f>
        <v>1</v>
      </c>
      <c r="AA407" s="561"/>
      <c r="AB407" s="694" t="s">
        <v>1495</v>
      </c>
    </row>
    <row r="408" spans="1:28" s="149" customFormat="1" ht="31.5">
      <c r="A408" s="211" t="s">
        <v>817</v>
      </c>
      <c r="B408" s="403" t="s">
        <v>688</v>
      </c>
      <c r="C408" s="879"/>
      <c r="D408" s="211" t="s">
        <v>463</v>
      </c>
      <c r="E408" s="211" t="s">
        <v>469</v>
      </c>
      <c r="F408" s="211" t="s">
        <v>465</v>
      </c>
      <c r="G408" s="211" t="s">
        <v>1042</v>
      </c>
      <c r="H408" s="211" t="s">
        <v>471</v>
      </c>
      <c r="I408" s="694" t="s">
        <v>1047</v>
      </c>
      <c r="J408" s="694" t="s">
        <v>1175</v>
      </c>
      <c r="K408" s="694" t="s">
        <v>1196</v>
      </c>
      <c r="L408" s="694" t="s">
        <v>1253</v>
      </c>
      <c r="M408" s="694" t="s">
        <v>1049</v>
      </c>
      <c r="N408" s="109">
        <f t="shared" si="247"/>
        <v>4857.5</v>
      </c>
      <c r="O408" s="284">
        <v>0</v>
      </c>
      <c r="P408" s="284">
        <v>4857.5</v>
      </c>
      <c r="Q408" s="561"/>
      <c r="R408" s="109">
        <f t="shared" si="250"/>
        <v>4949.6000000000004</v>
      </c>
      <c r="S408" s="284">
        <v>0</v>
      </c>
      <c r="T408" s="284">
        <v>4949.6000000000004</v>
      </c>
      <c r="U408" s="561"/>
      <c r="V408" s="109">
        <f t="shared" si="249"/>
        <v>4857.5</v>
      </c>
      <c r="W408" s="561">
        <v>0</v>
      </c>
      <c r="X408" s="561">
        <v>4857.5</v>
      </c>
      <c r="Y408" s="561"/>
      <c r="Z408" s="870">
        <f t="shared" ref="Z408:Z409" si="251">V408/N408</f>
        <v>1</v>
      </c>
      <c r="AA408" s="561"/>
      <c r="AB408" s="694" t="s">
        <v>1495</v>
      </c>
    </row>
    <row r="409" spans="1:28" s="149" customFormat="1" ht="31.5">
      <c r="A409" s="211" t="s">
        <v>818</v>
      </c>
      <c r="B409" s="403" t="s">
        <v>689</v>
      </c>
      <c r="C409" s="879"/>
      <c r="D409" s="211" t="s">
        <v>463</v>
      </c>
      <c r="E409" s="211" t="s">
        <v>469</v>
      </c>
      <c r="F409" s="211" t="s">
        <v>465</v>
      </c>
      <c r="G409" s="211" t="s">
        <v>1042</v>
      </c>
      <c r="H409" s="211" t="s">
        <v>471</v>
      </c>
      <c r="I409" s="694" t="s">
        <v>1047</v>
      </c>
      <c r="J409" s="694" t="s">
        <v>1175</v>
      </c>
      <c r="K409" s="694" t="s">
        <v>1196</v>
      </c>
      <c r="L409" s="694" t="s">
        <v>1254</v>
      </c>
      <c r="M409" s="694" t="s">
        <v>1049</v>
      </c>
      <c r="N409" s="109">
        <f t="shared" si="247"/>
        <v>6026.4</v>
      </c>
      <c r="O409" s="284">
        <v>0</v>
      </c>
      <c r="P409" s="284">
        <v>6026.4</v>
      </c>
      <c r="Q409" s="561"/>
      <c r="R409" s="109">
        <f t="shared" si="250"/>
        <v>6253.2</v>
      </c>
      <c r="S409" s="284">
        <v>0</v>
      </c>
      <c r="T409" s="284">
        <v>6253.2</v>
      </c>
      <c r="U409" s="561"/>
      <c r="V409" s="109">
        <f t="shared" si="249"/>
        <v>6026.4</v>
      </c>
      <c r="W409" s="561">
        <v>0</v>
      </c>
      <c r="X409" s="561">
        <v>6026.4</v>
      </c>
      <c r="Y409" s="561"/>
      <c r="Z409" s="870">
        <f t="shared" si="251"/>
        <v>1</v>
      </c>
      <c r="AA409" s="561"/>
      <c r="AB409" s="694" t="s">
        <v>1495</v>
      </c>
    </row>
    <row r="410" spans="1:28" s="1" customFormat="1" ht="20.25">
      <c r="A410" s="235"/>
      <c r="B410" s="32" t="s">
        <v>945</v>
      </c>
      <c r="C410" s="935"/>
      <c r="D410" s="211"/>
      <c r="E410" s="211"/>
      <c r="F410" s="211"/>
      <c r="G410" s="211"/>
      <c r="H410" s="211"/>
      <c r="I410" s="694"/>
      <c r="J410" s="694"/>
      <c r="K410" s="694"/>
      <c r="L410" s="694"/>
      <c r="M410" s="694"/>
      <c r="N410" s="288"/>
      <c r="O410" s="288"/>
      <c r="P410" s="288"/>
      <c r="Q410" s="732"/>
      <c r="R410" s="288"/>
      <c r="S410" s="288"/>
      <c r="T410" s="288"/>
      <c r="U410" s="732"/>
      <c r="V410" s="732"/>
      <c r="W410" s="732"/>
      <c r="X410" s="732"/>
      <c r="Y410" s="732"/>
      <c r="Z410" s="766"/>
      <c r="AA410" s="732"/>
      <c r="AB410" s="694"/>
    </row>
    <row r="411" spans="1:28" s="149" customFormat="1" ht="69.75" customHeight="1">
      <c r="A411" s="596" t="s">
        <v>819</v>
      </c>
      <c r="B411" s="602" t="s">
        <v>740</v>
      </c>
      <c r="C411" s="955"/>
      <c r="D411" s="179" t="s">
        <v>463</v>
      </c>
      <c r="E411" s="179" t="s">
        <v>469</v>
      </c>
      <c r="F411" s="179" t="s">
        <v>465</v>
      </c>
      <c r="G411" s="211" t="s">
        <v>516</v>
      </c>
      <c r="H411" s="211" t="s">
        <v>471</v>
      </c>
      <c r="I411" s="694" t="s">
        <v>1047</v>
      </c>
      <c r="J411" s="694" t="s">
        <v>1175</v>
      </c>
      <c r="K411" s="694" t="s">
        <v>1255</v>
      </c>
      <c r="L411" s="694" t="s">
        <v>1287</v>
      </c>
      <c r="M411" s="694" t="s">
        <v>1049</v>
      </c>
      <c r="N411" s="109">
        <f t="shared" ref="N411:N426" si="252">O411+P411+Q411</f>
        <v>36299.9</v>
      </c>
      <c r="O411" s="603">
        <v>0</v>
      </c>
      <c r="P411" s="603">
        <v>36299.9</v>
      </c>
      <c r="Q411" s="608"/>
      <c r="R411" s="109">
        <f t="shared" ref="R411" si="253">S411+T411+U411</f>
        <v>36299.9</v>
      </c>
      <c r="S411" s="603">
        <v>0</v>
      </c>
      <c r="T411" s="603">
        <v>36299.9</v>
      </c>
      <c r="U411" s="608"/>
      <c r="V411" s="109">
        <f t="shared" si="249"/>
        <v>30753.3</v>
      </c>
      <c r="W411" s="608">
        <v>0</v>
      </c>
      <c r="X411" s="608">
        <v>30753.3</v>
      </c>
      <c r="Y411" s="608"/>
      <c r="Z411" s="770">
        <f>V411/R411</f>
        <v>0.84720068099361145</v>
      </c>
      <c r="AA411" s="608"/>
      <c r="AB411" s="700" t="s">
        <v>1579</v>
      </c>
    </row>
    <row r="412" spans="1:28" ht="20.25">
      <c r="A412" s="51"/>
      <c r="B412" s="369" t="s">
        <v>97</v>
      </c>
      <c r="C412" s="909"/>
      <c r="D412" s="221"/>
      <c r="E412" s="221"/>
      <c r="F412" s="221"/>
      <c r="G412" s="221"/>
      <c r="H412" s="221"/>
      <c r="I412" s="703"/>
      <c r="J412" s="703"/>
      <c r="K412" s="703"/>
      <c r="L412" s="703"/>
      <c r="M412" s="703"/>
      <c r="N412" s="109"/>
      <c r="O412" s="109"/>
      <c r="P412" s="109"/>
      <c r="Q412" s="675"/>
      <c r="R412" s="675"/>
      <c r="S412" s="675"/>
      <c r="T412" s="282"/>
      <c r="U412" s="282"/>
      <c r="V412" s="675"/>
      <c r="W412" s="675"/>
      <c r="X412" s="675"/>
      <c r="Y412" s="675"/>
      <c r="Z412" s="745"/>
      <c r="AA412" s="675"/>
      <c r="AB412" s="703"/>
    </row>
    <row r="413" spans="1:28" s="1" customFormat="1" ht="63">
      <c r="A413" s="50" t="s">
        <v>820</v>
      </c>
      <c r="B413" s="48" t="s">
        <v>13</v>
      </c>
      <c r="C413" s="887" t="s">
        <v>1318</v>
      </c>
      <c r="D413" s="211" t="s">
        <v>463</v>
      </c>
      <c r="E413" s="211" t="s">
        <v>469</v>
      </c>
      <c r="F413" s="211" t="s">
        <v>465</v>
      </c>
      <c r="G413" s="211" t="s">
        <v>517</v>
      </c>
      <c r="H413" s="211" t="s">
        <v>474</v>
      </c>
      <c r="I413" s="694" t="s">
        <v>1047</v>
      </c>
      <c r="J413" s="694" t="s">
        <v>1175</v>
      </c>
      <c r="K413" s="694" t="s">
        <v>1128</v>
      </c>
      <c r="L413" s="694" t="s">
        <v>1113</v>
      </c>
      <c r="M413" s="694" t="s">
        <v>452</v>
      </c>
      <c r="N413" s="109">
        <f t="shared" si="252"/>
        <v>456861.19999999995</v>
      </c>
      <c r="O413" s="115">
        <v>452292.6</v>
      </c>
      <c r="P413" s="115">
        <v>4568.6000000000004</v>
      </c>
      <c r="Q413" s="561"/>
      <c r="R413" s="109">
        <f t="shared" ref="R413:R416" si="254">S413+T413+U413</f>
        <v>326119.2</v>
      </c>
      <c r="S413" s="115">
        <v>322858</v>
      </c>
      <c r="T413" s="115">
        <v>3261.2</v>
      </c>
      <c r="U413" s="561"/>
      <c r="V413" s="109">
        <f t="shared" ref="V413:V417" si="255">W413+X413+Y413</f>
        <v>456861.19999999995</v>
      </c>
      <c r="W413" s="561">
        <v>452292.6</v>
      </c>
      <c r="X413" s="561">
        <v>4568.6000000000004</v>
      </c>
      <c r="Y413" s="561"/>
      <c r="Z413" s="870">
        <f>V413/N413</f>
        <v>1</v>
      </c>
      <c r="AA413" s="561"/>
      <c r="AB413" s="694" t="s">
        <v>1495</v>
      </c>
    </row>
    <row r="414" spans="1:28" s="1" customFormat="1" ht="63">
      <c r="A414" s="50" t="s">
        <v>821</v>
      </c>
      <c r="B414" s="48" t="s">
        <v>14</v>
      </c>
      <c r="C414" s="887" t="s">
        <v>1318</v>
      </c>
      <c r="D414" s="211" t="s">
        <v>463</v>
      </c>
      <c r="E414" s="211" t="s">
        <v>469</v>
      </c>
      <c r="F414" s="211" t="s">
        <v>465</v>
      </c>
      <c r="G414" s="211" t="s">
        <v>517</v>
      </c>
      <c r="H414" s="211" t="s">
        <v>474</v>
      </c>
      <c r="I414" s="694" t="s">
        <v>1047</v>
      </c>
      <c r="J414" s="694" t="s">
        <v>1175</v>
      </c>
      <c r="K414" s="694" t="s">
        <v>1128</v>
      </c>
      <c r="L414" s="694" t="s">
        <v>1114</v>
      </c>
      <c r="M414" s="694" t="s">
        <v>452</v>
      </c>
      <c r="N414" s="109">
        <f t="shared" si="252"/>
        <v>396349.4</v>
      </c>
      <c r="O414" s="115">
        <v>392385.9</v>
      </c>
      <c r="P414" s="115">
        <v>3963.5</v>
      </c>
      <c r="Q414" s="561"/>
      <c r="R414" s="109">
        <f t="shared" si="254"/>
        <v>269721.90000000002</v>
      </c>
      <c r="S414" s="115">
        <v>267024.7</v>
      </c>
      <c r="T414" s="115">
        <v>2697.2</v>
      </c>
      <c r="U414" s="561"/>
      <c r="V414" s="109">
        <f t="shared" si="255"/>
        <v>396349.4</v>
      </c>
      <c r="W414" s="561">
        <v>392385.9</v>
      </c>
      <c r="X414" s="561">
        <v>3963.5</v>
      </c>
      <c r="Y414" s="561"/>
      <c r="Z414" s="870">
        <f>V414/N414</f>
        <v>1</v>
      </c>
      <c r="AA414" s="561"/>
      <c r="AB414" s="694" t="s">
        <v>1495</v>
      </c>
    </row>
    <row r="415" spans="1:28" s="1" customFormat="1" ht="47.25">
      <c r="A415" s="837" t="s">
        <v>822</v>
      </c>
      <c r="B415" s="48" t="s">
        <v>1161</v>
      </c>
      <c r="C415" s="887" t="s">
        <v>1318</v>
      </c>
      <c r="D415" s="211" t="s">
        <v>463</v>
      </c>
      <c r="E415" s="211" t="s">
        <v>469</v>
      </c>
      <c r="F415" s="211" t="s">
        <v>465</v>
      </c>
      <c r="G415" s="211" t="s">
        <v>517</v>
      </c>
      <c r="H415" s="211" t="s">
        <v>474</v>
      </c>
      <c r="I415" s="837" t="s">
        <v>1048</v>
      </c>
      <c r="J415" s="837" t="s">
        <v>1175</v>
      </c>
      <c r="K415" s="837" t="s">
        <v>1284</v>
      </c>
      <c r="L415" s="837" t="s">
        <v>1286</v>
      </c>
      <c r="M415" s="837" t="s">
        <v>447</v>
      </c>
      <c r="N415" s="109">
        <f t="shared" si="252"/>
        <v>41902.699999999997</v>
      </c>
      <c r="O415" s="838">
        <v>41483.699999999997</v>
      </c>
      <c r="P415" s="838">
        <v>419</v>
      </c>
      <c r="Q415" s="838"/>
      <c r="R415" s="109">
        <f t="shared" si="254"/>
        <v>41902.9</v>
      </c>
      <c r="S415" s="838">
        <v>41483.9</v>
      </c>
      <c r="T415" s="838">
        <v>419</v>
      </c>
      <c r="U415" s="838"/>
      <c r="V415" s="109">
        <f t="shared" si="255"/>
        <v>41902.699999999997</v>
      </c>
      <c r="W415" s="838">
        <v>41483.699999999997</v>
      </c>
      <c r="X415" s="838">
        <v>419</v>
      </c>
      <c r="Y415" s="838"/>
      <c r="Z415" s="870">
        <f>V415/N415</f>
        <v>1</v>
      </c>
      <c r="AA415" s="838"/>
      <c r="AB415" s="694" t="s">
        <v>1495</v>
      </c>
    </row>
    <row r="416" spans="1:28" s="149" customFormat="1" ht="87.75" customHeight="1">
      <c r="A416" s="50" t="s">
        <v>823</v>
      </c>
      <c r="B416" s="276" t="s">
        <v>1447</v>
      </c>
      <c r="C416" s="918"/>
      <c r="D416" s="205" t="s">
        <v>463</v>
      </c>
      <c r="E416" s="205" t="s">
        <v>469</v>
      </c>
      <c r="F416" s="205" t="s">
        <v>465</v>
      </c>
      <c r="G416" s="205" t="s">
        <v>516</v>
      </c>
      <c r="H416" s="205" t="s">
        <v>474</v>
      </c>
      <c r="I416" s="694" t="s">
        <v>1048</v>
      </c>
      <c r="J416" s="694" t="s">
        <v>1177</v>
      </c>
      <c r="K416" s="694" t="s">
        <v>1283</v>
      </c>
      <c r="L416" s="694" t="s">
        <v>1285</v>
      </c>
      <c r="M416" s="694" t="s">
        <v>1049</v>
      </c>
      <c r="N416" s="109">
        <f t="shared" si="252"/>
        <v>44213.4</v>
      </c>
      <c r="O416" s="115">
        <v>0</v>
      </c>
      <c r="P416" s="115">
        <v>44213.4</v>
      </c>
      <c r="Q416" s="561"/>
      <c r="R416" s="109">
        <f t="shared" si="254"/>
        <v>43147.3</v>
      </c>
      <c r="S416" s="115">
        <v>0</v>
      </c>
      <c r="T416" s="115">
        <v>43147.3</v>
      </c>
      <c r="U416" s="561"/>
      <c r="V416" s="109">
        <f t="shared" si="255"/>
        <v>0</v>
      </c>
      <c r="W416" s="561">
        <v>0</v>
      </c>
      <c r="X416" s="561">
        <v>0</v>
      </c>
      <c r="Y416" s="561"/>
      <c r="Z416" s="770">
        <f t="shared" ref="Z416:Z426" si="256">V416/R416</f>
        <v>0</v>
      </c>
      <c r="AA416" s="561"/>
      <c r="AB416" s="694" t="s">
        <v>1429</v>
      </c>
    </row>
    <row r="417" spans="1:28" s="149" customFormat="1" ht="47.25">
      <c r="A417" s="211" t="s">
        <v>824</v>
      </c>
      <c r="B417" s="276" t="s">
        <v>731</v>
      </c>
      <c r="C417" s="918"/>
      <c r="D417" s="205" t="s">
        <v>463</v>
      </c>
      <c r="E417" s="205" t="s">
        <v>469</v>
      </c>
      <c r="F417" s="205" t="s">
        <v>465</v>
      </c>
      <c r="G417" s="205" t="s">
        <v>516</v>
      </c>
      <c r="H417" s="205">
        <v>414</v>
      </c>
      <c r="I417" s="691" t="s">
        <v>1047</v>
      </c>
      <c r="J417" s="691" t="s">
        <v>1175</v>
      </c>
      <c r="K417" s="691"/>
      <c r="L417" s="691"/>
      <c r="M417" s="691" t="s">
        <v>1049</v>
      </c>
      <c r="N417" s="109">
        <f t="shared" si="252"/>
        <v>743.7</v>
      </c>
      <c r="O417" s="284">
        <v>0</v>
      </c>
      <c r="P417" s="284">
        <v>743.7</v>
      </c>
      <c r="Q417" s="561"/>
      <c r="R417" s="109">
        <f t="shared" ref="R417:R418" si="257">S417+T417+U417</f>
        <v>743.7</v>
      </c>
      <c r="S417" s="284">
        <v>0</v>
      </c>
      <c r="T417" s="284">
        <v>743.7</v>
      </c>
      <c r="U417" s="561"/>
      <c r="V417" s="109">
        <f t="shared" si="255"/>
        <v>743.7</v>
      </c>
      <c r="W417" s="561">
        <v>0</v>
      </c>
      <c r="X417" s="561">
        <v>743.7</v>
      </c>
      <c r="Y417" s="561"/>
      <c r="Z417" s="870">
        <f t="shared" si="256"/>
        <v>1</v>
      </c>
      <c r="AA417" s="561"/>
      <c r="AB417" s="694" t="s">
        <v>1495</v>
      </c>
    </row>
    <row r="418" spans="1:28" s="1" customFormat="1" ht="103.5" customHeight="1">
      <c r="A418" s="211" t="s">
        <v>825</v>
      </c>
      <c r="B418" s="48" t="s">
        <v>764</v>
      </c>
      <c r="C418" s="887"/>
      <c r="D418" s="205" t="s">
        <v>463</v>
      </c>
      <c r="E418" s="205" t="s">
        <v>469</v>
      </c>
      <c r="F418" s="205" t="s">
        <v>465</v>
      </c>
      <c r="G418" s="205" t="s">
        <v>516</v>
      </c>
      <c r="H418" s="205" t="s">
        <v>474</v>
      </c>
      <c r="I418" s="691" t="s">
        <v>1048</v>
      </c>
      <c r="J418" s="691" t="s">
        <v>1177</v>
      </c>
      <c r="K418" s="691" t="s">
        <v>1231</v>
      </c>
      <c r="L418" s="691" t="s">
        <v>1288</v>
      </c>
      <c r="M418" s="691" t="s">
        <v>1049</v>
      </c>
      <c r="N418" s="109">
        <f t="shared" si="252"/>
        <v>3804.4</v>
      </c>
      <c r="O418" s="284">
        <v>0</v>
      </c>
      <c r="P418" s="284">
        <v>3804.4</v>
      </c>
      <c r="Q418" s="561"/>
      <c r="R418" s="109">
        <f t="shared" si="257"/>
        <v>3804.4</v>
      </c>
      <c r="S418" s="284">
        <v>0</v>
      </c>
      <c r="T418" s="284">
        <v>3804.4</v>
      </c>
      <c r="U418" s="561"/>
      <c r="V418" s="109">
        <f t="shared" ref="V418" si="258">W418+X418+Y418</f>
        <v>3804.4</v>
      </c>
      <c r="W418" s="561">
        <v>0</v>
      </c>
      <c r="X418" s="561">
        <v>3804.4</v>
      </c>
      <c r="Y418" s="561"/>
      <c r="Z418" s="870">
        <f t="shared" si="256"/>
        <v>1</v>
      </c>
      <c r="AA418" s="839"/>
      <c r="AB418" s="694" t="s">
        <v>1495</v>
      </c>
    </row>
    <row r="419" spans="1:28" s="1" customFormat="1" ht="47.25">
      <c r="A419" s="211" t="s">
        <v>826</v>
      </c>
      <c r="B419" s="48" t="s">
        <v>766</v>
      </c>
      <c r="C419" s="887"/>
      <c r="D419" s="205" t="s">
        <v>463</v>
      </c>
      <c r="E419" s="205" t="s">
        <v>469</v>
      </c>
      <c r="F419" s="205" t="s">
        <v>465</v>
      </c>
      <c r="G419" s="205" t="s">
        <v>516</v>
      </c>
      <c r="H419" s="205" t="s">
        <v>474</v>
      </c>
      <c r="I419" s="691" t="s">
        <v>1048</v>
      </c>
      <c r="J419" s="691" t="s">
        <v>1177</v>
      </c>
      <c r="K419" s="691" t="s">
        <v>1212</v>
      </c>
      <c r="L419" s="691" t="s">
        <v>1289</v>
      </c>
      <c r="M419" s="691" t="s">
        <v>1049</v>
      </c>
      <c r="N419" s="109">
        <f t="shared" si="252"/>
        <v>1257.0999999999999</v>
      </c>
      <c r="O419" s="284">
        <v>0</v>
      </c>
      <c r="P419" s="284">
        <v>1257.0999999999999</v>
      </c>
      <c r="Q419" s="561"/>
      <c r="R419" s="109">
        <f t="shared" ref="R419" si="259">S419+T419+U419</f>
        <v>1257.0999999999999</v>
      </c>
      <c r="S419" s="284">
        <v>0</v>
      </c>
      <c r="T419" s="284">
        <v>1257.0999999999999</v>
      </c>
      <c r="U419" s="561"/>
      <c r="V419" s="109">
        <f t="shared" ref="V419" si="260">W419+X419+Y419</f>
        <v>1257.0999999999999</v>
      </c>
      <c r="W419" s="561">
        <v>0</v>
      </c>
      <c r="X419" s="561">
        <v>1257.0999999999999</v>
      </c>
      <c r="Y419" s="561"/>
      <c r="Z419" s="870">
        <f t="shared" si="256"/>
        <v>1</v>
      </c>
      <c r="AA419" s="839"/>
      <c r="AB419" s="694" t="s">
        <v>1495</v>
      </c>
    </row>
    <row r="420" spans="1:28" s="1" customFormat="1" ht="47.25">
      <c r="A420" s="211" t="s">
        <v>827</v>
      </c>
      <c r="B420" s="48" t="s">
        <v>767</v>
      </c>
      <c r="C420" s="887"/>
      <c r="D420" s="205" t="s">
        <v>463</v>
      </c>
      <c r="E420" s="205" t="s">
        <v>469</v>
      </c>
      <c r="F420" s="205" t="s">
        <v>465</v>
      </c>
      <c r="G420" s="205" t="s">
        <v>516</v>
      </c>
      <c r="H420" s="205" t="s">
        <v>474</v>
      </c>
      <c r="I420" s="691" t="s">
        <v>1048</v>
      </c>
      <c r="J420" s="691" t="s">
        <v>1177</v>
      </c>
      <c r="K420" s="691" t="s">
        <v>1212</v>
      </c>
      <c r="L420" s="691" t="s">
        <v>1290</v>
      </c>
      <c r="M420" s="691" t="s">
        <v>1049</v>
      </c>
      <c r="N420" s="109">
        <f t="shared" si="252"/>
        <v>4508.8999999999996</v>
      </c>
      <c r="O420" s="284">
        <v>0</v>
      </c>
      <c r="P420" s="284">
        <v>4508.8999999999996</v>
      </c>
      <c r="Q420" s="561"/>
      <c r="R420" s="109">
        <f t="shared" ref="R420" si="261">S420+T420+U420</f>
        <v>4508.8999999999996</v>
      </c>
      <c r="S420" s="284">
        <v>0</v>
      </c>
      <c r="T420" s="284">
        <v>4508.8999999999996</v>
      </c>
      <c r="U420" s="561"/>
      <c r="V420" s="109">
        <f t="shared" ref="V420" si="262">W420+X420+Y420</f>
        <v>4508.8999999999996</v>
      </c>
      <c r="W420" s="561">
        <v>0</v>
      </c>
      <c r="X420" s="561">
        <v>4508.8999999999996</v>
      </c>
      <c r="Y420" s="561"/>
      <c r="Z420" s="870">
        <f t="shared" si="256"/>
        <v>1</v>
      </c>
      <c r="AA420" s="839"/>
      <c r="AB420" s="694" t="s">
        <v>1495</v>
      </c>
    </row>
    <row r="421" spans="1:28" s="1" customFormat="1" ht="46.5" customHeight="1">
      <c r="A421" s="211" t="s">
        <v>828</v>
      </c>
      <c r="B421" s="48" t="s">
        <v>768</v>
      </c>
      <c r="C421" s="887"/>
      <c r="D421" s="205" t="s">
        <v>463</v>
      </c>
      <c r="E421" s="205" t="s">
        <v>469</v>
      </c>
      <c r="F421" s="205" t="s">
        <v>465</v>
      </c>
      <c r="G421" s="205" t="s">
        <v>516</v>
      </c>
      <c r="H421" s="205" t="s">
        <v>474</v>
      </c>
      <c r="I421" s="691" t="s">
        <v>1048</v>
      </c>
      <c r="J421" s="691" t="s">
        <v>1177</v>
      </c>
      <c r="K421" s="691" t="s">
        <v>1228</v>
      </c>
      <c r="L421" s="691" t="s">
        <v>1291</v>
      </c>
      <c r="M421" s="691" t="s">
        <v>1049</v>
      </c>
      <c r="N421" s="109">
        <f t="shared" si="252"/>
        <v>5328.4</v>
      </c>
      <c r="O421" s="284">
        <v>0</v>
      </c>
      <c r="P421" s="284">
        <v>5328.4</v>
      </c>
      <c r="Q421" s="561"/>
      <c r="R421" s="109">
        <f t="shared" ref="R421" si="263">S421+T421+U421</f>
        <v>5328.4</v>
      </c>
      <c r="S421" s="284">
        <v>0</v>
      </c>
      <c r="T421" s="284">
        <v>5328.4</v>
      </c>
      <c r="U421" s="561"/>
      <c r="V421" s="109">
        <f t="shared" ref="V421" si="264">W421+X421+Y421</f>
        <v>5328.4</v>
      </c>
      <c r="W421" s="561">
        <v>0</v>
      </c>
      <c r="X421" s="561">
        <v>5328.4</v>
      </c>
      <c r="Y421" s="561"/>
      <c r="Z421" s="870">
        <f t="shared" si="256"/>
        <v>1</v>
      </c>
      <c r="AA421" s="839"/>
      <c r="AB421" s="694" t="s">
        <v>1495</v>
      </c>
    </row>
    <row r="422" spans="1:28" s="1" customFormat="1" ht="48.75" customHeight="1">
      <c r="A422" s="211" t="s">
        <v>829</v>
      </c>
      <c r="B422" s="48" t="s">
        <v>769</v>
      </c>
      <c r="C422" s="887"/>
      <c r="D422" s="205" t="s">
        <v>463</v>
      </c>
      <c r="E422" s="205" t="s">
        <v>469</v>
      </c>
      <c r="F422" s="205" t="s">
        <v>465</v>
      </c>
      <c r="G422" s="205" t="s">
        <v>516</v>
      </c>
      <c r="H422" s="205" t="s">
        <v>474</v>
      </c>
      <c r="I422" s="691" t="s">
        <v>1048</v>
      </c>
      <c r="J422" s="691" t="s">
        <v>1177</v>
      </c>
      <c r="K422" s="691" t="s">
        <v>1178</v>
      </c>
      <c r="L422" s="691" t="s">
        <v>1303</v>
      </c>
      <c r="M422" s="691" t="s">
        <v>1049</v>
      </c>
      <c r="N422" s="109">
        <f t="shared" si="252"/>
        <v>6030</v>
      </c>
      <c r="O422" s="284">
        <v>0</v>
      </c>
      <c r="P422" s="284">
        <v>6030</v>
      </c>
      <c r="Q422" s="561"/>
      <c r="R422" s="109">
        <f t="shared" ref="R422" si="265">S422+T422+U422</f>
        <v>1948.4</v>
      </c>
      <c r="S422" s="284">
        <v>0</v>
      </c>
      <c r="T422" s="284">
        <v>1948.4</v>
      </c>
      <c r="U422" s="561"/>
      <c r="V422" s="109">
        <f t="shared" ref="V422" si="266">W422+X422+Y422</f>
        <v>0</v>
      </c>
      <c r="W422" s="561">
        <v>0</v>
      </c>
      <c r="X422" s="561">
        <v>0</v>
      </c>
      <c r="Y422" s="561"/>
      <c r="Z422" s="770">
        <f t="shared" si="256"/>
        <v>0</v>
      </c>
      <c r="AA422" s="839"/>
      <c r="AB422" s="691" t="s">
        <v>1580</v>
      </c>
    </row>
    <row r="423" spans="1:28" s="1" customFormat="1" ht="47.25">
      <c r="A423" s="211" t="s">
        <v>830</v>
      </c>
      <c r="B423" s="48" t="s">
        <v>770</v>
      </c>
      <c r="C423" s="887"/>
      <c r="D423" s="205" t="s">
        <v>463</v>
      </c>
      <c r="E423" s="205" t="s">
        <v>469</v>
      </c>
      <c r="F423" s="205" t="s">
        <v>465</v>
      </c>
      <c r="G423" s="205" t="s">
        <v>516</v>
      </c>
      <c r="H423" s="205" t="s">
        <v>474</v>
      </c>
      <c r="I423" s="691" t="s">
        <v>1048</v>
      </c>
      <c r="J423" s="691" t="s">
        <v>1177</v>
      </c>
      <c r="K423" s="691" t="s">
        <v>1212</v>
      </c>
      <c r="L423" s="691" t="s">
        <v>1229</v>
      </c>
      <c r="M423" s="691" t="s">
        <v>1049</v>
      </c>
      <c r="N423" s="109">
        <f t="shared" si="252"/>
        <v>27247.200000000001</v>
      </c>
      <c r="O423" s="284">
        <v>0</v>
      </c>
      <c r="P423" s="284">
        <v>27247.200000000001</v>
      </c>
      <c r="Q423" s="561"/>
      <c r="R423" s="109">
        <f t="shared" ref="R423" si="267">S423+T423+U423</f>
        <v>27247.200000000001</v>
      </c>
      <c r="S423" s="284">
        <v>0</v>
      </c>
      <c r="T423" s="284">
        <v>27247.200000000001</v>
      </c>
      <c r="U423" s="561"/>
      <c r="V423" s="109">
        <f t="shared" ref="V423" si="268">W423+X423+Y423</f>
        <v>27247.200000000001</v>
      </c>
      <c r="W423" s="561">
        <v>0</v>
      </c>
      <c r="X423" s="561">
        <v>27247.200000000001</v>
      </c>
      <c r="Y423" s="561"/>
      <c r="Z423" s="870">
        <f t="shared" si="256"/>
        <v>1</v>
      </c>
      <c r="AA423" s="839"/>
      <c r="AB423" s="694" t="s">
        <v>1495</v>
      </c>
    </row>
    <row r="424" spans="1:28" s="1" customFormat="1" ht="40.5" customHeight="1">
      <c r="A424" s="211" t="s">
        <v>831</v>
      </c>
      <c r="B424" s="48" t="s">
        <v>771</v>
      </c>
      <c r="C424" s="887"/>
      <c r="D424" s="205" t="s">
        <v>463</v>
      </c>
      <c r="E424" s="205" t="s">
        <v>469</v>
      </c>
      <c r="F424" s="205" t="s">
        <v>465</v>
      </c>
      <c r="G424" s="205" t="s">
        <v>516</v>
      </c>
      <c r="H424" s="205" t="s">
        <v>474</v>
      </c>
      <c r="I424" s="691" t="s">
        <v>1048</v>
      </c>
      <c r="J424" s="691" t="s">
        <v>1177</v>
      </c>
      <c r="K424" s="691" t="s">
        <v>1228</v>
      </c>
      <c r="L424" s="691" t="s">
        <v>1292</v>
      </c>
      <c r="M424" s="691" t="s">
        <v>1049</v>
      </c>
      <c r="N424" s="109">
        <f t="shared" si="252"/>
        <v>3137.4</v>
      </c>
      <c r="O424" s="284">
        <v>0</v>
      </c>
      <c r="P424" s="284">
        <v>3137.4</v>
      </c>
      <c r="Q424" s="561"/>
      <c r="R424" s="109">
        <f t="shared" ref="R424" si="269">S424+T424+U424</f>
        <v>3137.4</v>
      </c>
      <c r="S424" s="284">
        <v>0</v>
      </c>
      <c r="T424" s="284">
        <v>3137.4</v>
      </c>
      <c r="U424" s="561"/>
      <c r="V424" s="109">
        <f t="shared" ref="V424" si="270">W424+X424+Y424</f>
        <v>3137.4</v>
      </c>
      <c r="W424" s="561">
        <v>0</v>
      </c>
      <c r="X424" s="561">
        <v>3137.4</v>
      </c>
      <c r="Y424" s="561"/>
      <c r="Z424" s="870">
        <f t="shared" si="256"/>
        <v>1</v>
      </c>
      <c r="AA424" s="839"/>
      <c r="AB424" s="694" t="s">
        <v>1495</v>
      </c>
    </row>
    <row r="425" spans="1:28" s="1" customFormat="1" ht="41.25" customHeight="1">
      <c r="A425" s="211" t="s">
        <v>832</v>
      </c>
      <c r="B425" s="48" t="s">
        <v>772</v>
      </c>
      <c r="C425" s="887"/>
      <c r="D425" s="205" t="s">
        <v>463</v>
      </c>
      <c r="E425" s="205" t="s">
        <v>469</v>
      </c>
      <c r="F425" s="205" t="s">
        <v>465</v>
      </c>
      <c r="G425" s="205" t="s">
        <v>516</v>
      </c>
      <c r="H425" s="205" t="s">
        <v>474</v>
      </c>
      <c r="I425" s="691" t="s">
        <v>1048</v>
      </c>
      <c r="J425" s="691" t="s">
        <v>1177</v>
      </c>
      <c r="K425" s="691" t="s">
        <v>1230</v>
      </c>
      <c r="L425" s="691" t="s">
        <v>1293</v>
      </c>
      <c r="M425" s="691" t="s">
        <v>1049</v>
      </c>
      <c r="N425" s="109">
        <f t="shared" si="252"/>
        <v>4735.6000000000004</v>
      </c>
      <c r="O425" s="284">
        <v>0</v>
      </c>
      <c r="P425" s="284">
        <v>4735.6000000000004</v>
      </c>
      <c r="Q425" s="561"/>
      <c r="R425" s="109">
        <f t="shared" ref="R425" si="271">S425+T425+U425</f>
        <v>4735.6000000000004</v>
      </c>
      <c r="S425" s="284">
        <v>0</v>
      </c>
      <c r="T425" s="284">
        <v>4735.6000000000004</v>
      </c>
      <c r="U425" s="561"/>
      <c r="V425" s="109">
        <f t="shared" ref="V425" si="272">W425+X425+Y425</f>
        <v>4735.6000000000004</v>
      </c>
      <c r="W425" s="561">
        <v>0</v>
      </c>
      <c r="X425" s="561">
        <v>4735.6000000000004</v>
      </c>
      <c r="Y425" s="561"/>
      <c r="Z425" s="870">
        <f t="shared" si="256"/>
        <v>1</v>
      </c>
      <c r="AA425" s="839"/>
      <c r="AB425" s="694" t="s">
        <v>1495</v>
      </c>
    </row>
    <row r="426" spans="1:28" s="1" customFormat="1" ht="40.5" customHeight="1">
      <c r="A426" s="211" t="s">
        <v>833</v>
      </c>
      <c r="B426" s="48" t="s">
        <v>773</v>
      </c>
      <c r="C426" s="887"/>
      <c r="D426" s="205" t="s">
        <v>463</v>
      </c>
      <c r="E426" s="205" t="s">
        <v>469</v>
      </c>
      <c r="F426" s="205" t="s">
        <v>465</v>
      </c>
      <c r="G426" s="205" t="s">
        <v>516</v>
      </c>
      <c r="H426" s="205" t="s">
        <v>474</v>
      </c>
      <c r="I426" s="691" t="s">
        <v>1048</v>
      </c>
      <c r="J426" s="691" t="s">
        <v>1177</v>
      </c>
      <c r="K426" s="691" t="s">
        <v>1230</v>
      </c>
      <c r="L426" s="691" t="s">
        <v>1294</v>
      </c>
      <c r="M426" s="691" t="s">
        <v>1049</v>
      </c>
      <c r="N426" s="109">
        <f t="shared" si="252"/>
        <v>17664.599999999999</v>
      </c>
      <c r="O426" s="284">
        <v>0</v>
      </c>
      <c r="P426" s="284">
        <v>17664.599999999999</v>
      </c>
      <c r="Q426" s="561"/>
      <c r="R426" s="109">
        <f t="shared" ref="R426" si="273">S426+T426+U426</f>
        <v>17664.599999999999</v>
      </c>
      <c r="S426" s="284">
        <v>0</v>
      </c>
      <c r="T426" s="284">
        <v>17664.599999999999</v>
      </c>
      <c r="U426" s="561"/>
      <c r="V426" s="109">
        <f t="shared" ref="V426" si="274">W426+X426+Y426</f>
        <v>17664.599999999999</v>
      </c>
      <c r="W426" s="561">
        <v>0</v>
      </c>
      <c r="X426" s="561">
        <v>17664.599999999999</v>
      </c>
      <c r="Y426" s="561"/>
      <c r="Z426" s="870">
        <f t="shared" si="256"/>
        <v>1</v>
      </c>
      <c r="AA426" s="839"/>
      <c r="AB426" s="694" t="s">
        <v>1495</v>
      </c>
    </row>
    <row r="427" spans="1:28" s="1" customFormat="1" ht="47.25">
      <c r="A427" s="91"/>
      <c r="B427" s="97" t="s">
        <v>397</v>
      </c>
      <c r="C427" s="929"/>
      <c r="D427" s="203"/>
      <c r="E427" s="203"/>
      <c r="F427" s="203"/>
      <c r="G427" s="203"/>
      <c r="H427" s="203"/>
      <c r="I427" s="689"/>
      <c r="J427" s="689"/>
      <c r="K427" s="689"/>
      <c r="L427" s="689"/>
      <c r="M427" s="689"/>
      <c r="N427" s="140"/>
      <c r="O427" s="140"/>
      <c r="P427" s="140"/>
      <c r="Q427" s="733"/>
      <c r="R427" s="733"/>
      <c r="S427" s="733"/>
      <c r="T427" s="335"/>
      <c r="U427" s="335"/>
      <c r="V427" s="733"/>
      <c r="W427" s="733"/>
      <c r="X427" s="733"/>
      <c r="Y427" s="733"/>
      <c r="Z427" s="767"/>
      <c r="AA427" s="733"/>
      <c r="AB427" s="689"/>
    </row>
    <row r="428" spans="1:28" ht="20.25">
      <c r="A428" s="51"/>
      <c r="B428" s="369" t="s">
        <v>1446</v>
      </c>
      <c r="C428" s="909"/>
      <c r="D428" s="221"/>
      <c r="E428" s="221"/>
      <c r="F428" s="221"/>
      <c r="G428" s="221"/>
      <c r="H428" s="221"/>
      <c r="I428" s="703"/>
      <c r="J428" s="703"/>
      <c r="K428" s="703"/>
      <c r="L428" s="703"/>
      <c r="M428" s="703"/>
      <c r="N428" s="109"/>
      <c r="O428" s="109"/>
      <c r="P428" s="109"/>
      <c r="Q428" s="675"/>
      <c r="R428" s="675"/>
      <c r="S428" s="675"/>
      <c r="T428" s="282"/>
      <c r="U428" s="282"/>
      <c r="V428" s="675"/>
      <c r="W428" s="675"/>
      <c r="X428" s="675"/>
      <c r="Y428" s="675"/>
      <c r="Z428" s="745"/>
      <c r="AA428" s="675"/>
      <c r="AB428" s="703"/>
    </row>
    <row r="429" spans="1:28" s="149" customFormat="1" ht="61.5" customHeight="1">
      <c r="A429" s="50" t="s">
        <v>834</v>
      </c>
      <c r="B429" s="814" t="s">
        <v>100</v>
      </c>
      <c r="C429" s="920"/>
      <c r="D429" s="214" t="s">
        <v>463</v>
      </c>
      <c r="E429" s="214" t="s">
        <v>469</v>
      </c>
      <c r="F429" s="214" t="s">
        <v>465</v>
      </c>
      <c r="G429" s="214" t="s">
        <v>515</v>
      </c>
      <c r="H429" s="214" t="s">
        <v>514</v>
      </c>
      <c r="I429" s="699" t="s">
        <v>1048</v>
      </c>
      <c r="J429" s="699" t="s">
        <v>1177</v>
      </c>
      <c r="K429" s="699" t="s">
        <v>1187</v>
      </c>
      <c r="L429" s="699" t="s">
        <v>1295</v>
      </c>
      <c r="M429" s="699" t="s">
        <v>1049</v>
      </c>
      <c r="N429" s="109">
        <f t="shared" ref="N429" si="275">O429+P429+Q429</f>
        <v>14820.3</v>
      </c>
      <c r="O429" s="115">
        <v>0</v>
      </c>
      <c r="P429" s="115">
        <v>14820.3</v>
      </c>
      <c r="Q429" s="561"/>
      <c r="R429" s="109">
        <f t="shared" ref="R429" si="276">S429+T429+U429</f>
        <v>14820.3</v>
      </c>
      <c r="S429" s="115">
        <v>0</v>
      </c>
      <c r="T429" s="115">
        <v>14820.3</v>
      </c>
      <c r="U429" s="561"/>
      <c r="V429" s="109">
        <f t="shared" ref="V429" si="277">W429+X429+Y429</f>
        <v>0</v>
      </c>
      <c r="W429" s="561"/>
      <c r="X429" s="561"/>
      <c r="Y429" s="561"/>
      <c r="Z429" s="770">
        <f>V429/R429</f>
        <v>0</v>
      </c>
      <c r="AA429" s="561"/>
      <c r="AB429" s="699" t="s">
        <v>1429</v>
      </c>
    </row>
    <row r="430" spans="1:28" s="149" customFormat="1" ht="47.25">
      <c r="A430" s="50" t="s">
        <v>835</v>
      </c>
      <c r="B430" s="814" t="s">
        <v>101</v>
      </c>
      <c r="C430" s="920"/>
      <c r="D430" s="214" t="s">
        <v>463</v>
      </c>
      <c r="E430" s="214" t="s">
        <v>469</v>
      </c>
      <c r="F430" s="214" t="s">
        <v>465</v>
      </c>
      <c r="G430" s="214" t="s">
        <v>515</v>
      </c>
      <c r="H430" s="214" t="s">
        <v>514</v>
      </c>
      <c r="I430" s="699" t="s">
        <v>1048</v>
      </c>
      <c r="J430" s="699" t="s">
        <v>1177</v>
      </c>
      <c r="K430" s="699" t="s">
        <v>1187</v>
      </c>
      <c r="L430" s="699" t="s">
        <v>1301</v>
      </c>
      <c r="M430" s="699" t="s">
        <v>1049</v>
      </c>
      <c r="N430" s="109">
        <f t="shared" ref="N430" si="278">O430+P430+Q430</f>
        <v>7949.7</v>
      </c>
      <c r="O430" s="115">
        <v>0</v>
      </c>
      <c r="P430" s="115">
        <v>7949.7</v>
      </c>
      <c r="Q430" s="561"/>
      <c r="R430" s="109">
        <f t="shared" ref="R430" si="279">S430+T430+U430</f>
        <v>7949.7</v>
      </c>
      <c r="S430" s="115">
        <v>0</v>
      </c>
      <c r="T430" s="115">
        <v>7949.7</v>
      </c>
      <c r="U430" s="561"/>
      <c r="V430" s="109">
        <f t="shared" ref="V430" si="280">W430+X430+Y430</f>
        <v>0</v>
      </c>
      <c r="W430" s="561"/>
      <c r="X430" s="561"/>
      <c r="Y430" s="561"/>
      <c r="Z430" s="770">
        <f>V430/R430</f>
        <v>0</v>
      </c>
      <c r="AA430" s="561"/>
      <c r="AB430" s="699" t="s">
        <v>1430</v>
      </c>
    </row>
    <row r="431" spans="1:28" ht="20.25">
      <c r="A431" s="51"/>
      <c r="B431" s="369" t="s">
        <v>97</v>
      </c>
      <c r="C431" s="909"/>
      <c r="D431" s="221"/>
      <c r="E431" s="221"/>
      <c r="F431" s="221"/>
      <c r="G431" s="221"/>
      <c r="H431" s="221"/>
      <c r="I431" s="703"/>
      <c r="J431" s="703"/>
      <c r="K431" s="703"/>
      <c r="L431" s="703"/>
      <c r="M431" s="703"/>
      <c r="N431" s="109"/>
      <c r="O431" s="109"/>
      <c r="P431" s="109"/>
      <c r="Q431" s="675"/>
      <c r="R431" s="675"/>
      <c r="S431" s="675"/>
      <c r="T431" s="282"/>
      <c r="U431" s="282"/>
      <c r="V431" s="675"/>
      <c r="W431" s="675"/>
      <c r="X431" s="675"/>
      <c r="Y431" s="675"/>
      <c r="Z431" s="745"/>
      <c r="AA431" s="675"/>
      <c r="AB431" s="703"/>
    </row>
    <row r="432" spans="1:28" s="1" customFormat="1" ht="46.5" customHeight="1">
      <c r="A432" s="50" t="s">
        <v>836</v>
      </c>
      <c r="B432" s="48" t="s">
        <v>774</v>
      </c>
      <c r="C432" s="887"/>
      <c r="D432" s="214" t="s">
        <v>463</v>
      </c>
      <c r="E432" s="214" t="s">
        <v>469</v>
      </c>
      <c r="F432" s="214" t="s">
        <v>465</v>
      </c>
      <c r="G432" s="214" t="s">
        <v>515</v>
      </c>
      <c r="H432" s="214" t="s">
        <v>474</v>
      </c>
      <c r="I432" s="699" t="s">
        <v>1048</v>
      </c>
      <c r="J432" s="699" t="s">
        <v>1177</v>
      </c>
      <c r="K432" s="699" t="s">
        <v>1212</v>
      </c>
      <c r="L432" s="699" t="s">
        <v>1302</v>
      </c>
      <c r="M432" s="699" t="s">
        <v>1049</v>
      </c>
      <c r="N432" s="109">
        <f t="shared" ref="N432" si="281">O432+P432+Q432</f>
        <v>2619.3000000000002</v>
      </c>
      <c r="O432" s="284">
        <v>0</v>
      </c>
      <c r="P432" s="284">
        <v>2619.3000000000002</v>
      </c>
      <c r="Q432" s="561"/>
      <c r="R432" s="109">
        <f t="shared" ref="R432" si="282">S432+T432+U432</f>
        <v>2619.3000000000002</v>
      </c>
      <c r="S432" s="284">
        <v>0</v>
      </c>
      <c r="T432" s="284">
        <v>2619.3000000000002</v>
      </c>
      <c r="U432" s="561"/>
      <c r="V432" s="109">
        <f t="shared" ref="V432" si="283">W432+X432+Y432</f>
        <v>2619.3000000000002</v>
      </c>
      <c r="W432" s="561">
        <v>0</v>
      </c>
      <c r="X432" s="561">
        <v>2619.3000000000002</v>
      </c>
      <c r="Y432" s="561"/>
      <c r="Z432" s="870">
        <f>V432/R432</f>
        <v>1</v>
      </c>
      <c r="AA432" s="839"/>
      <c r="AB432" s="694" t="s">
        <v>1495</v>
      </c>
    </row>
    <row r="433" spans="1:28" s="1" customFormat="1" ht="31.5">
      <c r="A433" s="91"/>
      <c r="B433" s="97" t="s">
        <v>565</v>
      </c>
      <c r="C433" s="929"/>
      <c r="D433" s="203"/>
      <c r="E433" s="203"/>
      <c r="F433" s="203"/>
      <c r="G433" s="203"/>
      <c r="H433" s="203"/>
      <c r="I433" s="689"/>
      <c r="J433" s="689"/>
      <c r="K433" s="689"/>
      <c r="L433" s="689"/>
      <c r="M433" s="689"/>
      <c r="N433" s="140"/>
      <c r="O433" s="140"/>
      <c r="P433" s="140"/>
      <c r="Q433" s="733"/>
      <c r="R433" s="733"/>
      <c r="S433" s="733"/>
      <c r="T433" s="335"/>
      <c r="U433" s="335"/>
      <c r="V433" s="733"/>
      <c r="W433" s="733"/>
      <c r="X433" s="733"/>
      <c r="Y433" s="733"/>
      <c r="Z433" s="767"/>
      <c r="AA433" s="733"/>
      <c r="AB433" s="689"/>
    </row>
    <row r="434" spans="1:28" ht="20.25">
      <c r="A434" s="51"/>
      <c r="B434" s="369" t="s">
        <v>960</v>
      </c>
      <c r="C434" s="909"/>
      <c r="D434" s="221"/>
      <c r="E434" s="221"/>
      <c r="F434" s="221"/>
      <c r="G434" s="221"/>
      <c r="H434" s="221"/>
      <c r="I434" s="703"/>
      <c r="J434" s="703"/>
      <c r="K434" s="703"/>
      <c r="L434" s="703"/>
      <c r="M434" s="703"/>
      <c r="N434" s="109"/>
      <c r="O434" s="109"/>
      <c r="P434" s="109"/>
      <c r="Q434" s="675"/>
      <c r="R434" s="675"/>
      <c r="S434" s="675"/>
      <c r="T434" s="282"/>
      <c r="U434" s="282"/>
      <c r="V434" s="675"/>
      <c r="W434" s="675"/>
      <c r="X434" s="675"/>
      <c r="Y434" s="675"/>
      <c r="Z434" s="745"/>
      <c r="AA434" s="675"/>
      <c r="AB434" s="703"/>
    </row>
    <row r="435" spans="1:28" ht="33">
      <c r="A435" s="989" t="s">
        <v>837</v>
      </c>
      <c r="B435" s="880" t="s">
        <v>1467</v>
      </c>
      <c r="C435" s="987"/>
      <c r="D435" s="865"/>
      <c r="E435" s="865"/>
      <c r="F435" s="865"/>
      <c r="G435" s="865"/>
      <c r="H435" s="865"/>
      <c r="I435" s="971"/>
      <c r="J435" s="691" t="s">
        <v>1175</v>
      </c>
      <c r="K435" s="971"/>
      <c r="L435" s="971"/>
      <c r="M435" s="971" t="s">
        <v>1049</v>
      </c>
      <c r="N435" s="985">
        <f>O435+P435</f>
        <v>25532.6</v>
      </c>
      <c r="O435" s="985">
        <v>0</v>
      </c>
      <c r="P435" s="985">
        <v>25532.6</v>
      </c>
      <c r="Q435" s="985"/>
      <c r="R435" s="985"/>
      <c r="S435" s="985"/>
      <c r="T435" s="985"/>
      <c r="U435" s="985"/>
      <c r="V435" s="985">
        <f>W435+X435</f>
        <v>25532.6</v>
      </c>
      <c r="W435" s="985">
        <v>0</v>
      </c>
      <c r="X435" s="985">
        <v>25532.6</v>
      </c>
      <c r="Y435" s="985"/>
      <c r="Z435" s="870">
        <f>V435/N435</f>
        <v>1</v>
      </c>
      <c r="AA435" s="985"/>
      <c r="AB435" s="1009" t="s">
        <v>1581</v>
      </c>
    </row>
    <row r="436" spans="1:28" s="279" customFormat="1" ht="51" customHeight="1">
      <c r="A436" s="50" t="s">
        <v>838</v>
      </c>
      <c r="B436" s="276" t="s">
        <v>416</v>
      </c>
      <c r="C436" s="918"/>
      <c r="D436" s="205" t="s">
        <v>463</v>
      </c>
      <c r="E436" s="205" t="s">
        <v>469</v>
      </c>
      <c r="F436" s="205" t="s">
        <v>465</v>
      </c>
      <c r="G436" s="205" t="s">
        <v>490</v>
      </c>
      <c r="H436" s="205" t="s">
        <v>514</v>
      </c>
      <c r="I436" s="691" t="s">
        <v>1047</v>
      </c>
      <c r="J436" s="691" t="s">
        <v>1175</v>
      </c>
      <c r="K436" s="691" t="s">
        <v>1223</v>
      </c>
      <c r="L436" s="691" t="s">
        <v>1432</v>
      </c>
      <c r="M436" s="691" t="s">
        <v>1049</v>
      </c>
      <c r="N436" s="109">
        <f t="shared" ref="N436:N453" si="284">O436+P436+Q436</f>
        <v>60597</v>
      </c>
      <c r="O436" s="115">
        <v>0</v>
      </c>
      <c r="P436" s="115">
        <v>60597</v>
      </c>
      <c r="Q436" s="561"/>
      <c r="R436" s="109">
        <f t="shared" ref="R436:R453" si="285">S436+T436+U436</f>
        <v>60597</v>
      </c>
      <c r="S436" s="115">
        <v>0</v>
      </c>
      <c r="T436" s="115">
        <v>60597</v>
      </c>
      <c r="U436" s="561"/>
      <c r="V436" s="109">
        <f t="shared" ref="V436:V440" si="286">W436+X436+Y436</f>
        <v>60597</v>
      </c>
      <c r="W436" s="115">
        <v>0</v>
      </c>
      <c r="X436" s="115">
        <v>60597</v>
      </c>
      <c r="Y436" s="561"/>
      <c r="Z436" s="870">
        <f t="shared" ref="Z436:Z455" si="287">V436/R436</f>
        <v>1</v>
      </c>
      <c r="AA436" s="561"/>
      <c r="AB436" s="691" t="s">
        <v>1495</v>
      </c>
    </row>
    <row r="437" spans="1:28" s="279" customFormat="1" ht="49.5" customHeight="1">
      <c r="A437" s="50" t="s">
        <v>839</v>
      </c>
      <c r="B437" s="276" t="s">
        <v>417</v>
      </c>
      <c r="C437" s="918"/>
      <c r="D437" s="205" t="s">
        <v>463</v>
      </c>
      <c r="E437" s="205" t="s">
        <v>469</v>
      </c>
      <c r="F437" s="205" t="s">
        <v>465</v>
      </c>
      <c r="G437" s="205" t="s">
        <v>490</v>
      </c>
      <c r="H437" s="205" t="s">
        <v>514</v>
      </c>
      <c r="I437" s="691" t="s">
        <v>1047</v>
      </c>
      <c r="J437" s="691" t="s">
        <v>1175</v>
      </c>
      <c r="K437" s="691" t="s">
        <v>1256</v>
      </c>
      <c r="L437" s="691" t="s">
        <v>1257</v>
      </c>
      <c r="M437" s="691" t="s">
        <v>1049</v>
      </c>
      <c r="N437" s="109">
        <f t="shared" si="284"/>
        <v>119381</v>
      </c>
      <c r="O437" s="115">
        <v>0</v>
      </c>
      <c r="P437" s="115">
        <v>119381</v>
      </c>
      <c r="Q437" s="561"/>
      <c r="R437" s="109">
        <f t="shared" si="285"/>
        <v>120981</v>
      </c>
      <c r="S437" s="115">
        <v>0</v>
      </c>
      <c r="T437" s="115">
        <v>120981</v>
      </c>
      <c r="U437" s="561"/>
      <c r="V437" s="109">
        <f t="shared" si="286"/>
        <v>119381</v>
      </c>
      <c r="W437" s="115">
        <v>0</v>
      </c>
      <c r="X437" s="115">
        <v>119381</v>
      </c>
      <c r="Y437" s="678"/>
      <c r="Z437" s="870">
        <f>V437/N437</f>
        <v>1</v>
      </c>
      <c r="AA437" s="678"/>
      <c r="AB437" s="691" t="s">
        <v>1495</v>
      </c>
    </row>
    <row r="438" spans="1:28" s="279" customFormat="1" ht="47.25">
      <c r="A438" s="50" t="s">
        <v>840</v>
      </c>
      <c r="B438" s="276" t="s">
        <v>521</v>
      </c>
      <c r="C438" s="918"/>
      <c r="D438" s="205" t="s">
        <v>463</v>
      </c>
      <c r="E438" s="205" t="s">
        <v>469</v>
      </c>
      <c r="F438" s="205" t="s">
        <v>465</v>
      </c>
      <c r="G438" s="205" t="s">
        <v>490</v>
      </c>
      <c r="H438" s="205" t="s">
        <v>514</v>
      </c>
      <c r="I438" s="682" t="s">
        <v>1047</v>
      </c>
      <c r="J438" s="682" t="s">
        <v>1175</v>
      </c>
      <c r="K438" s="682" t="s">
        <v>1223</v>
      </c>
      <c r="L438" s="682" t="s">
        <v>1258</v>
      </c>
      <c r="M438" s="682" t="s">
        <v>447</v>
      </c>
      <c r="N438" s="109">
        <f t="shared" si="284"/>
        <v>275195.40000000002</v>
      </c>
      <c r="O438" s="115">
        <v>0</v>
      </c>
      <c r="P438" s="115">
        <v>275195.40000000002</v>
      </c>
      <c r="Q438" s="561"/>
      <c r="R438" s="109">
        <f t="shared" si="285"/>
        <v>275195.40000000002</v>
      </c>
      <c r="S438" s="115">
        <v>0</v>
      </c>
      <c r="T438" s="115">
        <v>275195.40000000002</v>
      </c>
      <c r="U438" s="561"/>
      <c r="V438" s="109">
        <f t="shared" si="286"/>
        <v>275195.40000000002</v>
      </c>
      <c r="W438" s="115">
        <v>0</v>
      </c>
      <c r="X438" s="115">
        <v>275195.40000000002</v>
      </c>
      <c r="Y438" s="561"/>
      <c r="Z438" s="870">
        <f t="shared" si="287"/>
        <v>1</v>
      </c>
      <c r="AA438" s="561"/>
      <c r="AB438" s="682" t="s">
        <v>1510</v>
      </c>
    </row>
    <row r="439" spans="1:28" s="279" customFormat="1" ht="31.5">
      <c r="A439" s="50" t="s">
        <v>841</v>
      </c>
      <c r="B439" s="276" t="s">
        <v>522</v>
      </c>
      <c r="C439" s="918"/>
      <c r="D439" s="205" t="s">
        <v>463</v>
      </c>
      <c r="E439" s="205" t="s">
        <v>469</v>
      </c>
      <c r="F439" s="205" t="s">
        <v>465</v>
      </c>
      <c r="G439" s="205" t="s">
        <v>490</v>
      </c>
      <c r="H439" s="205" t="s">
        <v>514</v>
      </c>
      <c r="I439" s="682" t="s">
        <v>1047</v>
      </c>
      <c r="J439" s="682" t="s">
        <v>1175</v>
      </c>
      <c r="K439" s="682" t="s">
        <v>1223</v>
      </c>
      <c r="L439" s="682" t="s">
        <v>1248</v>
      </c>
      <c r="M439" s="682" t="s">
        <v>447</v>
      </c>
      <c r="N439" s="109">
        <f t="shared" si="284"/>
        <v>279357.40000000002</v>
      </c>
      <c r="O439" s="284">
        <v>0</v>
      </c>
      <c r="P439" s="284">
        <v>279357.40000000002</v>
      </c>
      <c r="Q439" s="561"/>
      <c r="R439" s="109">
        <f t="shared" si="285"/>
        <v>279357.40000000002</v>
      </c>
      <c r="S439" s="284">
        <v>0</v>
      </c>
      <c r="T439" s="284">
        <v>279357.40000000002</v>
      </c>
      <c r="U439" s="561"/>
      <c r="V439" s="109">
        <f t="shared" si="286"/>
        <v>279357.40000000002</v>
      </c>
      <c r="W439" s="284">
        <v>0</v>
      </c>
      <c r="X439" s="284">
        <v>279357.40000000002</v>
      </c>
      <c r="Y439" s="561"/>
      <c r="Z439" s="870">
        <f t="shared" si="287"/>
        <v>1</v>
      </c>
      <c r="AA439" s="561"/>
      <c r="AB439" s="682" t="s">
        <v>1510</v>
      </c>
    </row>
    <row r="440" spans="1:28" s="279" customFormat="1" ht="51" customHeight="1">
      <c r="A440" s="50" t="s">
        <v>842</v>
      </c>
      <c r="B440" s="604" t="s">
        <v>1468</v>
      </c>
      <c r="C440" s="956"/>
      <c r="D440" s="606" t="s">
        <v>463</v>
      </c>
      <c r="E440" s="606" t="s">
        <v>469</v>
      </c>
      <c r="F440" s="606" t="s">
        <v>465</v>
      </c>
      <c r="G440" s="606" t="s">
        <v>490</v>
      </c>
      <c r="H440" s="606" t="s">
        <v>514</v>
      </c>
      <c r="I440" s="682" t="s">
        <v>1047</v>
      </c>
      <c r="J440" s="682" t="s">
        <v>1175</v>
      </c>
      <c r="K440" s="682" t="s">
        <v>1223</v>
      </c>
      <c r="L440" s="682" t="s">
        <v>1248</v>
      </c>
      <c r="M440" s="682" t="s">
        <v>447</v>
      </c>
      <c r="N440" s="109">
        <f t="shared" si="284"/>
        <v>35794.199999999997</v>
      </c>
      <c r="O440" s="603">
        <v>21910</v>
      </c>
      <c r="P440" s="603">
        <v>13884.2</v>
      </c>
      <c r="Q440" s="608"/>
      <c r="R440" s="109">
        <f t="shared" si="285"/>
        <v>62194.2</v>
      </c>
      <c r="S440" s="603">
        <v>51310</v>
      </c>
      <c r="T440" s="603">
        <v>10884.2</v>
      </c>
      <c r="U440" s="608"/>
      <c r="V440" s="109">
        <f t="shared" si="286"/>
        <v>35794.199999999997</v>
      </c>
      <c r="W440" s="603">
        <v>21910</v>
      </c>
      <c r="X440" s="603">
        <v>13884.2</v>
      </c>
      <c r="Y440" s="608"/>
      <c r="Z440" s="870">
        <f>V440/N440</f>
        <v>1</v>
      </c>
      <c r="AA440" s="608"/>
      <c r="AB440" s="682" t="s">
        <v>1510</v>
      </c>
    </row>
    <row r="441" spans="1:28" s="279" customFormat="1" ht="52.5" customHeight="1">
      <c r="A441" s="50" t="s">
        <v>843</v>
      </c>
      <c r="B441" s="604" t="s">
        <v>1469</v>
      </c>
      <c r="C441" s="956"/>
      <c r="D441" s="606" t="s">
        <v>463</v>
      </c>
      <c r="E441" s="606" t="s">
        <v>469</v>
      </c>
      <c r="F441" s="606" t="s">
        <v>465</v>
      </c>
      <c r="G441" s="606" t="s">
        <v>490</v>
      </c>
      <c r="H441" s="606" t="s">
        <v>514</v>
      </c>
      <c r="I441" s="682" t="s">
        <v>1047</v>
      </c>
      <c r="J441" s="682" t="s">
        <v>1175</v>
      </c>
      <c r="K441" s="682" t="s">
        <v>1223</v>
      </c>
      <c r="L441" s="682" t="s">
        <v>1248</v>
      </c>
      <c r="M441" s="682" t="s">
        <v>447</v>
      </c>
      <c r="N441" s="109">
        <f t="shared" si="284"/>
        <v>80233.2</v>
      </c>
      <c r="O441" s="603">
        <v>66192</v>
      </c>
      <c r="P441" s="603">
        <v>14041.2</v>
      </c>
      <c r="Q441" s="608"/>
      <c r="R441" s="109">
        <f t="shared" si="285"/>
        <v>80233.2</v>
      </c>
      <c r="S441" s="603">
        <v>66192</v>
      </c>
      <c r="T441" s="603">
        <v>14041.2</v>
      </c>
      <c r="U441" s="608"/>
      <c r="V441" s="109">
        <f t="shared" ref="V441" si="288">W441+X441+Y441</f>
        <v>80233.2</v>
      </c>
      <c r="W441" s="603">
        <v>66192</v>
      </c>
      <c r="X441" s="603">
        <v>14041.2</v>
      </c>
      <c r="Y441" s="608"/>
      <c r="Z441" s="870">
        <f t="shared" si="287"/>
        <v>1</v>
      </c>
      <c r="AA441" s="608"/>
      <c r="AB441" s="682" t="s">
        <v>1510</v>
      </c>
    </row>
    <row r="442" spans="1:28" s="279" customFormat="1" ht="49.5">
      <c r="A442" s="50" t="s">
        <v>844</v>
      </c>
      <c r="B442" s="604" t="s">
        <v>1470</v>
      </c>
      <c r="C442" s="956"/>
      <c r="D442" s="606" t="s">
        <v>463</v>
      </c>
      <c r="E442" s="606" t="s">
        <v>469</v>
      </c>
      <c r="F442" s="606" t="s">
        <v>465</v>
      </c>
      <c r="G442" s="606" t="s">
        <v>490</v>
      </c>
      <c r="H442" s="606" t="s">
        <v>514</v>
      </c>
      <c r="I442" s="682" t="s">
        <v>1047</v>
      </c>
      <c r="J442" s="682" t="s">
        <v>1175</v>
      </c>
      <c r="K442" s="682" t="s">
        <v>1223</v>
      </c>
      <c r="L442" s="682" t="s">
        <v>1259</v>
      </c>
      <c r="M442" s="682" t="s">
        <v>447</v>
      </c>
      <c r="N442" s="109">
        <f t="shared" si="284"/>
        <v>5056.1000000000004</v>
      </c>
      <c r="O442" s="603">
        <v>4171</v>
      </c>
      <c r="P442" s="603">
        <v>885.1</v>
      </c>
      <c r="Q442" s="608"/>
      <c r="R442" s="109">
        <f t="shared" si="285"/>
        <v>5056.1000000000004</v>
      </c>
      <c r="S442" s="603">
        <v>4171</v>
      </c>
      <c r="T442" s="603">
        <v>885.1</v>
      </c>
      <c r="U442" s="608"/>
      <c r="V442" s="109">
        <f t="shared" ref="V442" si="289">W442+X442+Y442</f>
        <v>5056.1000000000004</v>
      </c>
      <c r="W442" s="603">
        <v>4171</v>
      </c>
      <c r="X442" s="603">
        <v>885.1</v>
      </c>
      <c r="Y442" s="608"/>
      <c r="Z442" s="870">
        <f t="shared" si="287"/>
        <v>1</v>
      </c>
      <c r="AA442" s="608"/>
      <c r="AB442" s="682" t="s">
        <v>1510</v>
      </c>
    </row>
    <row r="443" spans="1:28" s="279" customFormat="1" ht="49.5">
      <c r="A443" s="50" t="s">
        <v>845</v>
      </c>
      <c r="B443" s="604" t="s">
        <v>1471</v>
      </c>
      <c r="C443" s="956"/>
      <c r="D443" s="606" t="s">
        <v>463</v>
      </c>
      <c r="E443" s="606" t="s">
        <v>469</v>
      </c>
      <c r="F443" s="606" t="s">
        <v>465</v>
      </c>
      <c r="G443" s="606" t="s">
        <v>490</v>
      </c>
      <c r="H443" s="606" t="s">
        <v>514</v>
      </c>
      <c r="I443" s="682" t="s">
        <v>1047</v>
      </c>
      <c r="J443" s="682" t="s">
        <v>1175</v>
      </c>
      <c r="K443" s="682" t="s">
        <v>1223</v>
      </c>
      <c r="L443" s="682" t="s">
        <v>1260</v>
      </c>
      <c r="M443" s="682" t="s">
        <v>447</v>
      </c>
      <c r="N443" s="109">
        <f t="shared" si="284"/>
        <v>6949.9</v>
      </c>
      <c r="O443" s="603">
        <v>5733</v>
      </c>
      <c r="P443" s="603">
        <v>1216.9000000000001</v>
      </c>
      <c r="Q443" s="608"/>
      <c r="R443" s="109">
        <f t="shared" si="285"/>
        <v>6949.9</v>
      </c>
      <c r="S443" s="603">
        <v>5733</v>
      </c>
      <c r="T443" s="603">
        <v>1216.9000000000001</v>
      </c>
      <c r="U443" s="608"/>
      <c r="V443" s="109">
        <f t="shared" ref="V443" si="290">W443+X443+Y443</f>
        <v>6949.9</v>
      </c>
      <c r="W443" s="603">
        <v>5733</v>
      </c>
      <c r="X443" s="603">
        <v>1216.9000000000001</v>
      </c>
      <c r="Y443" s="608"/>
      <c r="Z443" s="870">
        <f t="shared" si="287"/>
        <v>1</v>
      </c>
      <c r="AA443" s="608"/>
      <c r="AB443" s="682" t="s">
        <v>1510</v>
      </c>
    </row>
    <row r="444" spans="1:28" s="279" customFormat="1" ht="49.5">
      <c r="A444" s="50" t="s">
        <v>846</v>
      </c>
      <c r="B444" s="604" t="s">
        <v>1472</v>
      </c>
      <c r="C444" s="956"/>
      <c r="D444" s="606" t="s">
        <v>463</v>
      </c>
      <c r="E444" s="606" t="s">
        <v>469</v>
      </c>
      <c r="F444" s="606" t="s">
        <v>465</v>
      </c>
      <c r="G444" s="606" t="s">
        <v>490</v>
      </c>
      <c r="H444" s="606" t="s">
        <v>514</v>
      </c>
      <c r="I444" s="682" t="s">
        <v>1047</v>
      </c>
      <c r="J444" s="682" t="s">
        <v>1175</v>
      </c>
      <c r="K444" s="682" t="s">
        <v>1223</v>
      </c>
      <c r="L444" s="682" t="s">
        <v>1249</v>
      </c>
      <c r="M444" s="682" t="s">
        <v>447</v>
      </c>
      <c r="N444" s="109">
        <f t="shared" si="284"/>
        <v>32635.200000000001</v>
      </c>
      <c r="O444" s="603">
        <v>26924</v>
      </c>
      <c r="P444" s="603">
        <v>5711.2</v>
      </c>
      <c r="Q444" s="608"/>
      <c r="R444" s="109">
        <f t="shared" si="285"/>
        <v>32635.200000000001</v>
      </c>
      <c r="S444" s="603">
        <v>26924</v>
      </c>
      <c r="T444" s="603">
        <v>5711.2</v>
      </c>
      <c r="U444" s="608"/>
      <c r="V444" s="109">
        <f t="shared" ref="V444" si="291">W444+X444+Y444</f>
        <v>32635.200000000001</v>
      </c>
      <c r="W444" s="603">
        <v>26924</v>
      </c>
      <c r="X444" s="603">
        <v>5711.2</v>
      </c>
      <c r="Y444" s="608"/>
      <c r="Z444" s="870">
        <f t="shared" si="287"/>
        <v>1</v>
      </c>
      <c r="AA444" s="608"/>
      <c r="AB444" s="682" t="s">
        <v>1510</v>
      </c>
    </row>
    <row r="445" spans="1:28" s="279" customFormat="1" ht="49.5">
      <c r="A445" s="50" t="s">
        <v>847</v>
      </c>
      <c r="B445" s="604" t="s">
        <v>1473</v>
      </c>
      <c r="C445" s="956"/>
      <c r="D445" s="606" t="s">
        <v>463</v>
      </c>
      <c r="E445" s="606" t="s">
        <v>469</v>
      </c>
      <c r="F445" s="606" t="s">
        <v>465</v>
      </c>
      <c r="G445" s="606" t="s">
        <v>490</v>
      </c>
      <c r="H445" s="606" t="s">
        <v>514</v>
      </c>
      <c r="I445" s="682" t="s">
        <v>1047</v>
      </c>
      <c r="J445" s="682" t="s">
        <v>1175</v>
      </c>
      <c r="K445" s="682" t="s">
        <v>1223</v>
      </c>
      <c r="L445" s="682" t="s">
        <v>1261</v>
      </c>
      <c r="M445" s="682" t="s">
        <v>447</v>
      </c>
      <c r="N445" s="109">
        <f t="shared" si="284"/>
        <v>26752.1</v>
      </c>
      <c r="O445" s="603">
        <v>22070</v>
      </c>
      <c r="P445" s="603">
        <v>4682.1000000000004</v>
      </c>
      <c r="Q445" s="608"/>
      <c r="R445" s="109">
        <f t="shared" si="285"/>
        <v>26752.1</v>
      </c>
      <c r="S445" s="603">
        <v>22070</v>
      </c>
      <c r="T445" s="603">
        <v>4682.1000000000004</v>
      </c>
      <c r="U445" s="608"/>
      <c r="V445" s="109">
        <f t="shared" ref="V445" si="292">W445+X445+Y445</f>
        <v>26752.1</v>
      </c>
      <c r="W445" s="603">
        <v>22070</v>
      </c>
      <c r="X445" s="603">
        <v>4682.1000000000004</v>
      </c>
      <c r="Y445" s="608"/>
      <c r="Z445" s="870">
        <f t="shared" si="287"/>
        <v>1</v>
      </c>
      <c r="AA445" s="608"/>
      <c r="AB445" s="682" t="s">
        <v>1510</v>
      </c>
    </row>
    <row r="446" spans="1:28" s="279" customFormat="1" ht="35.25" customHeight="1">
      <c r="A446" s="555" t="s">
        <v>848</v>
      </c>
      <c r="B446" s="605" t="s">
        <v>995</v>
      </c>
      <c r="C446" s="956"/>
      <c r="D446" s="607" t="s">
        <v>463</v>
      </c>
      <c r="E446" s="607" t="s">
        <v>469</v>
      </c>
      <c r="F446" s="607" t="s">
        <v>465</v>
      </c>
      <c r="G446" s="607" t="s">
        <v>490</v>
      </c>
      <c r="H446" s="607" t="s">
        <v>514</v>
      </c>
      <c r="I446" s="682" t="s">
        <v>1047</v>
      </c>
      <c r="J446" s="682" t="s">
        <v>1175</v>
      </c>
      <c r="K446" s="682" t="s">
        <v>1223</v>
      </c>
      <c r="L446" s="682" t="s">
        <v>1529</v>
      </c>
      <c r="M446" s="682" t="s">
        <v>1049</v>
      </c>
      <c r="N446" s="109">
        <f t="shared" si="284"/>
        <v>470893.5</v>
      </c>
      <c r="O446" s="608">
        <v>0</v>
      </c>
      <c r="P446" s="608">
        <v>470893.5</v>
      </c>
      <c r="Q446" s="608"/>
      <c r="R446" s="109">
        <f t="shared" si="285"/>
        <v>474779.9</v>
      </c>
      <c r="S446" s="608">
        <v>0</v>
      </c>
      <c r="T446" s="608">
        <v>474779.9</v>
      </c>
      <c r="U446" s="608"/>
      <c r="V446" s="109">
        <f t="shared" ref="V446" si="293">W446+X446+Y446</f>
        <v>470893.5</v>
      </c>
      <c r="W446" s="608">
        <v>0</v>
      </c>
      <c r="X446" s="608">
        <v>470893.5</v>
      </c>
      <c r="Y446" s="608"/>
      <c r="Z446" s="870">
        <f>V446/N446</f>
        <v>1</v>
      </c>
      <c r="AA446" s="608"/>
      <c r="AB446" s="682" t="s">
        <v>1510</v>
      </c>
    </row>
    <row r="447" spans="1:28" s="279" customFormat="1" ht="63" customHeight="1">
      <c r="A447" s="984" t="s">
        <v>849</v>
      </c>
      <c r="B447" s="1001" t="s">
        <v>1474</v>
      </c>
      <c r="C447" s="956"/>
      <c r="D447" s="857"/>
      <c r="E447" s="857"/>
      <c r="F447" s="857"/>
      <c r="G447" s="857"/>
      <c r="H447" s="857"/>
      <c r="I447" s="990"/>
      <c r="J447" s="682" t="s">
        <v>1175</v>
      </c>
      <c r="K447" s="990"/>
      <c r="L447" s="990"/>
      <c r="M447" s="990" t="s">
        <v>1049</v>
      </c>
      <c r="N447" s="985">
        <f t="shared" si="284"/>
        <v>221477.9</v>
      </c>
      <c r="O447" s="1000">
        <v>1000</v>
      </c>
      <c r="P447" s="1000">
        <v>220477.9</v>
      </c>
      <c r="Q447" s="1000"/>
      <c r="R447" s="985"/>
      <c r="S447" s="1000"/>
      <c r="T447" s="1000"/>
      <c r="U447" s="1000"/>
      <c r="V447" s="109">
        <f>W447+X447+Y447</f>
        <v>221477.9</v>
      </c>
      <c r="W447" s="1000">
        <v>1000</v>
      </c>
      <c r="X447" s="1000">
        <v>220477.9</v>
      </c>
      <c r="Y447" s="1000"/>
      <c r="Z447" s="870">
        <f t="shared" ref="Z447:Z452" si="294">V447/N447</f>
        <v>1</v>
      </c>
      <c r="AA447" s="1000"/>
      <c r="AB447" s="1011" t="s">
        <v>1583</v>
      </c>
    </row>
    <row r="448" spans="1:28" s="279" customFormat="1" ht="59.25" customHeight="1">
      <c r="A448" s="984" t="s">
        <v>850</v>
      </c>
      <c r="B448" s="1001" t="s">
        <v>1475</v>
      </c>
      <c r="C448" s="956"/>
      <c r="D448" s="857"/>
      <c r="E448" s="857"/>
      <c r="F448" s="857"/>
      <c r="G448" s="857"/>
      <c r="H448" s="857"/>
      <c r="I448" s="990"/>
      <c r="J448" s="682" t="s">
        <v>1175</v>
      </c>
      <c r="K448" s="990"/>
      <c r="L448" s="990"/>
      <c r="M448" s="990" t="s">
        <v>1049</v>
      </c>
      <c r="N448" s="985">
        <f t="shared" si="284"/>
        <v>94456.4</v>
      </c>
      <c r="O448" s="1000">
        <v>1000</v>
      </c>
      <c r="P448" s="1000">
        <v>93456.4</v>
      </c>
      <c r="Q448" s="1000"/>
      <c r="R448" s="985"/>
      <c r="S448" s="1000"/>
      <c r="T448" s="1000"/>
      <c r="U448" s="1000"/>
      <c r="V448" s="109">
        <f t="shared" ref="V448:V452" si="295">W448+X448+Y448</f>
        <v>94456.4</v>
      </c>
      <c r="W448" s="1000">
        <v>1000</v>
      </c>
      <c r="X448" s="1000">
        <v>93456.4</v>
      </c>
      <c r="Y448" s="1000"/>
      <c r="Z448" s="870">
        <f t="shared" si="294"/>
        <v>1</v>
      </c>
      <c r="AA448" s="1000"/>
      <c r="AB448" s="1011" t="s">
        <v>1583</v>
      </c>
    </row>
    <row r="449" spans="1:28" s="279" customFormat="1" ht="60.75" customHeight="1">
      <c r="A449" s="984" t="s">
        <v>851</v>
      </c>
      <c r="B449" s="1001" t="s">
        <v>1478</v>
      </c>
      <c r="C449" s="956"/>
      <c r="D449" s="857"/>
      <c r="E449" s="857"/>
      <c r="F449" s="857"/>
      <c r="G449" s="857"/>
      <c r="H449" s="857"/>
      <c r="I449" s="990"/>
      <c r="J449" s="682" t="s">
        <v>1175</v>
      </c>
      <c r="K449" s="990"/>
      <c r="L449" s="990"/>
      <c r="M449" s="990" t="s">
        <v>1049</v>
      </c>
      <c r="N449" s="985">
        <f t="shared" si="284"/>
        <v>154308.9</v>
      </c>
      <c r="O449" s="1000">
        <v>1000</v>
      </c>
      <c r="P449" s="1000">
        <v>153308.9</v>
      </c>
      <c r="Q449" s="1000"/>
      <c r="R449" s="985"/>
      <c r="S449" s="1000"/>
      <c r="T449" s="1000"/>
      <c r="U449" s="1000"/>
      <c r="V449" s="109">
        <f t="shared" si="295"/>
        <v>154308.9</v>
      </c>
      <c r="W449" s="1000">
        <v>1000</v>
      </c>
      <c r="X449" s="1000">
        <v>153308.9</v>
      </c>
      <c r="Y449" s="1000"/>
      <c r="Z449" s="870">
        <f t="shared" si="294"/>
        <v>1</v>
      </c>
      <c r="AA449" s="1000"/>
      <c r="AB449" s="1011" t="s">
        <v>1583</v>
      </c>
    </row>
    <row r="450" spans="1:28" s="279" customFormat="1" ht="82.5" customHeight="1">
      <c r="A450" s="984" t="s">
        <v>852</v>
      </c>
      <c r="B450" s="1001" t="s">
        <v>1479</v>
      </c>
      <c r="C450" s="956"/>
      <c r="D450" s="857"/>
      <c r="E450" s="857"/>
      <c r="F450" s="857"/>
      <c r="G450" s="857"/>
      <c r="H450" s="857"/>
      <c r="I450" s="990"/>
      <c r="J450" s="682" t="s">
        <v>1175</v>
      </c>
      <c r="K450" s="990"/>
      <c r="L450" s="990"/>
      <c r="M450" s="990" t="s">
        <v>1049</v>
      </c>
      <c r="N450" s="985">
        <f t="shared" si="284"/>
        <v>133350.29999999999</v>
      </c>
      <c r="O450" s="1000">
        <v>0</v>
      </c>
      <c r="P450" s="1000">
        <v>133350.29999999999</v>
      </c>
      <c r="Q450" s="1000"/>
      <c r="R450" s="985"/>
      <c r="S450" s="1000"/>
      <c r="T450" s="1000"/>
      <c r="U450" s="1000"/>
      <c r="V450" s="109">
        <f t="shared" si="295"/>
        <v>133350.29999999999</v>
      </c>
      <c r="W450" s="1000">
        <v>0</v>
      </c>
      <c r="X450" s="1000">
        <v>133350.29999999999</v>
      </c>
      <c r="Y450" s="1000"/>
      <c r="Z450" s="870">
        <f t="shared" si="294"/>
        <v>1</v>
      </c>
      <c r="AA450" s="1000"/>
      <c r="AB450" s="1010" t="s">
        <v>1582</v>
      </c>
    </row>
    <row r="451" spans="1:28" s="279" customFormat="1" ht="87" customHeight="1">
      <c r="A451" s="984" t="s">
        <v>853</v>
      </c>
      <c r="B451" s="1001" t="s">
        <v>1476</v>
      </c>
      <c r="C451" s="956"/>
      <c r="D451" s="857"/>
      <c r="E451" s="857"/>
      <c r="F451" s="857"/>
      <c r="G451" s="857"/>
      <c r="H451" s="857"/>
      <c r="I451" s="990"/>
      <c r="J451" s="682" t="s">
        <v>1175</v>
      </c>
      <c r="K451" s="990"/>
      <c r="L451" s="990"/>
      <c r="M451" s="990" t="s">
        <v>1049</v>
      </c>
      <c r="N451" s="985">
        <f t="shared" si="284"/>
        <v>79320.5</v>
      </c>
      <c r="O451" s="1000">
        <v>0</v>
      </c>
      <c r="P451" s="1000">
        <v>79320.5</v>
      </c>
      <c r="Q451" s="1000"/>
      <c r="R451" s="985"/>
      <c r="S451" s="1000"/>
      <c r="T451" s="1000"/>
      <c r="U451" s="1000"/>
      <c r="V451" s="109">
        <f t="shared" si="295"/>
        <v>79320.5</v>
      </c>
      <c r="W451" s="1000">
        <v>0</v>
      </c>
      <c r="X451" s="1000">
        <v>79320.5</v>
      </c>
      <c r="Y451" s="1000"/>
      <c r="Z451" s="870">
        <f t="shared" si="294"/>
        <v>1</v>
      </c>
      <c r="AA451" s="1000"/>
      <c r="AB451" s="1010" t="s">
        <v>1582</v>
      </c>
    </row>
    <row r="452" spans="1:28" s="279" customFormat="1" ht="81.75" customHeight="1">
      <c r="A452" s="984" t="s">
        <v>854</v>
      </c>
      <c r="B452" s="1001" t="s">
        <v>1477</v>
      </c>
      <c r="C452" s="956"/>
      <c r="D452" s="857"/>
      <c r="E452" s="857"/>
      <c r="F452" s="857"/>
      <c r="G452" s="857"/>
      <c r="H452" s="857"/>
      <c r="I452" s="990"/>
      <c r="J452" s="682" t="s">
        <v>1175</v>
      </c>
      <c r="K452" s="990"/>
      <c r="L452" s="990"/>
      <c r="M452" s="990" t="s">
        <v>1049</v>
      </c>
      <c r="N452" s="985">
        <f t="shared" si="284"/>
        <v>116503.6</v>
      </c>
      <c r="O452" s="1000">
        <v>0</v>
      </c>
      <c r="P452" s="1000">
        <v>116503.6</v>
      </c>
      <c r="Q452" s="1000"/>
      <c r="R452" s="985"/>
      <c r="S452" s="1000"/>
      <c r="T452" s="1000"/>
      <c r="U452" s="1000"/>
      <c r="V452" s="109">
        <f t="shared" si="295"/>
        <v>116503.6</v>
      </c>
      <c r="W452" s="1000">
        <v>0</v>
      </c>
      <c r="X452" s="1000">
        <v>116503.6</v>
      </c>
      <c r="Y452" s="1000"/>
      <c r="Z452" s="870">
        <f t="shared" si="294"/>
        <v>1</v>
      </c>
      <c r="AA452" s="1000"/>
      <c r="AB452" s="1010" t="s">
        <v>1582</v>
      </c>
    </row>
    <row r="453" spans="1:28" s="279" customFormat="1" ht="82.5">
      <c r="A453" s="235" t="s">
        <v>855</v>
      </c>
      <c r="B453" s="841" t="s">
        <v>674</v>
      </c>
      <c r="C453" s="957"/>
      <c r="D453" s="606" t="s">
        <v>463</v>
      </c>
      <c r="E453" s="606" t="s">
        <v>469</v>
      </c>
      <c r="F453" s="606" t="s">
        <v>465</v>
      </c>
      <c r="G453" s="606" t="s">
        <v>490</v>
      </c>
      <c r="H453" s="606" t="s">
        <v>514</v>
      </c>
      <c r="I453" s="682" t="s">
        <v>1047</v>
      </c>
      <c r="J453" s="682" t="s">
        <v>1175</v>
      </c>
      <c r="K453" s="842" t="s">
        <v>1247</v>
      </c>
      <c r="L453" s="682" t="s">
        <v>1262</v>
      </c>
      <c r="M453" s="682" t="s">
        <v>447</v>
      </c>
      <c r="N453" s="109">
        <f t="shared" si="284"/>
        <v>27860.7</v>
      </c>
      <c r="O453" s="603">
        <v>0</v>
      </c>
      <c r="P453" s="603">
        <v>27860.7</v>
      </c>
      <c r="Q453" s="608"/>
      <c r="R453" s="109">
        <f t="shared" si="285"/>
        <v>27860.7</v>
      </c>
      <c r="S453" s="603">
        <v>0</v>
      </c>
      <c r="T453" s="603">
        <v>27860.7</v>
      </c>
      <c r="U453" s="608"/>
      <c r="V453" s="109">
        <f t="shared" ref="V453" si="296">W453+X453+Y453</f>
        <v>27860.7</v>
      </c>
      <c r="W453" s="608">
        <v>0</v>
      </c>
      <c r="X453" s="603">
        <v>27860.7</v>
      </c>
      <c r="Y453" s="608"/>
      <c r="Z453" s="870">
        <f t="shared" si="287"/>
        <v>1</v>
      </c>
      <c r="AA453" s="608"/>
      <c r="AB453" s="682" t="s">
        <v>1584</v>
      </c>
    </row>
    <row r="454" spans="1:28" s="279" customFormat="1" ht="16.5">
      <c r="A454" s="235"/>
      <c r="B454" s="49" t="s">
        <v>1162</v>
      </c>
      <c r="C454" s="958"/>
      <c r="D454" s="205"/>
      <c r="E454" s="205"/>
      <c r="F454" s="205"/>
      <c r="G454" s="205"/>
      <c r="H454" s="205"/>
      <c r="I454" s="691"/>
      <c r="J454" s="691"/>
      <c r="K454" s="800"/>
      <c r="L454" s="691"/>
      <c r="M454" s="691"/>
      <c r="N454" s="284"/>
      <c r="O454" s="284"/>
      <c r="P454" s="284"/>
      <c r="Q454" s="561"/>
      <c r="R454" s="561"/>
      <c r="S454" s="561"/>
      <c r="T454" s="284"/>
      <c r="U454" s="284"/>
      <c r="V454" s="561"/>
      <c r="W454" s="561"/>
      <c r="X454" s="561"/>
      <c r="Y454" s="561"/>
      <c r="Z454" s="753"/>
      <c r="AA454" s="561"/>
      <c r="AB454" s="691"/>
    </row>
    <row r="455" spans="1:28" s="279" customFormat="1" ht="33">
      <c r="A455" s="235" t="s">
        <v>856</v>
      </c>
      <c r="B455" s="840" t="s">
        <v>964</v>
      </c>
      <c r="C455" s="957"/>
      <c r="D455" s="205" t="s">
        <v>463</v>
      </c>
      <c r="E455" s="205" t="s">
        <v>469</v>
      </c>
      <c r="F455" s="205" t="s">
        <v>465</v>
      </c>
      <c r="G455" s="205" t="s">
        <v>515</v>
      </c>
      <c r="H455" s="205" t="s">
        <v>471</v>
      </c>
      <c r="I455" s="691" t="s">
        <v>1048</v>
      </c>
      <c r="J455" s="691" t="s">
        <v>1175</v>
      </c>
      <c r="K455" s="691" t="s">
        <v>1251</v>
      </c>
      <c r="L455" s="691" t="s">
        <v>1431</v>
      </c>
      <c r="M455" s="691" t="s">
        <v>452</v>
      </c>
      <c r="N455" s="109">
        <f t="shared" ref="N455" si="297">O455+P455+Q455</f>
        <v>10974</v>
      </c>
      <c r="O455" s="284">
        <v>0</v>
      </c>
      <c r="P455" s="284">
        <v>10974</v>
      </c>
      <c r="Q455" s="561"/>
      <c r="R455" s="109">
        <f t="shared" ref="R455" si="298">S455+T455+U455</f>
        <v>10974</v>
      </c>
      <c r="S455" s="284">
        <v>0</v>
      </c>
      <c r="T455" s="284">
        <v>10974</v>
      </c>
      <c r="U455" s="561"/>
      <c r="V455" s="109">
        <f t="shared" ref="V455" si="299">W455+X455+Y455</f>
        <v>10974</v>
      </c>
      <c r="W455" s="561">
        <v>0</v>
      </c>
      <c r="X455" s="561">
        <v>10974</v>
      </c>
      <c r="Y455" s="561"/>
      <c r="Z455" s="870">
        <f t="shared" si="287"/>
        <v>1</v>
      </c>
      <c r="AA455" s="561"/>
      <c r="AB455" s="691" t="s">
        <v>1495</v>
      </c>
    </row>
    <row r="456" spans="1:28" ht="20.25">
      <c r="A456" s="51"/>
      <c r="B456" s="369" t="s">
        <v>960</v>
      </c>
      <c r="C456" s="909"/>
      <c r="D456" s="221"/>
      <c r="E456" s="221"/>
      <c r="F456" s="221"/>
      <c r="G456" s="221"/>
      <c r="H456" s="221"/>
      <c r="I456" s="703"/>
      <c r="J456" s="703"/>
      <c r="K456" s="703"/>
      <c r="L456" s="703"/>
      <c r="M456" s="703"/>
      <c r="N456" s="109"/>
      <c r="O456" s="109"/>
      <c r="P456" s="109"/>
      <c r="Q456" s="675"/>
      <c r="R456" s="675"/>
      <c r="S456" s="675"/>
      <c r="T456" s="282"/>
      <c r="U456" s="282"/>
      <c r="V456" s="675"/>
      <c r="W456" s="675"/>
      <c r="X456" s="675"/>
      <c r="Y456" s="675"/>
      <c r="Z456" s="745"/>
      <c r="AA456" s="675"/>
      <c r="AB456" s="703"/>
    </row>
    <row r="457" spans="1:28" s="279" customFormat="1" ht="66">
      <c r="A457" s="235" t="s">
        <v>857</v>
      </c>
      <c r="B457" s="518" t="s">
        <v>959</v>
      </c>
      <c r="C457" s="959"/>
      <c r="D457" s="205" t="s">
        <v>463</v>
      </c>
      <c r="E457" s="205" t="s">
        <v>469</v>
      </c>
      <c r="F457" s="205" t="s">
        <v>465</v>
      </c>
      <c r="G457" s="205" t="s">
        <v>490</v>
      </c>
      <c r="H457" s="205" t="s">
        <v>514</v>
      </c>
      <c r="I457" s="694" t="s">
        <v>1048</v>
      </c>
      <c r="J457" s="694" t="s">
        <v>1175</v>
      </c>
      <c r="K457" s="694" t="s">
        <v>1223</v>
      </c>
      <c r="L457" s="694" t="s">
        <v>1260</v>
      </c>
      <c r="M457" s="694" t="s">
        <v>1049</v>
      </c>
      <c r="N457" s="109">
        <f t="shared" ref="N457:N460" si="300">O457+P457+Q457</f>
        <v>39859.800000000003</v>
      </c>
      <c r="O457" s="284">
        <v>0</v>
      </c>
      <c r="P457" s="284">
        <v>39859.800000000003</v>
      </c>
      <c r="Q457" s="561"/>
      <c r="R457" s="109">
        <f t="shared" ref="R457" si="301">S457+T457+U457</f>
        <v>39859.800000000003</v>
      </c>
      <c r="S457" s="284">
        <v>0</v>
      </c>
      <c r="T457" s="284">
        <v>39859.800000000003</v>
      </c>
      <c r="U457" s="561"/>
      <c r="V457" s="109">
        <f t="shared" ref="V457" si="302">W457+X457+Y457</f>
        <v>39859.800000000003</v>
      </c>
      <c r="W457" s="561">
        <v>0</v>
      </c>
      <c r="X457" s="561">
        <v>39859.800000000003</v>
      </c>
      <c r="Y457" s="561"/>
      <c r="Z457" s="870">
        <f t="shared" ref="Z457" si="303">V457/R457</f>
        <v>1</v>
      </c>
      <c r="AA457" s="561"/>
      <c r="AB457" s="691" t="s">
        <v>1495</v>
      </c>
    </row>
    <row r="458" spans="1:28" ht="20.25">
      <c r="A458" s="51"/>
      <c r="B458" s="369" t="s">
        <v>97</v>
      </c>
      <c r="C458" s="909"/>
      <c r="D458" s="221"/>
      <c r="E458" s="221"/>
      <c r="F458" s="221"/>
      <c r="G458" s="221"/>
      <c r="H458" s="221"/>
      <c r="I458" s="703"/>
      <c r="J458" s="703"/>
      <c r="K458" s="703"/>
      <c r="L458" s="703"/>
      <c r="M458" s="703"/>
      <c r="N458" s="109"/>
      <c r="O458" s="109"/>
      <c r="P458" s="109"/>
      <c r="Q458" s="675"/>
      <c r="R458" s="675"/>
      <c r="S458" s="675"/>
      <c r="T458" s="282"/>
      <c r="U458" s="282"/>
      <c r="V458" s="675"/>
      <c r="W458" s="675"/>
      <c r="X458" s="675"/>
      <c r="Y458" s="675"/>
      <c r="Z458" s="745"/>
      <c r="AA458" s="675"/>
      <c r="AB458" s="703"/>
    </row>
    <row r="459" spans="1:28" s="279" customFormat="1" ht="47.25">
      <c r="A459" s="235" t="s">
        <v>858</v>
      </c>
      <c r="B459" s="277" t="s">
        <v>737</v>
      </c>
      <c r="C459" s="918"/>
      <c r="D459" s="205" t="s">
        <v>463</v>
      </c>
      <c r="E459" s="205" t="s">
        <v>469</v>
      </c>
      <c r="F459" s="205" t="s">
        <v>465</v>
      </c>
      <c r="G459" s="205" t="s">
        <v>515</v>
      </c>
      <c r="H459" s="205">
        <v>414</v>
      </c>
      <c r="I459" s="694" t="s">
        <v>1048</v>
      </c>
      <c r="J459" s="694" t="s">
        <v>1177</v>
      </c>
      <c r="K459" s="694" t="s">
        <v>1187</v>
      </c>
      <c r="L459" s="694" t="s">
        <v>1185</v>
      </c>
      <c r="M459" s="694" t="s">
        <v>1049</v>
      </c>
      <c r="N459" s="109">
        <f t="shared" si="300"/>
        <v>17675.5</v>
      </c>
      <c r="O459" s="284">
        <v>0</v>
      </c>
      <c r="P459" s="284">
        <v>17675.5</v>
      </c>
      <c r="Q459" s="561"/>
      <c r="R459" s="109">
        <f t="shared" ref="R459" si="304">S459+T459+U459</f>
        <v>17675.5</v>
      </c>
      <c r="S459" s="284">
        <v>0</v>
      </c>
      <c r="T459" s="284">
        <v>17675.5</v>
      </c>
      <c r="U459" s="561"/>
      <c r="V459" s="109">
        <f t="shared" ref="V459" si="305">W459+X459+Y459</f>
        <v>0</v>
      </c>
      <c r="W459" s="561"/>
      <c r="X459" s="561"/>
      <c r="Y459" s="561"/>
      <c r="Z459" s="770">
        <f t="shared" ref="Z459" si="306">V459/R459</f>
        <v>0</v>
      </c>
      <c r="AA459" s="561"/>
      <c r="AB459" s="694" t="s">
        <v>1342</v>
      </c>
    </row>
    <row r="460" spans="1:28" s="279" customFormat="1" ht="63.75" customHeight="1">
      <c r="A460" s="235" t="s">
        <v>859</v>
      </c>
      <c r="B460" s="277" t="s">
        <v>738</v>
      </c>
      <c r="C460" s="918"/>
      <c r="D460" s="205" t="s">
        <v>463</v>
      </c>
      <c r="E460" s="205" t="s">
        <v>469</v>
      </c>
      <c r="F460" s="205" t="s">
        <v>465</v>
      </c>
      <c r="G460" s="205" t="s">
        <v>515</v>
      </c>
      <c r="H460" s="205">
        <v>414</v>
      </c>
      <c r="I460" s="622" t="s">
        <v>1048</v>
      </c>
      <c r="J460" s="691" t="s">
        <v>1177</v>
      </c>
      <c r="K460" s="691" t="s">
        <v>1187</v>
      </c>
      <c r="L460" s="691" t="s">
        <v>1186</v>
      </c>
      <c r="M460" s="691" t="s">
        <v>1049</v>
      </c>
      <c r="N460" s="109">
        <f t="shared" si="300"/>
        <v>11955.8</v>
      </c>
      <c r="O460" s="284">
        <v>0</v>
      </c>
      <c r="P460" s="284">
        <v>11955.8</v>
      </c>
      <c r="Q460" s="561"/>
      <c r="R460" s="109">
        <f t="shared" ref="R460" si="307">S460+T460+U460</f>
        <v>11955.8</v>
      </c>
      <c r="S460" s="284">
        <v>0</v>
      </c>
      <c r="T460" s="284">
        <v>11955.8</v>
      </c>
      <c r="U460" s="561"/>
      <c r="V460" s="109">
        <f t="shared" ref="V460" si="308">W460+X460+Y460</f>
        <v>11955.8</v>
      </c>
      <c r="W460" s="561">
        <v>0</v>
      </c>
      <c r="X460" s="561">
        <v>11955.8</v>
      </c>
      <c r="Y460" s="561"/>
      <c r="Z460" s="870">
        <f t="shared" ref="Z460" si="309">V460/R460</f>
        <v>1</v>
      </c>
      <c r="AA460" s="561"/>
      <c r="AB460" s="691" t="s">
        <v>1495</v>
      </c>
    </row>
    <row r="461" spans="1:28" s="7" customFormat="1" ht="31.5">
      <c r="A461" s="81"/>
      <c r="B461" s="96" t="s">
        <v>563</v>
      </c>
      <c r="C461" s="927"/>
      <c r="D461" s="202"/>
      <c r="E461" s="202"/>
      <c r="F461" s="202"/>
      <c r="G461" s="202"/>
      <c r="H461" s="202"/>
      <c r="I461" s="202"/>
      <c r="J461" s="202"/>
      <c r="K461" s="736"/>
      <c r="L461" s="736"/>
      <c r="M461" s="202"/>
      <c r="N461" s="106"/>
      <c r="O461" s="106"/>
      <c r="P461" s="106"/>
      <c r="Q461" s="717"/>
      <c r="R461" s="717"/>
      <c r="S461" s="717"/>
      <c r="T461" s="316"/>
      <c r="U461" s="316"/>
      <c r="V461" s="717"/>
      <c r="W461" s="717"/>
      <c r="X461" s="717"/>
      <c r="Y461" s="717"/>
      <c r="Z461" s="742"/>
      <c r="AA461" s="717"/>
      <c r="AB461" s="736"/>
    </row>
    <row r="462" spans="1:28" s="1" customFormat="1" ht="20.25">
      <c r="A462" s="91"/>
      <c r="B462" s="97" t="s">
        <v>564</v>
      </c>
      <c r="C462" s="929"/>
      <c r="D462" s="203"/>
      <c r="E462" s="203"/>
      <c r="F462" s="203"/>
      <c r="G462" s="203"/>
      <c r="H462" s="203"/>
      <c r="I462" s="203"/>
      <c r="J462" s="203"/>
      <c r="K462" s="737"/>
      <c r="L462" s="737"/>
      <c r="M462" s="203"/>
      <c r="N462" s="140"/>
      <c r="O462" s="140"/>
      <c r="P462" s="140"/>
      <c r="Q462" s="733"/>
      <c r="R462" s="733"/>
      <c r="S462" s="733"/>
      <c r="T462" s="335"/>
      <c r="U462" s="335"/>
      <c r="V462" s="733"/>
      <c r="W462" s="733"/>
      <c r="X462" s="733"/>
      <c r="Y462" s="733"/>
      <c r="Z462" s="767"/>
      <c r="AA462" s="733"/>
      <c r="AB462" s="737"/>
    </row>
    <row r="463" spans="1:28" s="3" customFormat="1" ht="31.5">
      <c r="A463" s="63"/>
      <c r="B463" s="66" t="s">
        <v>12</v>
      </c>
      <c r="C463" s="949"/>
      <c r="D463" s="204"/>
      <c r="E463" s="204"/>
      <c r="F463" s="204"/>
      <c r="G463" s="204"/>
      <c r="H463" s="204"/>
      <c r="I463" s="204"/>
      <c r="J463" s="204"/>
      <c r="K463" s="738"/>
      <c r="L463" s="738"/>
      <c r="M463" s="204"/>
      <c r="N463" s="108"/>
      <c r="O463" s="108"/>
      <c r="P463" s="108"/>
      <c r="Q463" s="719"/>
      <c r="R463" s="719"/>
      <c r="S463" s="719"/>
      <c r="T463" s="318"/>
      <c r="U463" s="318"/>
      <c r="V463" s="719"/>
      <c r="W463" s="719"/>
      <c r="X463" s="719"/>
      <c r="Y463" s="719"/>
      <c r="Z463" s="744"/>
      <c r="AA463" s="719"/>
      <c r="AB463" s="738"/>
    </row>
    <row r="464" spans="1:28" ht="20.25">
      <c r="A464" s="51"/>
      <c r="B464" s="369" t="s">
        <v>97</v>
      </c>
      <c r="C464" s="909"/>
      <c r="D464" s="221"/>
      <c r="E464" s="221"/>
      <c r="F464" s="221"/>
      <c r="G464" s="221"/>
      <c r="H464" s="221"/>
      <c r="I464" s="703"/>
      <c r="J464" s="703"/>
      <c r="K464" s="703"/>
      <c r="L464" s="703"/>
      <c r="M464" s="703"/>
      <c r="N464" s="109"/>
      <c r="O464" s="109"/>
      <c r="P464" s="109"/>
      <c r="Q464" s="675"/>
      <c r="R464" s="675"/>
      <c r="S464" s="675"/>
      <c r="T464" s="282"/>
      <c r="U464" s="282"/>
      <c r="V464" s="675"/>
      <c r="W464" s="675"/>
      <c r="X464" s="675"/>
      <c r="Y464" s="675"/>
      <c r="Z464" s="745"/>
      <c r="AA464" s="675"/>
      <c r="AB464" s="703"/>
    </row>
    <row r="465" spans="1:28" ht="81" customHeight="1">
      <c r="A465" s="211" t="s">
        <v>860</v>
      </c>
      <c r="B465" s="102" t="s">
        <v>599</v>
      </c>
      <c r="C465" s="856"/>
      <c r="D465" s="205" t="s">
        <v>463</v>
      </c>
      <c r="E465" s="205" t="s">
        <v>493</v>
      </c>
      <c r="F465" s="205" t="s">
        <v>218</v>
      </c>
      <c r="G465" s="205" t="s">
        <v>513</v>
      </c>
      <c r="H465" s="205" t="s">
        <v>474</v>
      </c>
      <c r="I465" s="691" t="s">
        <v>1047</v>
      </c>
      <c r="J465" s="691" t="s">
        <v>1234</v>
      </c>
      <c r="K465" s="691" t="s">
        <v>1203</v>
      </c>
      <c r="L465" s="691" t="s">
        <v>1310</v>
      </c>
      <c r="M465" s="691" t="s">
        <v>448</v>
      </c>
      <c r="N465" s="109">
        <f t="shared" ref="N465:N467" si="310">O465+P465+Q465</f>
        <v>33846.5</v>
      </c>
      <c r="O465" s="284">
        <v>33508</v>
      </c>
      <c r="P465" s="284">
        <v>338.5</v>
      </c>
      <c r="Q465" s="561"/>
      <c r="R465" s="109">
        <f t="shared" ref="R465:R467" si="311">S465+T465+U465</f>
        <v>92923.3</v>
      </c>
      <c r="S465" s="284">
        <v>79874.600000000006</v>
      </c>
      <c r="T465" s="284">
        <v>13048.7</v>
      </c>
      <c r="U465" s="561"/>
      <c r="V465" s="109">
        <f t="shared" ref="V465" si="312">W465+X465+Y465</f>
        <v>33846.5</v>
      </c>
      <c r="W465" s="561">
        <v>33508</v>
      </c>
      <c r="X465" s="561">
        <v>338.5</v>
      </c>
      <c r="Y465" s="561"/>
      <c r="Z465" s="870">
        <f t="shared" ref="Z465:Z470" si="313">V465/N465</f>
        <v>1</v>
      </c>
      <c r="AA465" s="561"/>
      <c r="AB465" s="691" t="s">
        <v>1513</v>
      </c>
    </row>
    <row r="466" spans="1:28" ht="63">
      <c r="A466" s="211" t="s">
        <v>861</v>
      </c>
      <c r="B466" s="102" t="s">
        <v>1304</v>
      </c>
      <c r="C466" s="856"/>
      <c r="D466" s="205"/>
      <c r="E466" s="205"/>
      <c r="F466" s="205"/>
      <c r="G466" s="205"/>
      <c r="H466" s="205"/>
      <c r="I466" s="691"/>
      <c r="J466" s="691" t="s">
        <v>1177</v>
      </c>
      <c r="K466" s="691" t="s">
        <v>1178</v>
      </c>
      <c r="L466" s="691" t="s">
        <v>1313</v>
      </c>
      <c r="M466" s="691" t="s">
        <v>1049</v>
      </c>
      <c r="N466" s="284">
        <f t="shared" si="310"/>
        <v>12241.9</v>
      </c>
      <c r="O466" s="284">
        <v>0</v>
      </c>
      <c r="P466" s="284">
        <v>12241.9</v>
      </c>
      <c r="Q466" s="561"/>
      <c r="R466" s="284">
        <f t="shared" si="311"/>
        <v>12241.9</v>
      </c>
      <c r="S466" s="284">
        <v>0</v>
      </c>
      <c r="T466" s="284">
        <v>12241.9</v>
      </c>
      <c r="U466" s="561"/>
      <c r="V466" s="561">
        <f>W466+X466+Y466</f>
        <v>0</v>
      </c>
      <c r="W466" s="561"/>
      <c r="X466" s="561"/>
      <c r="Y466" s="561"/>
      <c r="Z466" s="752">
        <f t="shared" si="313"/>
        <v>0</v>
      </c>
      <c r="AA466" s="561"/>
      <c r="AB466" s="691" t="s">
        <v>1578</v>
      </c>
    </row>
    <row r="467" spans="1:28" ht="78" customHeight="1">
      <c r="A467" s="211" t="s">
        <v>862</v>
      </c>
      <c r="B467" s="102" t="s">
        <v>1306</v>
      </c>
      <c r="C467" s="856"/>
      <c r="D467" s="205" t="s">
        <v>463</v>
      </c>
      <c r="E467" s="205" t="s">
        <v>493</v>
      </c>
      <c r="F467" s="205" t="s">
        <v>218</v>
      </c>
      <c r="G467" s="205" t="s">
        <v>513</v>
      </c>
      <c r="H467" s="205" t="s">
        <v>474</v>
      </c>
      <c r="I467" s="691" t="s">
        <v>1047</v>
      </c>
      <c r="J467" s="691" t="s">
        <v>1234</v>
      </c>
      <c r="K467" s="691" t="s">
        <v>1203</v>
      </c>
      <c r="L467" s="691" t="s">
        <v>1311</v>
      </c>
      <c r="M467" s="691" t="s">
        <v>448</v>
      </c>
      <c r="N467" s="109">
        <f t="shared" si="310"/>
        <v>193682.19999999998</v>
      </c>
      <c r="O467" s="284">
        <v>191745.4</v>
      </c>
      <c r="P467" s="284">
        <v>1936.8</v>
      </c>
      <c r="Q467" s="561"/>
      <c r="R467" s="109">
        <f t="shared" si="311"/>
        <v>211194.69999999998</v>
      </c>
      <c r="S467" s="284">
        <v>191825.4</v>
      </c>
      <c r="T467" s="284">
        <v>19369.3</v>
      </c>
      <c r="U467" s="561"/>
      <c r="V467" s="109">
        <f t="shared" ref="V467" si="314">W467+X467+Y467</f>
        <v>193682.19999999998</v>
      </c>
      <c r="W467" s="561">
        <v>191745.4</v>
      </c>
      <c r="X467" s="561">
        <v>1936.8</v>
      </c>
      <c r="Y467" s="561"/>
      <c r="Z467" s="870">
        <f t="shared" si="313"/>
        <v>1</v>
      </c>
      <c r="AA467" s="561"/>
      <c r="AB467" s="691" t="s">
        <v>1510</v>
      </c>
    </row>
    <row r="468" spans="1:28" ht="63">
      <c r="A468" s="211" t="s">
        <v>863</v>
      </c>
      <c r="B468" s="102" t="s">
        <v>1305</v>
      </c>
      <c r="C468" s="856"/>
      <c r="D468" s="205"/>
      <c r="E468" s="205"/>
      <c r="F468" s="205"/>
      <c r="G468" s="205"/>
      <c r="H468" s="205"/>
      <c r="I468" s="691"/>
      <c r="J468" s="691" t="s">
        <v>1177</v>
      </c>
      <c r="K468" s="691" t="s">
        <v>1178</v>
      </c>
      <c r="L468" s="691" t="s">
        <v>1312</v>
      </c>
      <c r="M468" s="691" t="s">
        <v>1049</v>
      </c>
      <c r="N468" s="284">
        <f t="shared" ref="N468:N469" si="315">O468+P468+Q468</f>
        <v>17431.7</v>
      </c>
      <c r="O468" s="284">
        <v>0</v>
      </c>
      <c r="P468" s="284">
        <v>17431.7</v>
      </c>
      <c r="Q468" s="561"/>
      <c r="R468" s="284">
        <f t="shared" ref="R468" si="316">S468+T468+U468</f>
        <v>12241.9</v>
      </c>
      <c r="S468" s="284">
        <v>0</v>
      </c>
      <c r="T468" s="284">
        <v>12241.9</v>
      </c>
      <c r="U468" s="561"/>
      <c r="V468" s="561">
        <f>W468+X468+Y468</f>
        <v>17431.7</v>
      </c>
      <c r="W468" s="561">
        <v>0</v>
      </c>
      <c r="X468" s="561">
        <v>17431.7</v>
      </c>
      <c r="Y468" s="561"/>
      <c r="Z468" s="875">
        <f t="shared" si="313"/>
        <v>1</v>
      </c>
      <c r="AA468" s="561"/>
      <c r="AB468" s="691" t="s">
        <v>1495</v>
      </c>
    </row>
    <row r="469" spans="1:28" ht="100.5" customHeight="1">
      <c r="A469" s="858" t="s">
        <v>864</v>
      </c>
      <c r="B469" s="856" t="s">
        <v>1480</v>
      </c>
      <c r="C469" s="856"/>
      <c r="D469" s="865"/>
      <c r="E469" s="865"/>
      <c r="F469" s="865"/>
      <c r="G469" s="865"/>
      <c r="H469" s="865"/>
      <c r="I469" s="971"/>
      <c r="J469" s="691" t="s">
        <v>1234</v>
      </c>
      <c r="K469" s="971" t="s">
        <v>1508</v>
      </c>
      <c r="L469" s="971" t="s">
        <v>1509</v>
      </c>
      <c r="M469" s="971" t="s">
        <v>447</v>
      </c>
      <c r="N469" s="988">
        <f t="shared" si="315"/>
        <v>300000</v>
      </c>
      <c r="O469" s="988">
        <v>0</v>
      </c>
      <c r="P469" s="988">
        <v>300000</v>
      </c>
      <c r="Q469" s="988"/>
      <c r="R469" s="988"/>
      <c r="S469" s="988"/>
      <c r="T469" s="988"/>
      <c r="U469" s="988"/>
      <c r="V469" s="988">
        <f>W469+X469+Y469</f>
        <v>300000</v>
      </c>
      <c r="W469" s="988">
        <v>0</v>
      </c>
      <c r="X469" s="988">
        <v>300000</v>
      </c>
      <c r="Y469" s="988"/>
      <c r="Z469" s="1004">
        <f t="shared" si="313"/>
        <v>1</v>
      </c>
      <c r="AA469" s="988"/>
      <c r="AB469" s="691" t="s">
        <v>1511</v>
      </c>
    </row>
    <row r="470" spans="1:28" s="153" customFormat="1" ht="20.25">
      <c r="A470" s="33"/>
      <c r="B470" s="33" t="s">
        <v>410</v>
      </c>
      <c r="C470" s="960"/>
      <c r="D470" s="201"/>
      <c r="E470" s="201"/>
      <c r="F470" s="201"/>
      <c r="G470" s="201"/>
      <c r="H470" s="201"/>
      <c r="I470" s="709"/>
      <c r="J470" s="709"/>
      <c r="K470" s="709"/>
      <c r="L470" s="709"/>
      <c r="M470" s="709"/>
      <c r="N470" s="137">
        <f>N478+N479+N482+N483+N484+N487</f>
        <v>329264.87</v>
      </c>
      <c r="O470" s="137">
        <f t="shared" ref="O470:Y470" si="317">O478+O479+O482+O483+O484+O487</f>
        <v>264699.09999999998</v>
      </c>
      <c r="P470" s="137">
        <f t="shared" si="317"/>
        <v>64565.76999999999</v>
      </c>
      <c r="Q470" s="137">
        <f t="shared" si="317"/>
        <v>0</v>
      </c>
      <c r="R470" s="137">
        <f t="shared" si="317"/>
        <v>195564.15999999997</v>
      </c>
      <c r="S470" s="137">
        <f t="shared" si="317"/>
        <v>117894.39999999999</v>
      </c>
      <c r="T470" s="137">
        <f t="shared" si="317"/>
        <v>77669.759999999995</v>
      </c>
      <c r="U470" s="137">
        <f t="shared" si="317"/>
        <v>0</v>
      </c>
      <c r="V470" s="137">
        <f t="shared" si="317"/>
        <v>321240.68</v>
      </c>
      <c r="W470" s="137">
        <f t="shared" si="317"/>
        <v>264699.09999999998</v>
      </c>
      <c r="X470" s="137">
        <f t="shared" si="317"/>
        <v>56541.579999999994</v>
      </c>
      <c r="Y470" s="137">
        <f t="shared" si="317"/>
        <v>0</v>
      </c>
      <c r="Z470" s="741">
        <f t="shared" si="313"/>
        <v>0.97562998445597915</v>
      </c>
      <c r="AA470" s="734"/>
      <c r="AB470" s="709"/>
    </row>
    <row r="471" spans="1:28" s="153" customFormat="1" ht="47.25">
      <c r="A471" s="88"/>
      <c r="B471" s="96" t="s">
        <v>392</v>
      </c>
      <c r="C471" s="927"/>
      <c r="D471" s="202"/>
      <c r="E471" s="202"/>
      <c r="F471" s="202"/>
      <c r="G471" s="202"/>
      <c r="H471" s="202"/>
      <c r="I471" s="688"/>
      <c r="J471" s="688"/>
      <c r="K471" s="688"/>
      <c r="L471" s="688"/>
      <c r="M471" s="688"/>
      <c r="N471" s="138"/>
      <c r="O471" s="138"/>
      <c r="P471" s="138"/>
      <c r="Q471" s="665"/>
      <c r="R471" s="665"/>
      <c r="S471" s="665"/>
      <c r="T471" s="333"/>
      <c r="U471" s="333"/>
      <c r="V471" s="665"/>
      <c r="W471" s="665"/>
      <c r="X471" s="665"/>
      <c r="Y471" s="665"/>
      <c r="Z471" s="763"/>
      <c r="AA471" s="665"/>
      <c r="AB471" s="688"/>
    </row>
    <row r="472" spans="1:28" s="153" customFormat="1" ht="47.25">
      <c r="A472" s="87"/>
      <c r="B472" s="97" t="s">
        <v>393</v>
      </c>
      <c r="C472" s="929"/>
      <c r="D472" s="203"/>
      <c r="E472" s="203"/>
      <c r="F472" s="203"/>
      <c r="G472" s="203"/>
      <c r="H472" s="203"/>
      <c r="I472" s="689"/>
      <c r="J472" s="689"/>
      <c r="K472" s="689"/>
      <c r="L472" s="689"/>
      <c r="M472" s="689"/>
      <c r="N472" s="139"/>
      <c r="O472" s="139"/>
      <c r="P472" s="139"/>
      <c r="Q472" s="661"/>
      <c r="R472" s="661"/>
      <c r="S472" s="661"/>
      <c r="T472" s="334"/>
      <c r="U472" s="334"/>
      <c r="V472" s="661"/>
      <c r="W472" s="661"/>
      <c r="X472" s="661"/>
      <c r="Y472" s="661"/>
      <c r="Z472" s="764"/>
      <c r="AA472" s="661"/>
      <c r="AB472" s="689"/>
    </row>
    <row r="473" spans="1:28" s="3" customFormat="1" ht="31.5" hidden="1">
      <c r="A473" s="63"/>
      <c r="B473" s="75" t="s">
        <v>91</v>
      </c>
      <c r="C473" s="961"/>
      <c r="D473" s="228"/>
      <c r="E473" s="228"/>
      <c r="F473" s="228"/>
      <c r="G473" s="228"/>
      <c r="H473" s="228"/>
      <c r="I473" s="710"/>
      <c r="J473" s="710"/>
      <c r="K473" s="710"/>
      <c r="L473" s="710"/>
      <c r="M473" s="710"/>
      <c r="N473" s="108"/>
      <c r="O473" s="108"/>
      <c r="P473" s="108"/>
      <c r="Q473" s="719"/>
      <c r="R473" s="719"/>
      <c r="S473" s="719"/>
      <c r="T473" s="318"/>
      <c r="U473" s="318"/>
      <c r="V473" s="719"/>
      <c r="W473" s="719"/>
      <c r="X473" s="719"/>
      <c r="Y473" s="719"/>
      <c r="Z473" s="744"/>
      <c r="AA473" s="719"/>
      <c r="AB473" s="710"/>
    </row>
    <row r="474" spans="1:28" s="3" customFormat="1" ht="20.25" hidden="1">
      <c r="A474" s="52"/>
      <c r="B474" s="49" t="s">
        <v>35</v>
      </c>
      <c r="C474" s="958"/>
      <c r="D474" s="229"/>
      <c r="E474" s="229"/>
      <c r="F474" s="229"/>
      <c r="G474" s="229"/>
      <c r="H474" s="229"/>
      <c r="I474" s="708"/>
      <c r="J474" s="708"/>
      <c r="K474" s="708"/>
      <c r="L474" s="708"/>
      <c r="M474" s="708"/>
      <c r="N474" s="111"/>
      <c r="O474" s="111"/>
      <c r="P474" s="111"/>
      <c r="Q474" s="569"/>
      <c r="R474" s="569"/>
      <c r="S474" s="569"/>
      <c r="T474" s="275"/>
      <c r="U474" s="275"/>
      <c r="V474" s="569"/>
      <c r="W474" s="569"/>
      <c r="X474" s="569"/>
      <c r="Y474" s="569"/>
      <c r="Z474" s="748"/>
      <c r="AA474" s="569"/>
      <c r="AB474" s="708"/>
    </row>
    <row r="475" spans="1:28" ht="63" hidden="1">
      <c r="A475" s="51" t="s">
        <v>908</v>
      </c>
      <c r="B475" s="102" t="s">
        <v>93</v>
      </c>
      <c r="C475" s="856"/>
      <c r="D475" s="205" t="s">
        <v>532</v>
      </c>
      <c r="E475" s="205" t="s">
        <v>509</v>
      </c>
      <c r="F475" s="205" t="s">
        <v>465</v>
      </c>
      <c r="G475" s="205" t="s">
        <v>510</v>
      </c>
      <c r="H475" s="205" t="s">
        <v>471</v>
      </c>
      <c r="I475" s="691" t="s">
        <v>1047</v>
      </c>
      <c r="J475" s="691"/>
      <c r="K475" s="691" t="s">
        <v>1179</v>
      </c>
      <c r="L475" s="691" t="s">
        <v>1109</v>
      </c>
      <c r="M475" s="691" t="s">
        <v>1049</v>
      </c>
      <c r="N475" s="109">
        <f t="shared" ref="N475" si="318">O475+P475+Q475</f>
        <v>0</v>
      </c>
      <c r="O475" s="109">
        <v>0</v>
      </c>
      <c r="P475" s="109">
        <v>0</v>
      </c>
      <c r="Q475" s="675">
        <v>0</v>
      </c>
      <c r="R475" s="109">
        <f t="shared" ref="R475" si="319">S475+T475+U475</f>
        <v>147991</v>
      </c>
      <c r="S475" s="109">
        <v>146804.70000000001</v>
      </c>
      <c r="T475" s="109">
        <v>1186.3</v>
      </c>
      <c r="U475" s="675"/>
      <c r="V475" s="109">
        <f t="shared" ref="V475" si="320">W475+X475+Y475</f>
        <v>0</v>
      </c>
      <c r="W475" s="675">
        <v>0</v>
      </c>
      <c r="X475" s="675">
        <v>0</v>
      </c>
      <c r="Y475" s="675">
        <v>0</v>
      </c>
      <c r="Z475" s="770">
        <f>V475/R475</f>
        <v>0</v>
      </c>
      <c r="AA475" s="675"/>
      <c r="AB475" s="836"/>
    </row>
    <row r="476" spans="1:28" s="7" customFormat="1" ht="31.5">
      <c r="A476" s="63"/>
      <c r="B476" s="66" t="s">
        <v>12</v>
      </c>
      <c r="C476" s="949"/>
      <c r="D476" s="204"/>
      <c r="E476" s="204"/>
      <c r="F476" s="204"/>
      <c r="G476" s="204"/>
      <c r="H476" s="204"/>
      <c r="I476" s="671"/>
      <c r="J476" s="671"/>
      <c r="K476" s="671"/>
      <c r="L476" s="671"/>
      <c r="M476" s="671"/>
      <c r="N476" s="108"/>
      <c r="O476" s="108"/>
      <c r="P476" s="108"/>
      <c r="Q476" s="719"/>
      <c r="R476" s="719"/>
      <c r="S476" s="719"/>
      <c r="T476" s="318"/>
      <c r="U476" s="318"/>
      <c r="V476" s="719"/>
      <c r="W476" s="719"/>
      <c r="X476" s="719"/>
      <c r="Y476" s="719"/>
      <c r="Z476" s="744"/>
      <c r="AA476" s="719"/>
      <c r="AB476" s="671"/>
    </row>
    <row r="477" spans="1:28" ht="20.25">
      <c r="A477" s="51"/>
      <c r="B477" s="369" t="s">
        <v>97</v>
      </c>
      <c r="C477" s="909"/>
      <c r="D477" s="221"/>
      <c r="E477" s="221"/>
      <c r="F477" s="221"/>
      <c r="G477" s="221"/>
      <c r="H477" s="221"/>
      <c r="I477" s="703"/>
      <c r="J477" s="703"/>
      <c r="K477" s="703"/>
      <c r="L477" s="703"/>
      <c r="M477" s="703"/>
      <c r="N477" s="109"/>
      <c r="O477" s="109"/>
      <c r="P477" s="109"/>
      <c r="Q477" s="675"/>
      <c r="R477" s="675"/>
      <c r="S477" s="675"/>
      <c r="T477" s="282"/>
      <c r="U477" s="282"/>
      <c r="V477" s="675"/>
      <c r="W477" s="675"/>
      <c r="X477" s="675"/>
      <c r="Y477" s="675"/>
      <c r="Z477" s="745"/>
      <c r="AA477" s="675"/>
      <c r="AB477" s="703"/>
    </row>
    <row r="478" spans="1:28" ht="46.5" customHeight="1">
      <c r="A478" s="51" t="s">
        <v>865</v>
      </c>
      <c r="B478" s="102" t="s">
        <v>1164</v>
      </c>
      <c r="C478" s="48" t="s">
        <v>1319</v>
      </c>
      <c r="D478" s="205" t="s">
        <v>463</v>
      </c>
      <c r="E478" s="205" t="s">
        <v>509</v>
      </c>
      <c r="F478" s="205" t="s">
        <v>465</v>
      </c>
      <c r="G478" s="205" t="s">
        <v>510</v>
      </c>
      <c r="H478" s="205" t="s">
        <v>474</v>
      </c>
      <c r="I478" s="691" t="s">
        <v>1047</v>
      </c>
      <c r="J478" s="691" t="s">
        <v>1175</v>
      </c>
      <c r="K478" s="691" t="s">
        <v>1226</v>
      </c>
      <c r="L478" s="691" t="s">
        <v>1433</v>
      </c>
      <c r="M478" s="691" t="s">
        <v>451</v>
      </c>
      <c r="N478" s="109">
        <f t="shared" ref="N478:N479" si="321">O478+P478+Q478</f>
        <v>269334.8</v>
      </c>
      <c r="O478" s="109">
        <v>264699.09999999998</v>
      </c>
      <c r="P478" s="109">
        <v>4635.7</v>
      </c>
      <c r="Q478" s="675">
        <v>0</v>
      </c>
      <c r="R478" s="109">
        <f t="shared" ref="R478:R479" si="322">S478+T478+U478</f>
        <v>121343.79999999999</v>
      </c>
      <c r="S478" s="109">
        <v>117894.39999999999</v>
      </c>
      <c r="T478" s="109">
        <v>3449.4</v>
      </c>
      <c r="U478" s="675"/>
      <c r="V478" s="109">
        <f t="shared" ref="V478:V479" si="323">W478+X478+Y478</f>
        <v>269334.8</v>
      </c>
      <c r="W478" s="675">
        <v>264699.09999999998</v>
      </c>
      <c r="X478" s="675">
        <v>4635.7</v>
      </c>
      <c r="Y478" s="675">
        <v>0</v>
      </c>
      <c r="Z478" s="870">
        <f>V478/N478</f>
        <v>1</v>
      </c>
      <c r="AA478" s="675"/>
      <c r="AB478" s="1005" t="s">
        <v>1512</v>
      </c>
    </row>
    <row r="479" spans="1:28" ht="78.75">
      <c r="A479" s="51" t="s">
        <v>866</v>
      </c>
      <c r="B479" s="102" t="s">
        <v>730</v>
      </c>
      <c r="C479" s="856"/>
      <c r="D479" s="205" t="s">
        <v>463</v>
      </c>
      <c r="E479" s="205" t="s">
        <v>509</v>
      </c>
      <c r="F479" s="205" t="s">
        <v>469</v>
      </c>
      <c r="G479" s="205" t="s">
        <v>1032</v>
      </c>
      <c r="H479" s="205" t="s">
        <v>474</v>
      </c>
      <c r="I479" s="691" t="s">
        <v>1048</v>
      </c>
      <c r="J479" s="691" t="s">
        <v>1177</v>
      </c>
      <c r="K479" s="691" t="s">
        <v>1143</v>
      </c>
      <c r="L479" s="691" t="s">
        <v>1434</v>
      </c>
      <c r="M479" s="691" t="s">
        <v>1049</v>
      </c>
      <c r="N479" s="109">
        <f t="shared" si="321"/>
        <v>6905.9</v>
      </c>
      <c r="O479" s="109">
        <v>0</v>
      </c>
      <c r="P479" s="109">
        <v>6905.9</v>
      </c>
      <c r="Q479" s="675">
        <v>0</v>
      </c>
      <c r="R479" s="109">
        <f t="shared" si="322"/>
        <v>6905.9</v>
      </c>
      <c r="S479" s="109">
        <v>0</v>
      </c>
      <c r="T479" s="109">
        <v>6905.9</v>
      </c>
      <c r="U479" s="675"/>
      <c r="V479" s="109">
        <f t="shared" si="323"/>
        <v>6905.9</v>
      </c>
      <c r="W479" s="675">
        <v>0</v>
      </c>
      <c r="X479" s="675">
        <v>6905.9</v>
      </c>
      <c r="Y479" s="675">
        <v>0</v>
      </c>
      <c r="Z479" s="863">
        <f>V479/N479</f>
        <v>1</v>
      </c>
      <c r="AA479" s="675"/>
      <c r="AB479" s="658" t="s">
        <v>1495</v>
      </c>
    </row>
    <row r="480" spans="1:28" s="153" customFormat="1" ht="47.25">
      <c r="A480" s="87"/>
      <c r="B480" s="97" t="s">
        <v>566</v>
      </c>
      <c r="C480" s="929"/>
      <c r="D480" s="203"/>
      <c r="E480" s="203"/>
      <c r="F480" s="203"/>
      <c r="G480" s="203"/>
      <c r="H480" s="203"/>
      <c r="I480" s="689"/>
      <c r="J480" s="689"/>
      <c r="K480" s="689"/>
      <c r="L480" s="689"/>
      <c r="M480" s="689"/>
      <c r="N480" s="139"/>
      <c r="O480" s="139"/>
      <c r="P480" s="139"/>
      <c r="Q480" s="661"/>
      <c r="R480" s="661"/>
      <c r="S480" s="661"/>
      <c r="T480" s="334"/>
      <c r="U480" s="334"/>
      <c r="V480" s="661"/>
      <c r="W480" s="661"/>
      <c r="X480" s="661"/>
      <c r="Y480" s="661"/>
      <c r="Z480" s="764"/>
      <c r="AA480" s="661"/>
      <c r="AB480" s="689"/>
    </row>
    <row r="481" spans="1:28" ht="20.25">
      <c r="A481" s="51"/>
      <c r="B481" s="369" t="s">
        <v>97</v>
      </c>
      <c r="C481" s="909"/>
      <c r="D481" s="221"/>
      <c r="E481" s="221"/>
      <c r="F481" s="221"/>
      <c r="G481" s="221"/>
      <c r="H481" s="221"/>
      <c r="I481" s="703"/>
      <c r="J481" s="703"/>
      <c r="K481" s="703"/>
      <c r="L481" s="703"/>
      <c r="M481" s="703"/>
      <c r="N481" s="109"/>
      <c r="O481" s="109"/>
      <c r="P481" s="109"/>
      <c r="Q481" s="675"/>
      <c r="R481" s="675"/>
      <c r="S481" s="675"/>
      <c r="T481" s="282"/>
      <c r="U481" s="282"/>
      <c r="V481" s="675"/>
      <c r="W481" s="675"/>
      <c r="X481" s="675"/>
      <c r="Y481" s="675"/>
      <c r="Z481" s="745"/>
      <c r="AA481" s="675"/>
      <c r="AB481" s="703"/>
    </row>
    <row r="482" spans="1:28" s="279" customFormat="1" ht="47.25">
      <c r="A482" s="50" t="s">
        <v>867</v>
      </c>
      <c r="B482" s="276" t="s">
        <v>461</v>
      </c>
      <c r="C482" s="918"/>
      <c r="D482" s="205" t="s">
        <v>463</v>
      </c>
      <c r="E482" s="205" t="s">
        <v>509</v>
      </c>
      <c r="F482" s="205" t="s">
        <v>469</v>
      </c>
      <c r="G482" s="205" t="s">
        <v>511</v>
      </c>
      <c r="H482" s="205" t="s">
        <v>474</v>
      </c>
      <c r="I482" s="691" t="s">
        <v>1048</v>
      </c>
      <c r="J482" s="691" t="s">
        <v>1177</v>
      </c>
      <c r="K482" s="691" t="s">
        <v>1213</v>
      </c>
      <c r="L482" s="691" t="s">
        <v>1435</v>
      </c>
      <c r="M482" s="691" t="s">
        <v>1049</v>
      </c>
      <c r="N482" s="109">
        <f t="shared" ref="N482:N484" si="324">O482+P482+Q482</f>
        <v>14999.99</v>
      </c>
      <c r="O482" s="266">
        <v>0</v>
      </c>
      <c r="P482" s="266">
        <v>14999.99</v>
      </c>
      <c r="Q482" s="563">
        <v>0</v>
      </c>
      <c r="R482" s="109">
        <f t="shared" ref="R482:R484" si="325">S482+T482+U482</f>
        <v>19763.400000000001</v>
      </c>
      <c r="S482" s="266">
        <v>0</v>
      </c>
      <c r="T482" s="266">
        <v>19763.400000000001</v>
      </c>
      <c r="U482" s="563"/>
      <c r="V482" s="109">
        <f t="shared" ref="V482" si="326">W482+X482+Y482</f>
        <v>14999.99</v>
      </c>
      <c r="W482" s="563">
        <v>0</v>
      </c>
      <c r="X482" s="563">
        <v>14999.99</v>
      </c>
      <c r="Y482" s="563">
        <v>0</v>
      </c>
      <c r="Z482" s="870">
        <f>V482/N482</f>
        <v>1</v>
      </c>
      <c r="AA482" s="563"/>
      <c r="AB482" s="658" t="s">
        <v>1495</v>
      </c>
    </row>
    <row r="483" spans="1:28" s="279" customFormat="1" ht="57" customHeight="1">
      <c r="A483" s="50" t="s">
        <v>868</v>
      </c>
      <c r="B483" s="276" t="s">
        <v>460</v>
      </c>
      <c r="C483" s="918"/>
      <c r="D483" s="205" t="s">
        <v>463</v>
      </c>
      <c r="E483" s="205" t="s">
        <v>509</v>
      </c>
      <c r="F483" s="205" t="s">
        <v>469</v>
      </c>
      <c r="G483" s="205" t="s">
        <v>511</v>
      </c>
      <c r="H483" s="205" t="s">
        <v>474</v>
      </c>
      <c r="I483" s="691" t="s">
        <v>1048</v>
      </c>
      <c r="J483" s="691" t="s">
        <v>1177</v>
      </c>
      <c r="K483" s="691" t="s">
        <v>1213</v>
      </c>
      <c r="L483" s="691" t="s">
        <v>1436</v>
      </c>
      <c r="M483" s="691" t="s">
        <v>1049</v>
      </c>
      <c r="N483" s="109">
        <f t="shared" si="324"/>
        <v>14999.99</v>
      </c>
      <c r="O483" s="266">
        <v>0</v>
      </c>
      <c r="P483" s="266">
        <v>14999.99</v>
      </c>
      <c r="Q483" s="563">
        <v>0</v>
      </c>
      <c r="R483" s="109">
        <f t="shared" si="325"/>
        <v>19763.43</v>
      </c>
      <c r="S483" s="266">
        <v>0</v>
      </c>
      <c r="T483" s="266">
        <v>19763.43</v>
      </c>
      <c r="U483" s="563"/>
      <c r="V483" s="109">
        <f t="shared" ref="V483" si="327">W483+X483+Y483</f>
        <v>15000</v>
      </c>
      <c r="W483" s="563">
        <v>0</v>
      </c>
      <c r="X483" s="563">
        <v>15000</v>
      </c>
      <c r="Y483" s="563">
        <v>0</v>
      </c>
      <c r="Z483" s="870">
        <f t="shared" ref="Z483:Z484" si="328">V483/N483</f>
        <v>1.0000006666671111</v>
      </c>
      <c r="AA483" s="563"/>
      <c r="AB483" s="658" t="s">
        <v>1495</v>
      </c>
    </row>
    <row r="484" spans="1:28" s="279" customFormat="1" ht="47.25">
      <c r="A484" s="50" t="s">
        <v>869</v>
      </c>
      <c r="B484" s="276" t="s">
        <v>459</v>
      </c>
      <c r="C484" s="918"/>
      <c r="D484" s="205" t="s">
        <v>463</v>
      </c>
      <c r="E484" s="205" t="s">
        <v>509</v>
      </c>
      <c r="F484" s="205" t="s">
        <v>469</v>
      </c>
      <c r="G484" s="205" t="s">
        <v>511</v>
      </c>
      <c r="H484" s="205" t="s">
        <v>474</v>
      </c>
      <c r="I484" s="691" t="s">
        <v>1048</v>
      </c>
      <c r="J484" s="691" t="s">
        <v>1177</v>
      </c>
      <c r="K484" s="691" t="s">
        <v>1213</v>
      </c>
      <c r="L484" s="691" t="s">
        <v>1437</v>
      </c>
      <c r="M484" s="691" t="s">
        <v>1049</v>
      </c>
      <c r="N484" s="109">
        <f t="shared" si="324"/>
        <v>14999.99</v>
      </c>
      <c r="O484" s="266">
        <v>0</v>
      </c>
      <c r="P484" s="266">
        <v>14999.99</v>
      </c>
      <c r="Q484" s="563">
        <v>0</v>
      </c>
      <c r="R484" s="109">
        <f t="shared" si="325"/>
        <v>19763.43</v>
      </c>
      <c r="S484" s="266">
        <v>0</v>
      </c>
      <c r="T484" s="266">
        <v>19763.43</v>
      </c>
      <c r="U484" s="563"/>
      <c r="V484" s="109">
        <f t="shared" ref="V484" si="329">W484+X484+Y484</f>
        <v>14999.99</v>
      </c>
      <c r="W484" s="563">
        <v>0</v>
      </c>
      <c r="X484" s="563">
        <v>14999.99</v>
      </c>
      <c r="Y484" s="563">
        <v>0</v>
      </c>
      <c r="Z484" s="870">
        <f t="shared" si="328"/>
        <v>1</v>
      </c>
      <c r="AA484" s="563"/>
      <c r="AB484" s="658" t="s">
        <v>1495</v>
      </c>
    </row>
    <row r="485" spans="1:28" s="153" customFormat="1" ht="31.5">
      <c r="A485" s="87"/>
      <c r="B485" s="97" t="s">
        <v>776</v>
      </c>
      <c r="C485" s="929"/>
      <c r="D485" s="203"/>
      <c r="E485" s="203"/>
      <c r="F485" s="203"/>
      <c r="G485" s="203"/>
      <c r="H485" s="203"/>
      <c r="I485" s="689"/>
      <c r="J485" s="689"/>
      <c r="K485" s="689"/>
      <c r="L485" s="689"/>
      <c r="M485" s="689"/>
      <c r="N485" s="139"/>
      <c r="O485" s="139"/>
      <c r="P485" s="139"/>
      <c r="Q485" s="661"/>
      <c r="R485" s="661"/>
      <c r="S485" s="661"/>
      <c r="T485" s="334"/>
      <c r="U485" s="334"/>
      <c r="V485" s="661"/>
      <c r="W485" s="661"/>
      <c r="X485" s="661"/>
      <c r="Y485" s="661"/>
      <c r="Z485" s="764"/>
      <c r="AA485" s="661"/>
      <c r="AB485" s="689"/>
    </row>
    <row r="486" spans="1:28" ht="20.25">
      <c r="A486" s="51"/>
      <c r="B486" s="369" t="s">
        <v>97</v>
      </c>
      <c r="C486" s="909"/>
      <c r="D486" s="221"/>
      <c r="E486" s="221"/>
      <c r="F486" s="221"/>
      <c r="G486" s="221"/>
      <c r="H486" s="221"/>
      <c r="I486" s="703"/>
      <c r="J486" s="703"/>
      <c r="K486" s="703"/>
      <c r="L486" s="703"/>
      <c r="M486" s="703"/>
      <c r="N486" s="109"/>
      <c r="O486" s="109"/>
      <c r="P486" s="109"/>
      <c r="Q486" s="675"/>
      <c r="R486" s="675"/>
      <c r="S486" s="675"/>
      <c r="T486" s="282"/>
      <c r="U486" s="282"/>
      <c r="V486" s="675"/>
      <c r="W486" s="675"/>
      <c r="X486" s="675"/>
      <c r="Y486" s="675"/>
      <c r="Z486" s="745"/>
      <c r="AA486" s="675"/>
      <c r="AB486" s="703"/>
    </row>
    <row r="487" spans="1:28" s="1" customFormat="1" ht="47.25">
      <c r="A487" s="50" t="s">
        <v>870</v>
      </c>
      <c r="B487" s="277" t="s">
        <v>777</v>
      </c>
      <c r="C487" s="918"/>
      <c r="D487" s="205" t="s">
        <v>463</v>
      </c>
      <c r="E487" s="205" t="s">
        <v>493</v>
      </c>
      <c r="F487" s="205" t="s">
        <v>509</v>
      </c>
      <c r="G487" s="205" t="s">
        <v>1033</v>
      </c>
      <c r="H487" s="205" t="s">
        <v>474</v>
      </c>
      <c r="I487" s="691" t="s">
        <v>1048</v>
      </c>
      <c r="J487" s="691" t="s">
        <v>1177</v>
      </c>
      <c r="K487" s="691" t="s">
        <v>1214</v>
      </c>
      <c r="L487" s="691" t="s">
        <v>1438</v>
      </c>
      <c r="M487" s="691" t="s">
        <v>1049</v>
      </c>
      <c r="N487" s="109">
        <f t="shared" ref="N487" si="330">O487+P487+Q487</f>
        <v>8024.2</v>
      </c>
      <c r="O487" s="284">
        <v>0</v>
      </c>
      <c r="P487" s="284">
        <v>8024.2</v>
      </c>
      <c r="Q487" s="561"/>
      <c r="R487" s="109">
        <f t="shared" ref="R487" si="331">S487+T487+U487</f>
        <v>8024.2</v>
      </c>
      <c r="S487" s="284">
        <v>0</v>
      </c>
      <c r="T487" s="284">
        <v>8024.2</v>
      </c>
      <c r="U487" s="561"/>
      <c r="V487" s="109">
        <f t="shared" ref="V487" si="332">W487+X487+Y487</f>
        <v>0</v>
      </c>
      <c r="W487" s="561">
        <v>0</v>
      </c>
      <c r="X487" s="561">
        <v>0</v>
      </c>
      <c r="Y487" s="561">
        <v>0</v>
      </c>
      <c r="Z487" s="770">
        <f>V487/R487</f>
        <v>0</v>
      </c>
      <c r="AA487" s="839"/>
      <c r="AB487" s="691" t="s">
        <v>1342</v>
      </c>
    </row>
    <row r="488" spans="1:28" s="153" customFormat="1" ht="20.25">
      <c r="A488" s="33"/>
      <c r="B488" s="33" t="s">
        <v>409</v>
      </c>
      <c r="C488" s="960"/>
      <c r="D488" s="201"/>
      <c r="E488" s="201"/>
      <c r="F488" s="201"/>
      <c r="G488" s="201"/>
      <c r="H488" s="201"/>
      <c r="I488" s="709"/>
      <c r="J488" s="709"/>
      <c r="K488" s="709"/>
      <c r="L488" s="709"/>
      <c r="M488" s="709"/>
      <c r="N488" s="137">
        <f>N493+N494+N495+N496</f>
        <v>53468.999999999993</v>
      </c>
      <c r="O488" s="137">
        <f t="shared" ref="O488:Y488" si="333">O493+O494+O495+O496</f>
        <v>0</v>
      </c>
      <c r="P488" s="137">
        <f t="shared" si="333"/>
        <v>53468.999999999993</v>
      </c>
      <c r="Q488" s="137">
        <f t="shared" si="333"/>
        <v>0</v>
      </c>
      <c r="R488" s="137">
        <f t="shared" si="333"/>
        <v>49134.8</v>
      </c>
      <c r="S488" s="137">
        <f t="shared" si="333"/>
        <v>0</v>
      </c>
      <c r="T488" s="137">
        <f t="shared" si="333"/>
        <v>49134.8</v>
      </c>
      <c r="U488" s="137">
        <f t="shared" si="333"/>
        <v>0</v>
      </c>
      <c r="V488" s="137">
        <f t="shared" si="333"/>
        <v>52593.8</v>
      </c>
      <c r="W488" s="137">
        <f t="shared" si="333"/>
        <v>0</v>
      </c>
      <c r="X488" s="137">
        <f t="shared" si="333"/>
        <v>52593.8</v>
      </c>
      <c r="Y488" s="137">
        <f t="shared" si="333"/>
        <v>0</v>
      </c>
      <c r="Z488" s="878">
        <f>V488/N488</f>
        <v>0.98363163702332213</v>
      </c>
      <c r="AA488" s="734"/>
      <c r="AB488" s="709"/>
    </row>
    <row r="489" spans="1:28" s="153" customFormat="1" ht="31.5">
      <c r="A489" s="88"/>
      <c r="B489" s="96" t="s">
        <v>567</v>
      </c>
      <c r="C489" s="927"/>
      <c r="D489" s="202"/>
      <c r="E489" s="202"/>
      <c r="F489" s="202"/>
      <c r="G489" s="202"/>
      <c r="H489" s="202"/>
      <c r="I489" s="688"/>
      <c r="J489" s="688"/>
      <c r="K489" s="688"/>
      <c r="L489" s="688"/>
      <c r="M489" s="688"/>
      <c r="N489" s="138"/>
      <c r="O489" s="138"/>
      <c r="P489" s="138"/>
      <c r="Q489" s="665"/>
      <c r="R489" s="665"/>
      <c r="S489" s="665"/>
      <c r="T489" s="333"/>
      <c r="U489" s="333"/>
      <c r="V489" s="665"/>
      <c r="W489" s="665"/>
      <c r="X489" s="665"/>
      <c r="Y489" s="665"/>
      <c r="Z489" s="763"/>
      <c r="AA489" s="665"/>
      <c r="AB489" s="688"/>
    </row>
    <row r="490" spans="1:28" s="153" customFormat="1" ht="31.5">
      <c r="A490" s="87"/>
      <c r="B490" s="97" t="s">
        <v>568</v>
      </c>
      <c r="C490" s="929"/>
      <c r="D490" s="203"/>
      <c r="E490" s="203"/>
      <c r="F490" s="203"/>
      <c r="G490" s="203"/>
      <c r="H490" s="203"/>
      <c r="I490" s="689"/>
      <c r="J490" s="689"/>
      <c r="K490" s="689"/>
      <c r="L490" s="689"/>
      <c r="M490" s="689"/>
      <c r="N490" s="139"/>
      <c r="O490" s="139"/>
      <c r="P490" s="139"/>
      <c r="Q490" s="661"/>
      <c r="R490" s="661"/>
      <c r="S490" s="661"/>
      <c r="T490" s="334"/>
      <c r="U490" s="334"/>
      <c r="V490" s="661"/>
      <c r="W490" s="661"/>
      <c r="X490" s="661"/>
      <c r="Y490" s="661"/>
      <c r="Z490" s="764"/>
      <c r="AA490" s="661"/>
      <c r="AB490" s="689"/>
    </row>
    <row r="491" spans="1:28" s="20" customFormat="1" ht="31.5">
      <c r="A491" s="76"/>
      <c r="B491" s="66" t="s">
        <v>12</v>
      </c>
      <c r="C491" s="949"/>
      <c r="D491" s="204"/>
      <c r="E491" s="204"/>
      <c r="F491" s="204"/>
      <c r="G491" s="204"/>
      <c r="H491" s="204"/>
      <c r="I491" s="671"/>
      <c r="J491" s="671"/>
      <c r="K491" s="671"/>
      <c r="L491" s="671"/>
      <c r="M491" s="671"/>
      <c r="N491" s="141"/>
      <c r="O491" s="141"/>
      <c r="P491" s="141"/>
      <c r="Q491" s="735"/>
      <c r="R491" s="735"/>
      <c r="S491" s="735"/>
      <c r="T491" s="338"/>
      <c r="U491" s="338"/>
      <c r="V491" s="735"/>
      <c r="W491" s="735"/>
      <c r="X491" s="735"/>
      <c r="Y491" s="735"/>
      <c r="Z491" s="768"/>
      <c r="AA491" s="735"/>
      <c r="AB491" s="671"/>
    </row>
    <row r="492" spans="1:28" ht="20.25">
      <c r="A492" s="51"/>
      <c r="B492" s="369" t="s">
        <v>97</v>
      </c>
      <c r="C492" s="909"/>
      <c r="D492" s="221"/>
      <c r="E492" s="221"/>
      <c r="F492" s="221"/>
      <c r="G492" s="221"/>
      <c r="H492" s="221"/>
      <c r="I492" s="703"/>
      <c r="J492" s="703"/>
      <c r="K492" s="703"/>
      <c r="L492" s="703"/>
      <c r="M492" s="703"/>
      <c r="N492" s="109"/>
      <c r="O492" s="109"/>
      <c r="P492" s="109"/>
      <c r="Q492" s="675"/>
      <c r="R492" s="675"/>
      <c r="S492" s="675"/>
      <c r="T492" s="282"/>
      <c r="U492" s="282"/>
      <c r="V492" s="675"/>
      <c r="W492" s="675"/>
      <c r="X492" s="675"/>
      <c r="Y492" s="675"/>
      <c r="Z492" s="745"/>
      <c r="AA492" s="675"/>
      <c r="AB492" s="703"/>
    </row>
    <row r="493" spans="1:28" s="20" customFormat="1" ht="90" customHeight="1">
      <c r="A493" s="51" t="s">
        <v>871</v>
      </c>
      <c r="B493" s="814" t="s">
        <v>411</v>
      </c>
      <c r="C493" s="920"/>
      <c r="D493" s="214" t="s">
        <v>463</v>
      </c>
      <c r="E493" s="214" t="s">
        <v>493</v>
      </c>
      <c r="F493" s="214" t="s">
        <v>218</v>
      </c>
      <c r="G493" s="214" t="s">
        <v>1038</v>
      </c>
      <c r="H493" s="214" t="s">
        <v>474</v>
      </c>
      <c r="I493" s="699" t="s">
        <v>1048</v>
      </c>
      <c r="J493" s="699" t="s">
        <v>1177</v>
      </c>
      <c r="K493" s="699" t="s">
        <v>1143</v>
      </c>
      <c r="L493" s="699" t="s">
        <v>1111</v>
      </c>
      <c r="M493" s="699" t="s">
        <v>1049</v>
      </c>
      <c r="N493" s="109">
        <f t="shared" ref="N493:N496" si="334">O493+P493+Q493</f>
        <v>3061.7</v>
      </c>
      <c r="O493" s="125">
        <v>0</v>
      </c>
      <c r="P493" s="125">
        <v>3061.7</v>
      </c>
      <c r="Q493" s="725"/>
      <c r="R493" s="109">
        <f t="shared" ref="R493:R496" si="335">S493+T493+U493</f>
        <v>3061.7</v>
      </c>
      <c r="S493" s="125">
        <v>0</v>
      </c>
      <c r="T493" s="125">
        <v>3061.7</v>
      </c>
      <c r="U493" s="725"/>
      <c r="V493" s="109">
        <f t="shared" ref="V493" si="336">W493+X493+Y493</f>
        <v>3061.7</v>
      </c>
      <c r="W493" s="725">
        <v>0</v>
      </c>
      <c r="X493" s="725">
        <v>3061.7</v>
      </c>
      <c r="Y493" s="725">
        <v>0</v>
      </c>
      <c r="Z493" s="870">
        <f>V493/R493</f>
        <v>1</v>
      </c>
      <c r="AA493" s="725"/>
      <c r="AB493" s="658" t="s">
        <v>1495</v>
      </c>
    </row>
    <row r="494" spans="1:28" s="20" customFormat="1" ht="93" customHeight="1">
      <c r="A494" s="51" t="s">
        <v>872</v>
      </c>
      <c r="B494" s="843" t="s">
        <v>412</v>
      </c>
      <c r="C494" s="962"/>
      <c r="D494" s="211" t="s">
        <v>463</v>
      </c>
      <c r="E494" s="211" t="s">
        <v>493</v>
      </c>
      <c r="F494" s="211" t="s">
        <v>218</v>
      </c>
      <c r="G494" s="211" t="s">
        <v>1038</v>
      </c>
      <c r="H494" s="211" t="s">
        <v>474</v>
      </c>
      <c r="I494" s="694" t="s">
        <v>1048</v>
      </c>
      <c r="J494" s="694" t="s">
        <v>1177</v>
      </c>
      <c r="K494" s="694" t="s">
        <v>1139</v>
      </c>
      <c r="L494" s="694" t="s">
        <v>1112</v>
      </c>
      <c r="M494" s="694" t="s">
        <v>1049</v>
      </c>
      <c r="N494" s="109">
        <f t="shared" si="334"/>
        <v>11483.1</v>
      </c>
      <c r="O494" s="125">
        <v>0</v>
      </c>
      <c r="P494" s="125">
        <v>11483.1</v>
      </c>
      <c r="Q494" s="725"/>
      <c r="R494" s="109">
        <f t="shared" si="335"/>
        <v>11483.1</v>
      </c>
      <c r="S494" s="125">
        <v>0</v>
      </c>
      <c r="T494" s="125">
        <v>11483.1</v>
      </c>
      <c r="U494" s="725"/>
      <c r="V494" s="109">
        <f t="shared" ref="V494" si="337">W494+X494+Y494</f>
        <v>11483.1</v>
      </c>
      <c r="W494" s="725">
        <v>0</v>
      </c>
      <c r="X494" s="725">
        <v>11483.1</v>
      </c>
      <c r="Y494" s="725">
        <v>0</v>
      </c>
      <c r="Z494" s="870">
        <f>V494/R494</f>
        <v>1</v>
      </c>
      <c r="AA494" s="725"/>
      <c r="AB494" s="658" t="s">
        <v>1495</v>
      </c>
    </row>
    <row r="495" spans="1:28" s="153" customFormat="1" ht="47.25">
      <c r="A495" s="357" t="s">
        <v>873</v>
      </c>
      <c r="B495" s="844" t="s">
        <v>711</v>
      </c>
      <c r="C495" s="963"/>
      <c r="D495" s="211" t="s">
        <v>463</v>
      </c>
      <c r="E495" s="211" t="s">
        <v>493</v>
      </c>
      <c r="F495" s="211" t="s">
        <v>218</v>
      </c>
      <c r="G495" s="211" t="s">
        <v>1038</v>
      </c>
      <c r="H495" s="211" t="s">
        <v>474</v>
      </c>
      <c r="I495" s="694" t="s">
        <v>1048</v>
      </c>
      <c r="J495" s="694" t="s">
        <v>1177</v>
      </c>
      <c r="K495" s="694" t="s">
        <v>1180</v>
      </c>
      <c r="L495" s="694" t="s">
        <v>1181</v>
      </c>
      <c r="M495" s="694" t="s">
        <v>1049</v>
      </c>
      <c r="N495" s="109">
        <f t="shared" si="334"/>
        <v>20017.099999999999</v>
      </c>
      <c r="O495" s="281">
        <v>0</v>
      </c>
      <c r="P495" s="281">
        <v>20017.099999999999</v>
      </c>
      <c r="Q495" s="725"/>
      <c r="R495" s="109">
        <f t="shared" si="335"/>
        <v>17850</v>
      </c>
      <c r="S495" s="281">
        <v>0</v>
      </c>
      <c r="T495" s="281">
        <v>17850</v>
      </c>
      <c r="U495" s="725"/>
      <c r="V495" s="109">
        <f t="shared" ref="V495" si="338">W495+X495+Y495</f>
        <v>19635</v>
      </c>
      <c r="W495" s="725">
        <v>0</v>
      </c>
      <c r="X495" s="725">
        <v>19635</v>
      </c>
      <c r="Y495" s="725">
        <v>0</v>
      </c>
      <c r="Z495" s="770">
        <f>V495/N495</f>
        <v>0.98091132082069843</v>
      </c>
      <c r="AA495" s="725"/>
      <c r="AB495" s="658" t="s">
        <v>1495</v>
      </c>
    </row>
    <row r="496" spans="1:28" s="153" customFormat="1" ht="47.25">
      <c r="A496" s="357" t="s">
        <v>874</v>
      </c>
      <c r="B496" s="844" t="s">
        <v>712</v>
      </c>
      <c r="C496" s="963"/>
      <c r="D496" s="211" t="s">
        <v>463</v>
      </c>
      <c r="E496" s="211" t="s">
        <v>493</v>
      </c>
      <c r="F496" s="211" t="s">
        <v>218</v>
      </c>
      <c r="G496" s="211" t="s">
        <v>1038</v>
      </c>
      <c r="H496" s="211" t="s">
        <v>474</v>
      </c>
      <c r="I496" s="694" t="s">
        <v>1048</v>
      </c>
      <c r="J496" s="694" t="s">
        <v>1177</v>
      </c>
      <c r="K496" s="694" t="s">
        <v>1180</v>
      </c>
      <c r="L496" s="694"/>
      <c r="M496" s="694" t="s">
        <v>1049</v>
      </c>
      <c r="N496" s="109">
        <f t="shared" si="334"/>
        <v>18907.099999999999</v>
      </c>
      <c r="O496" s="281">
        <v>0</v>
      </c>
      <c r="P496" s="281">
        <v>18907.099999999999</v>
      </c>
      <c r="Q496" s="725"/>
      <c r="R496" s="109">
        <f t="shared" si="335"/>
        <v>16740</v>
      </c>
      <c r="S496" s="281">
        <v>0</v>
      </c>
      <c r="T496" s="281">
        <v>16740</v>
      </c>
      <c r="U496" s="725"/>
      <c r="V496" s="109">
        <f t="shared" ref="V496" si="339">W496+X496+Y496</f>
        <v>18414</v>
      </c>
      <c r="W496" s="725">
        <v>0</v>
      </c>
      <c r="X496" s="725">
        <v>18414</v>
      </c>
      <c r="Y496" s="725">
        <v>0</v>
      </c>
      <c r="Z496" s="770">
        <f>V496/N496</f>
        <v>0.97391985021499872</v>
      </c>
      <c r="AA496" s="725"/>
      <c r="AB496" s="658" t="s">
        <v>1495</v>
      </c>
    </row>
    <row r="497" spans="1:28" s="17" customFormat="1" ht="20.25">
      <c r="A497" s="609"/>
      <c r="B497" s="593" t="s">
        <v>408</v>
      </c>
      <c r="C497" s="915"/>
      <c r="D497" s="584"/>
      <c r="E497" s="584"/>
      <c r="F497" s="584"/>
      <c r="G497" s="584"/>
      <c r="H497" s="584"/>
      <c r="I497" s="687"/>
      <c r="J497" s="687"/>
      <c r="K497" s="687"/>
      <c r="L497" s="687"/>
      <c r="M497" s="687"/>
      <c r="N497" s="601">
        <f>N502+N507+N512+N514+N516+N521</f>
        <v>16063.5</v>
      </c>
      <c r="O497" s="601">
        <f t="shared" ref="O497:Y497" si="340">O502+O507+O512+O514+O516+O521</f>
        <v>702</v>
      </c>
      <c r="P497" s="601">
        <f t="shared" si="340"/>
        <v>15361.5</v>
      </c>
      <c r="Q497" s="601">
        <f t="shared" si="340"/>
        <v>0</v>
      </c>
      <c r="R497" s="601">
        <f t="shared" si="340"/>
        <v>17599.599999999999</v>
      </c>
      <c r="S497" s="601">
        <f t="shared" si="340"/>
        <v>2195.6999999999998</v>
      </c>
      <c r="T497" s="601">
        <f t="shared" si="340"/>
        <v>15403.900000000001</v>
      </c>
      <c r="U497" s="601">
        <f t="shared" si="340"/>
        <v>0</v>
      </c>
      <c r="V497" s="601">
        <f t="shared" si="340"/>
        <v>11084.3</v>
      </c>
      <c r="W497" s="601">
        <f t="shared" si="340"/>
        <v>702</v>
      </c>
      <c r="X497" s="601">
        <f t="shared" si="340"/>
        <v>10382.299999999999</v>
      </c>
      <c r="Y497" s="601">
        <f t="shared" si="340"/>
        <v>0</v>
      </c>
      <c r="Z497" s="741">
        <f>V497/N497</f>
        <v>0.69003019267282961</v>
      </c>
      <c r="AA497" s="730"/>
      <c r="AB497" s="687"/>
    </row>
    <row r="498" spans="1:28" s="153" customFormat="1" ht="78.75">
      <c r="A498" s="88"/>
      <c r="B498" s="96" t="s">
        <v>732</v>
      </c>
      <c r="C498" s="927"/>
      <c r="D498" s="202"/>
      <c r="E498" s="202"/>
      <c r="F498" s="202"/>
      <c r="G498" s="202"/>
      <c r="H498" s="202"/>
      <c r="I498" s="688"/>
      <c r="J498" s="688"/>
      <c r="K498" s="688"/>
      <c r="L498" s="688"/>
      <c r="M498" s="688"/>
      <c r="N498" s="138"/>
      <c r="O498" s="138"/>
      <c r="P498" s="138"/>
      <c r="Q498" s="665"/>
      <c r="R498" s="665"/>
      <c r="S498" s="665"/>
      <c r="T498" s="333"/>
      <c r="U498" s="333"/>
      <c r="V498" s="665"/>
      <c r="W498" s="665"/>
      <c r="X498" s="665"/>
      <c r="Y498" s="665"/>
      <c r="Z498" s="763"/>
      <c r="AA498" s="665"/>
      <c r="AB498" s="688"/>
    </row>
    <row r="499" spans="1:28" s="153" customFormat="1" ht="31.5">
      <c r="A499" s="87"/>
      <c r="B499" s="97" t="s">
        <v>733</v>
      </c>
      <c r="C499" s="929"/>
      <c r="D499" s="203"/>
      <c r="E499" s="203"/>
      <c r="F499" s="203"/>
      <c r="G499" s="203"/>
      <c r="H499" s="203"/>
      <c r="I499" s="689"/>
      <c r="J499" s="689"/>
      <c r="K499" s="689"/>
      <c r="L499" s="689"/>
      <c r="M499" s="689"/>
      <c r="N499" s="139"/>
      <c r="O499" s="139"/>
      <c r="P499" s="139"/>
      <c r="Q499" s="661"/>
      <c r="R499" s="661"/>
      <c r="S499" s="661"/>
      <c r="T499" s="334"/>
      <c r="U499" s="334"/>
      <c r="V499" s="661"/>
      <c r="W499" s="661"/>
      <c r="X499" s="661"/>
      <c r="Y499" s="661"/>
      <c r="Z499" s="764"/>
      <c r="AA499" s="661"/>
      <c r="AB499" s="689"/>
    </row>
    <row r="500" spans="1:28" s="674" customFormat="1" ht="31.5">
      <c r="A500" s="669"/>
      <c r="B500" s="670" t="s">
        <v>18</v>
      </c>
      <c r="C500" s="964"/>
      <c r="D500" s="671"/>
      <c r="E500" s="671"/>
      <c r="F500" s="671"/>
      <c r="G500" s="671"/>
      <c r="H500" s="671"/>
      <c r="I500" s="671"/>
      <c r="J500" s="671"/>
      <c r="K500" s="671"/>
      <c r="L500" s="671"/>
      <c r="M500" s="671"/>
      <c r="N500" s="672"/>
      <c r="O500" s="673"/>
      <c r="P500" s="672"/>
      <c r="Q500" s="672"/>
      <c r="R500" s="672"/>
      <c r="S500" s="672"/>
      <c r="T500" s="672"/>
      <c r="U500" s="672"/>
      <c r="V500" s="672"/>
      <c r="W500" s="672"/>
      <c r="X500" s="672"/>
      <c r="Y500" s="672"/>
      <c r="Z500" s="769"/>
      <c r="AA500" s="672"/>
      <c r="AB500" s="671"/>
    </row>
    <row r="501" spans="1:28" ht="20.25">
      <c r="A501" s="51"/>
      <c r="B501" s="369" t="s">
        <v>97</v>
      </c>
      <c r="C501" s="909"/>
      <c r="D501" s="221"/>
      <c r="E501" s="221"/>
      <c r="F501" s="221"/>
      <c r="G501" s="221"/>
      <c r="H501" s="221"/>
      <c r="I501" s="703"/>
      <c r="J501" s="703"/>
      <c r="K501" s="703"/>
      <c r="L501" s="703"/>
      <c r="M501" s="703"/>
      <c r="N501" s="109"/>
      <c r="O501" s="109"/>
      <c r="P501" s="109"/>
      <c r="Q501" s="675"/>
      <c r="R501" s="675"/>
      <c r="S501" s="675"/>
      <c r="T501" s="282"/>
      <c r="U501" s="282"/>
      <c r="V501" s="675"/>
      <c r="W501" s="675"/>
      <c r="X501" s="675"/>
      <c r="Y501" s="675"/>
      <c r="Z501" s="745"/>
      <c r="AA501" s="675"/>
      <c r="AB501" s="703"/>
    </row>
    <row r="502" spans="1:28" s="153" customFormat="1" ht="96" customHeight="1">
      <c r="A502" s="357" t="s">
        <v>875</v>
      </c>
      <c r="B502" s="844" t="s">
        <v>734</v>
      </c>
      <c r="C502" s="963"/>
      <c r="D502" s="230" t="s">
        <v>463</v>
      </c>
      <c r="E502" s="230" t="s">
        <v>493</v>
      </c>
      <c r="F502" s="230" t="s">
        <v>469</v>
      </c>
      <c r="G502" s="230" t="s">
        <v>1031</v>
      </c>
      <c r="H502" s="230" t="s">
        <v>474</v>
      </c>
      <c r="I502" s="694" t="s">
        <v>1048</v>
      </c>
      <c r="J502" s="694" t="s">
        <v>1177</v>
      </c>
      <c r="K502" s="694" t="s">
        <v>1189</v>
      </c>
      <c r="L502" s="694" t="s">
        <v>1188</v>
      </c>
      <c r="M502" s="694" t="s">
        <v>1049</v>
      </c>
      <c r="N502" s="109">
        <f t="shared" ref="N502" si="341">O502+P502+Q502</f>
        <v>6893.2</v>
      </c>
      <c r="O502" s="281">
        <v>0</v>
      </c>
      <c r="P502" s="281">
        <v>6893.2</v>
      </c>
      <c r="Q502" s="725"/>
      <c r="R502" s="109">
        <f t="shared" ref="R502" si="342">S502+T502+U502</f>
        <v>6893.2</v>
      </c>
      <c r="S502" s="281">
        <v>0</v>
      </c>
      <c r="T502" s="281">
        <v>6893.2</v>
      </c>
      <c r="U502" s="725"/>
      <c r="V502" s="109">
        <f t="shared" ref="V502" si="343">W502+X502+Y502</f>
        <v>6893.2</v>
      </c>
      <c r="W502" s="725">
        <v>0</v>
      </c>
      <c r="X502" s="725">
        <v>6893.2</v>
      </c>
      <c r="Y502" s="725">
        <v>0</v>
      </c>
      <c r="Z502" s="870">
        <f>V502/R502</f>
        <v>1</v>
      </c>
      <c r="AA502" s="725"/>
      <c r="AB502" s="658" t="s">
        <v>1495</v>
      </c>
    </row>
    <row r="503" spans="1:28" s="153" customFormat="1" ht="47.25">
      <c r="A503" s="662"/>
      <c r="B503" s="663" t="s">
        <v>1040</v>
      </c>
      <c r="C503" s="965"/>
      <c r="D503" s="664"/>
      <c r="E503" s="664"/>
      <c r="F503" s="664"/>
      <c r="G503" s="664"/>
      <c r="H503" s="664"/>
      <c r="I503" s="688"/>
      <c r="J503" s="688"/>
      <c r="K503" s="688"/>
      <c r="L503" s="688"/>
      <c r="M503" s="688"/>
      <c r="N503" s="665"/>
      <c r="O503" s="665"/>
      <c r="P503" s="665"/>
      <c r="Q503" s="665"/>
      <c r="R503" s="665"/>
      <c r="S503" s="665"/>
      <c r="T503" s="665"/>
      <c r="U503" s="665"/>
      <c r="V503" s="665"/>
      <c r="W503" s="665"/>
      <c r="X503" s="665"/>
      <c r="Y503" s="665"/>
      <c r="Z503" s="763"/>
      <c r="AA503" s="665"/>
      <c r="AB503" s="688"/>
    </row>
    <row r="504" spans="1:28" s="153" customFormat="1" ht="94.5">
      <c r="A504" s="660"/>
      <c r="B504" s="666" t="s">
        <v>1041</v>
      </c>
      <c r="C504" s="966"/>
      <c r="D504" s="667"/>
      <c r="E504" s="667"/>
      <c r="F504" s="667"/>
      <c r="G504" s="667"/>
      <c r="H504" s="667"/>
      <c r="I504" s="689"/>
      <c r="J504" s="689"/>
      <c r="K504" s="689"/>
      <c r="L504" s="689"/>
      <c r="M504" s="689"/>
      <c r="N504" s="661"/>
      <c r="O504" s="661"/>
      <c r="P504" s="661"/>
      <c r="Q504" s="661"/>
      <c r="R504" s="661"/>
      <c r="S504" s="661"/>
      <c r="T504" s="661"/>
      <c r="U504" s="661"/>
      <c r="V504" s="661"/>
      <c r="W504" s="661"/>
      <c r="X504" s="661"/>
      <c r="Y504" s="661"/>
      <c r="Z504" s="764"/>
      <c r="AA504" s="661"/>
      <c r="AB504" s="689"/>
    </row>
    <row r="505" spans="1:28" s="674" customFormat="1" ht="31.5">
      <c r="A505" s="669"/>
      <c r="B505" s="670" t="s">
        <v>18</v>
      </c>
      <c r="C505" s="964"/>
      <c r="D505" s="671"/>
      <c r="E505" s="671"/>
      <c r="F505" s="671"/>
      <c r="G505" s="671"/>
      <c r="H505" s="671"/>
      <c r="I505" s="671"/>
      <c r="J505" s="671"/>
      <c r="K505" s="671"/>
      <c r="L505" s="671"/>
      <c r="M505" s="671"/>
      <c r="N505" s="672"/>
      <c r="O505" s="673"/>
      <c r="P505" s="672"/>
      <c r="Q505" s="672"/>
      <c r="R505" s="672"/>
      <c r="S505" s="672"/>
      <c r="T505" s="672"/>
      <c r="U505" s="672"/>
      <c r="V505" s="672"/>
      <c r="W505" s="672"/>
      <c r="X505" s="672"/>
      <c r="Y505" s="672"/>
      <c r="Z505" s="769"/>
      <c r="AA505" s="672"/>
      <c r="AB505" s="671"/>
    </row>
    <row r="506" spans="1:28" ht="20.25">
      <c r="A506" s="51"/>
      <c r="B506" s="369" t="s">
        <v>97</v>
      </c>
      <c r="C506" s="909"/>
      <c r="D506" s="221"/>
      <c r="E506" s="221"/>
      <c r="F506" s="221"/>
      <c r="G506" s="221"/>
      <c r="H506" s="221"/>
      <c r="I506" s="703"/>
      <c r="J506" s="703"/>
      <c r="K506" s="703"/>
      <c r="L506" s="703"/>
      <c r="M506" s="703"/>
      <c r="N506" s="109"/>
      <c r="O506" s="109"/>
      <c r="P506" s="109"/>
      <c r="Q506" s="675"/>
      <c r="R506" s="675"/>
      <c r="S506" s="675"/>
      <c r="T506" s="282"/>
      <c r="U506" s="282"/>
      <c r="V506" s="675"/>
      <c r="W506" s="675"/>
      <c r="X506" s="675"/>
      <c r="Y506" s="675"/>
      <c r="Z506" s="745"/>
      <c r="AA506" s="675"/>
      <c r="AB506" s="703"/>
    </row>
    <row r="507" spans="1:28" s="153" customFormat="1" ht="47.25">
      <c r="A507" s="357" t="s">
        <v>876</v>
      </c>
      <c r="B507" s="102" t="s">
        <v>778</v>
      </c>
      <c r="C507" s="856"/>
      <c r="D507" s="230" t="s">
        <v>463</v>
      </c>
      <c r="E507" s="230" t="s">
        <v>476</v>
      </c>
      <c r="F507" s="230" t="s">
        <v>483</v>
      </c>
      <c r="G507" s="230" t="s">
        <v>1030</v>
      </c>
      <c r="H507" s="230" t="s">
        <v>474</v>
      </c>
      <c r="I507" s="658" t="s">
        <v>1048</v>
      </c>
      <c r="J507" s="658" t="s">
        <v>1177</v>
      </c>
      <c r="K507" s="658" t="s">
        <v>1208</v>
      </c>
      <c r="L507" s="658" t="s">
        <v>1296</v>
      </c>
      <c r="M507" s="658" t="s">
        <v>1049</v>
      </c>
      <c r="N507" s="109">
        <f t="shared" ref="N507" si="344">O507+P507+Q507</f>
        <v>970.4</v>
      </c>
      <c r="O507" s="281">
        <v>0</v>
      </c>
      <c r="P507" s="281">
        <v>970.4</v>
      </c>
      <c r="Q507" s="725"/>
      <c r="R507" s="109">
        <f t="shared" ref="R507" si="345">S507+T507+U507</f>
        <v>970.4</v>
      </c>
      <c r="S507" s="281">
        <v>0</v>
      </c>
      <c r="T507" s="281">
        <v>970.4</v>
      </c>
      <c r="U507" s="725"/>
      <c r="V507" s="109">
        <f t="shared" ref="V507" si="346">W507+X507+Y507</f>
        <v>970.4</v>
      </c>
      <c r="W507" s="725">
        <v>0</v>
      </c>
      <c r="X507" s="725">
        <v>970.4</v>
      </c>
      <c r="Y507" s="725">
        <v>0</v>
      </c>
      <c r="Z507" s="870">
        <f>V507/R507</f>
        <v>1</v>
      </c>
      <c r="AA507" s="845"/>
      <c r="AB507" s="658" t="s">
        <v>1495</v>
      </c>
    </row>
    <row r="508" spans="1:28" s="153" customFormat="1" ht="47.25">
      <c r="A508" s="88"/>
      <c r="B508" s="96" t="s">
        <v>561</v>
      </c>
      <c r="C508" s="927"/>
      <c r="D508" s="202"/>
      <c r="E508" s="202"/>
      <c r="F508" s="202"/>
      <c r="G508" s="202"/>
      <c r="H508" s="202"/>
      <c r="I508" s="688"/>
      <c r="J508" s="688"/>
      <c r="K508" s="688"/>
      <c r="L508" s="688"/>
      <c r="M508" s="688"/>
      <c r="N508" s="138"/>
      <c r="O508" s="138"/>
      <c r="P508" s="138"/>
      <c r="Q508" s="665"/>
      <c r="R508" s="665"/>
      <c r="S508" s="665"/>
      <c r="T508" s="333"/>
      <c r="U508" s="333"/>
      <c r="V508" s="665"/>
      <c r="W508" s="665"/>
      <c r="X508" s="665"/>
      <c r="Y508" s="665"/>
      <c r="Z508" s="763"/>
      <c r="AA508" s="665"/>
      <c r="AB508" s="688"/>
    </row>
    <row r="509" spans="1:28" s="153" customFormat="1" ht="31.5">
      <c r="A509" s="87"/>
      <c r="B509" s="97" t="s">
        <v>394</v>
      </c>
      <c r="C509" s="929"/>
      <c r="D509" s="203"/>
      <c r="E509" s="203"/>
      <c r="F509" s="203"/>
      <c r="G509" s="203"/>
      <c r="H509" s="203"/>
      <c r="I509" s="689"/>
      <c r="J509" s="689"/>
      <c r="K509" s="689"/>
      <c r="L509" s="689"/>
      <c r="M509" s="689"/>
      <c r="N509" s="139"/>
      <c r="O509" s="139"/>
      <c r="P509" s="139"/>
      <c r="Q509" s="661"/>
      <c r="R509" s="661"/>
      <c r="S509" s="661"/>
      <c r="T509" s="334"/>
      <c r="U509" s="334"/>
      <c r="V509" s="661"/>
      <c r="W509" s="661"/>
      <c r="X509" s="661"/>
      <c r="Y509" s="661"/>
      <c r="Z509" s="764"/>
      <c r="AA509" s="661"/>
      <c r="AB509" s="689"/>
    </row>
    <row r="510" spans="1:28" s="674" customFormat="1" ht="31.5">
      <c r="A510" s="669"/>
      <c r="B510" s="670" t="s">
        <v>18</v>
      </c>
      <c r="C510" s="964"/>
      <c r="D510" s="671"/>
      <c r="E510" s="671"/>
      <c r="F510" s="671"/>
      <c r="G510" s="671"/>
      <c r="H510" s="671"/>
      <c r="I510" s="671"/>
      <c r="J510" s="671"/>
      <c r="K510" s="671"/>
      <c r="L510" s="671"/>
      <c r="M510" s="671"/>
      <c r="N510" s="672"/>
      <c r="O510" s="673"/>
      <c r="P510" s="672"/>
      <c r="Q510" s="672"/>
      <c r="R510" s="672"/>
      <c r="S510" s="672"/>
      <c r="T510" s="672"/>
      <c r="U510" s="672"/>
      <c r="V510" s="672"/>
      <c r="W510" s="672"/>
      <c r="X510" s="672"/>
      <c r="Y510" s="672"/>
      <c r="Z510" s="769"/>
      <c r="AA510" s="672"/>
      <c r="AB510" s="671"/>
    </row>
    <row r="511" spans="1:28" ht="20.25">
      <c r="A511" s="349"/>
      <c r="B511" s="32" t="s">
        <v>939</v>
      </c>
      <c r="C511" s="935"/>
      <c r="D511" s="245"/>
      <c r="E511" s="230"/>
      <c r="F511" s="230"/>
      <c r="G511" s="230"/>
      <c r="H511" s="230"/>
      <c r="I511" s="658"/>
      <c r="J511" s="658"/>
      <c r="K511" s="658"/>
      <c r="L511" s="658"/>
      <c r="M511" s="658"/>
      <c r="N511" s="275"/>
      <c r="O511" s="275"/>
      <c r="P511" s="275"/>
      <c r="Q511" s="569"/>
      <c r="R511" s="569"/>
      <c r="S511" s="569"/>
      <c r="T511" s="275"/>
      <c r="U511" s="275"/>
      <c r="V511" s="569"/>
      <c r="W511" s="569"/>
      <c r="X511" s="569"/>
      <c r="Y511" s="569"/>
      <c r="Z511" s="748"/>
      <c r="AA511" s="569"/>
      <c r="AB511" s="658"/>
    </row>
    <row r="512" spans="1:28" ht="47.25">
      <c r="A512" s="357" t="s">
        <v>877</v>
      </c>
      <c r="B512" s="102" t="s">
        <v>596</v>
      </c>
      <c r="C512" s="856"/>
      <c r="D512" s="230" t="s">
        <v>463</v>
      </c>
      <c r="E512" s="230" t="s">
        <v>493</v>
      </c>
      <c r="F512" s="230" t="s">
        <v>216</v>
      </c>
      <c r="G512" s="230" t="s">
        <v>472</v>
      </c>
      <c r="H512" s="230" t="s">
        <v>471</v>
      </c>
      <c r="I512" s="658" t="s">
        <v>1047</v>
      </c>
      <c r="J512" s="658" t="s">
        <v>1175</v>
      </c>
      <c r="K512" s="658" t="s">
        <v>1238</v>
      </c>
      <c r="L512" s="658" t="s">
        <v>1441</v>
      </c>
      <c r="M512" s="658" t="s">
        <v>1049</v>
      </c>
      <c r="N512" s="282">
        <f>O512+P512+Q512</f>
        <v>502.6</v>
      </c>
      <c r="O512" s="282">
        <v>497.6</v>
      </c>
      <c r="P512" s="282">
        <v>5</v>
      </c>
      <c r="Q512" s="675"/>
      <c r="R512" s="282">
        <f>S512+T512+U512</f>
        <v>2011.3999999999999</v>
      </c>
      <c r="S512" s="282">
        <v>1991.3</v>
      </c>
      <c r="T512" s="282">
        <v>20.100000000000001</v>
      </c>
      <c r="U512" s="675"/>
      <c r="V512" s="109">
        <f t="shared" ref="V512" si="347">W512+X512+Y512</f>
        <v>502.6</v>
      </c>
      <c r="W512" s="675">
        <v>497.6</v>
      </c>
      <c r="X512" s="675">
        <v>5</v>
      </c>
      <c r="Y512" s="675">
        <v>0</v>
      </c>
      <c r="Z512" s="870">
        <f>V512/N512</f>
        <v>1</v>
      </c>
      <c r="AA512" s="675"/>
      <c r="AB512" s="658" t="s">
        <v>1495</v>
      </c>
    </row>
    <row r="513" spans="1:28" ht="20.25">
      <c r="A513" s="349"/>
      <c r="B513" s="32" t="s">
        <v>940</v>
      </c>
      <c r="C513" s="935"/>
      <c r="D513" s="245"/>
      <c r="E513" s="230"/>
      <c r="F513" s="230"/>
      <c r="G513" s="230"/>
      <c r="H513" s="230"/>
      <c r="I513" s="658"/>
      <c r="J513" s="658"/>
      <c r="K513" s="658"/>
      <c r="L513" s="658"/>
      <c r="M513" s="658"/>
      <c r="N513" s="275"/>
      <c r="O513" s="275"/>
      <c r="P513" s="275"/>
      <c r="Q513" s="569"/>
      <c r="R513" s="275"/>
      <c r="S513" s="275"/>
      <c r="T513" s="275"/>
      <c r="U513" s="569"/>
      <c r="V513" s="569"/>
      <c r="W513" s="569"/>
      <c r="X513" s="569"/>
      <c r="Y513" s="569"/>
      <c r="Z513" s="748"/>
      <c r="AA513" s="569"/>
      <c r="AB513" s="658"/>
    </row>
    <row r="514" spans="1:28" ht="63">
      <c r="A514" s="357" t="s">
        <v>878</v>
      </c>
      <c r="B514" s="102" t="s">
        <v>597</v>
      </c>
      <c r="C514" s="856"/>
      <c r="D514" s="230" t="s">
        <v>463</v>
      </c>
      <c r="E514" s="230" t="s">
        <v>493</v>
      </c>
      <c r="F514" s="230" t="s">
        <v>216</v>
      </c>
      <c r="G514" s="230" t="s">
        <v>472</v>
      </c>
      <c r="H514" s="230" t="s">
        <v>471</v>
      </c>
      <c r="I514" s="658" t="s">
        <v>1047</v>
      </c>
      <c r="J514" s="658" t="s">
        <v>1175</v>
      </c>
      <c r="K514" s="658" t="s">
        <v>1239</v>
      </c>
      <c r="L514" s="658" t="s">
        <v>1440</v>
      </c>
      <c r="M514" s="658" t="s">
        <v>1049</v>
      </c>
      <c r="N514" s="282">
        <f>O514+P514+Q514</f>
        <v>206.5</v>
      </c>
      <c r="O514" s="282">
        <v>204.4</v>
      </c>
      <c r="P514" s="282">
        <v>2.1</v>
      </c>
      <c r="Q514" s="675"/>
      <c r="R514" s="282">
        <f>S514+T514+U514</f>
        <v>206.5</v>
      </c>
      <c r="S514" s="282">
        <v>204.4</v>
      </c>
      <c r="T514" s="282">
        <v>2.1</v>
      </c>
      <c r="U514" s="675"/>
      <c r="V514" s="109">
        <f t="shared" ref="V514:V516" si="348">W514+X514+Y514</f>
        <v>206.5</v>
      </c>
      <c r="W514" s="675">
        <v>204.4</v>
      </c>
      <c r="X514" s="675">
        <v>2.1</v>
      </c>
      <c r="Y514" s="675">
        <v>0</v>
      </c>
      <c r="Z514" s="870">
        <f>V514/R514</f>
        <v>1</v>
      </c>
      <c r="AA514" s="675"/>
      <c r="AB514" s="658" t="s">
        <v>1495</v>
      </c>
    </row>
    <row r="515" spans="1:28" s="674" customFormat="1" ht="17.25">
      <c r="A515" s="669"/>
      <c r="B515" s="670" t="s">
        <v>745</v>
      </c>
      <c r="C515" s="964"/>
      <c r="D515" s="671"/>
      <c r="E515" s="671"/>
      <c r="F515" s="671"/>
      <c r="G515" s="671"/>
      <c r="H515" s="671"/>
      <c r="I515" s="671"/>
      <c r="J515" s="671"/>
      <c r="K515" s="671"/>
      <c r="L515" s="671"/>
      <c r="M515" s="671"/>
      <c r="N515" s="672"/>
      <c r="O515" s="673"/>
      <c r="P515" s="672"/>
      <c r="Q515" s="672"/>
      <c r="R515" s="672"/>
      <c r="S515" s="672"/>
      <c r="T515" s="672"/>
      <c r="U515" s="672"/>
      <c r="V515" s="672"/>
      <c r="W515" s="672"/>
      <c r="X515" s="672"/>
      <c r="Y515" s="672"/>
      <c r="Z515" s="769"/>
      <c r="AA515" s="672"/>
      <c r="AB515" s="671"/>
    </row>
    <row r="516" spans="1:28" ht="51" customHeight="1">
      <c r="A516" s="52" t="s">
        <v>879</v>
      </c>
      <c r="B516" s="244" t="s">
        <v>1034</v>
      </c>
      <c r="C516" s="967"/>
      <c r="D516" s="636" t="s">
        <v>1035</v>
      </c>
      <c r="E516" s="636" t="s">
        <v>493</v>
      </c>
      <c r="F516" s="636" t="s">
        <v>218</v>
      </c>
      <c r="G516" s="636" t="s">
        <v>1036</v>
      </c>
      <c r="H516" s="636" t="s">
        <v>471</v>
      </c>
      <c r="I516" s="700" t="s">
        <v>1048</v>
      </c>
      <c r="J516" s="700" t="s">
        <v>1234</v>
      </c>
      <c r="K516" s="700" t="s">
        <v>1212</v>
      </c>
      <c r="L516" s="700" t="s">
        <v>1439</v>
      </c>
      <c r="M516" s="700" t="s">
        <v>1049</v>
      </c>
      <c r="N516" s="109">
        <f t="shared" ref="N516" si="349">O516+P516+Q516</f>
        <v>2511.6</v>
      </c>
      <c r="O516" s="569">
        <v>0</v>
      </c>
      <c r="P516" s="569">
        <v>2511.6</v>
      </c>
      <c r="Q516" s="569"/>
      <c r="R516" s="109">
        <f t="shared" ref="R516" si="350">S516+T516+U516</f>
        <v>2538.9</v>
      </c>
      <c r="S516" s="569">
        <v>0</v>
      </c>
      <c r="T516" s="569">
        <v>2538.9</v>
      </c>
      <c r="U516" s="569"/>
      <c r="V516" s="109">
        <f t="shared" si="348"/>
        <v>2511.6</v>
      </c>
      <c r="W516" s="569">
        <v>0</v>
      </c>
      <c r="X516" s="569">
        <v>2511.6</v>
      </c>
      <c r="Y516" s="569">
        <v>0</v>
      </c>
      <c r="Z516" s="870">
        <f>V516/N516</f>
        <v>1</v>
      </c>
      <c r="AA516" s="569"/>
      <c r="AB516" s="658" t="s">
        <v>1495</v>
      </c>
    </row>
    <row r="517" spans="1:28" s="153" customFormat="1" ht="31.5">
      <c r="A517" s="88"/>
      <c r="B517" s="96" t="s">
        <v>1163</v>
      </c>
      <c r="C517" s="927"/>
      <c r="D517" s="202"/>
      <c r="E517" s="202"/>
      <c r="F517" s="202"/>
      <c r="G517" s="202"/>
      <c r="H517" s="202"/>
      <c r="I517" s="688"/>
      <c r="J517" s="688"/>
      <c r="K517" s="688"/>
      <c r="L517" s="688"/>
      <c r="M517" s="688"/>
      <c r="N517" s="138"/>
      <c r="O517" s="138"/>
      <c r="P517" s="138"/>
      <c r="Q517" s="665"/>
      <c r="R517" s="665"/>
      <c r="S517" s="665"/>
      <c r="T517" s="333"/>
      <c r="U517" s="333"/>
      <c r="V517" s="665"/>
      <c r="W517" s="665"/>
      <c r="X517" s="665"/>
      <c r="Y517" s="665"/>
      <c r="Z517" s="763"/>
      <c r="AA517" s="665"/>
      <c r="AB517" s="688"/>
    </row>
    <row r="518" spans="1:28" s="153" customFormat="1" ht="31.5">
      <c r="A518" s="87"/>
      <c r="B518" s="97" t="s">
        <v>569</v>
      </c>
      <c r="C518" s="929"/>
      <c r="D518" s="203"/>
      <c r="E518" s="203"/>
      <c r="F518" s="203"/>
      <c r="G518" s="203"/>
      <c r="H518" s="203"/>
      <c r="I518" s="689"/>
      <c r="J518" s="689"/>
      <c r="K518" s="689"/>
      <c r="L518" s="689"/>
      <c r="M518" s="689"/>
      <c r="N518" s="139"/>
      <c r="O518" s="139"/>
      <c r="P518" s="139"/>
      <c r="Q518" s="661"/>
      <c r="R518" s="661"/>
      <c r="S518" s="661"/>
      <c r="T518" s="334"/>
      <c r="U518" s="334"/>
      <c r="V518" s="661"/>
      <c r="W518" s="661"/>
      <c r="X518" s="661"/>
      <c r="Y518" s="661"/>
      <c r="Z518" s="764"/>
      <c r="AA518" s="661"/>
      <c r="AB518" s="689"/>
    </row>
    <row r="519" spans="1:28" s="674" customFormat="1" ht="31.5">
      <c r="A519" s="669"/>
      <c r="B519" s="670" t="s">
        <v>18</v>
      </c>
      <c r="C519" s="964"/>
      <c r="D519" s="671"/>
      <c r="E519" s="671"/>
      <c r="F519" s="671"/>
      <c r="G519" s="671"/>
      <c r="H519" s="671"/>
      <c r="I519" s="671"/>
      <c r="J519" s="671"/>
      <c r="K519" s="671"/>
      <c r="L519" s="671"/>
      <c r="M519" s="671"/>
      <c r="N519" s="672"/>
      <c r="O519" s="673"/>
      <c r="P519" s="672"/>
      <c r="Q519" s="672"/>
      <c r="R519" s="672"/>
      <c r="S519" s="672"/>
      <c r="T519" s="672"/>
      <c r="U519" s="672"/>
      <c r="V519" s="672"/>
      <c r="W519" s="672"/>
      <c r="X519" s="672"/>
      <c r="Y519" s="672"/>
      <c r="Z519" s="769"/>
      <c r="AA519" s="672"/>
      <c r="AB519" s="671"/>
    </row>
    <row r="520" spans="1:28" ht="20.25">
      <c r="A520" s="51"/>
      <c r="B520" s="369" t="s">
        <v>97</v>
      </c>
      <c r="C520" s="909"/>
      <c r="D520" s="221"/>
      <c r="E520" s="221"/>
      <c r="F520" s="221"/>
      <c r="G520" s="221"/>
      <c r="H520" s="221"/>
      <c r="I520" s="703"/>
      <c r="J520" s="703"/>
      <c r="K520" s="703"/>
      <c r="L520" s="703"/>
      <c r="M520" s="703"/>
      <c r="N520" s="109"/>
      <c r="O520" s="109"/>
      <c r="P520" s="109"/>
      <c r="Q520" s="675"/>
      <c r="R520" s="675"/>
      <c r="S520" s="675"/>
      <c r="T520" s="282"/>
      <c r="U520" s="282"/>
      <c r="V520" s="675"/>
      <c r="W520" s="675"/>
      <c r="X520" s="675"/>
      <c r="Y520" s="675"/>
      <c r="Z520" s="745"/>
      <c r="AA520" s="675"/>
      <c r="AB520" s="703"/>
    </row>
    <row r="521" spans="1:28" ht="36.75" customHeight="1">
      <c r="A521" s="52" t="s">
        <v>880</v>
      </c>
      <c r="B521" s="244" t="s">
        <v>159</v>
      </c>
      <c r="C521" s="967"/>
      <c r="D521" s="245" t="s">
        <v>463</v>
      </c>
      <c r="E521" s="230" t="s">
        <v>493</v>
      </c>
      <c r="F521" s="230" t="s">
        <v>218</v>
      </c>
      <c r="G521" s="230" t="s">
        <v>512</v>
      </c>
      <c r="H521" s="230" t="s">
        <v>474</v>
      </c>
      <c r="I521" s="658" t="s">
        <v>1048</v>
      </c>
      <c r="J521" s="658" t="s">
        <v>1177</v>
      </c>
      <c r="K521" s="658" t="s">
        <v>1217</v>
      </c>
      <c r="L521" s="658" t="s">
        <v>1442</v>
      </c>
      <c r="M521" s="658" t="s">
        <v>1049</v>
      </c>
      <c r="N521" s="109">
        <f t="shared" ref="N521" si="351">O521+P521+Q521</f>
        <v>4979.2</v>
      </c>
      <c r="O521" s="111">
        <v>0</v>
      </c>
      <c r="P521" s="111">
        <v>4979.2</v>
      </c>
      <c r="Q521" s="569"/>
      <c r="R521" s="109">
        <f t="shared" ref="R521" si="352">S521+T521+U521</f>
        <v>4979.2</v>
      </c>
      <c r="S521" s="111">
        <v>0</v>
      </c>
      <c r="T521" s="111">
        <v>4979.2</v>
      </c>
      <c r="U521" s="569"/>
      <c r="V521" s="109">
        <f t="shared" ref="V521" si="353">W521+X521+Y521</f>
        <v>0</v>
      </c>
      <c r="W521" s="569">
        <v>0</v>
      </c>
      <c r="X521" s="569">
        <v>0</v>
      </c>
      <c r="Y521" s="569">
        <v>0</v>
      </c>
      <c r="Z521" s="770">
        <f>V521/R521</f>
        <v>0</v>
      </c>
      <c r="AA521" s="569"/>
      <c r="AB521" s="658" t="s">
        <v>1342</v>
      </c>
    </row>
    <row r="522" spans="1:28">
      <c r="I522" s="18"/>
      <c r="J522" s="18"/>
      <c r="K522" s="18"/>
      <c r="L522" s="18"/>
      <c r="M522" s="18"/>
      <c r="AB522" s="18"/>
    </row>
    <row r="523" spans="1:28">
      <c r="I523" s="18"/>
      <c r="J523" s="18"/>
      <c r="K523" s="18"/>
      <c r="L523" s="18"/>
      <c r="M523" s="18"/>
      <c r="AB523" s="18"/>
    </row>
    <row r="524" spans="1:28">
      <c r="I524" s="18"/>
      <c r="J524" s="18"/>
      <c r="K524" s="18"/>
      <c r="L524" s="18"/>
      <c r="M524" s="18"/>
      <c r="AB524" s="18"/>
    </row>
  </sheetData>
  <autoFilter ref="A21:AA521"/>
  <customSheetViews>
    <customSheetView guid="{069F29B6-7EEE-4CCC-ADBC-1D77F17E9547}" scale="55" showPageBreaks="1" printArea="1" hiddenRows="1" hiddenColumns="1" view="pageBreakPreview">
      <pane xSplit="8" ySplit="7" topLeftCell="I637" activePane="bottomRight" state="frozen"/>
      <selection pane="bottomRight" activeCell="C657" sqref="C657"/>
      <colBreaks count="1" manualBreakCount="1">
        <brk id="27" min="1" max="652" man="1"/>
      </colBreaks>
      <pageMargins left="0.35433070866141736" right="0" top="0.35433070866141736" bottom="0.39370078740157483" header="0.11811023622047245" footer="0.11811023622047245"/>
      <pageSetup paperSize="8" scale="37" fitToHeight="3" orientation="landscape" r:id="rId1"/>
      <headerFooter scaleWithDoc="0">
        <oddFooter>&amp;C&amp;P из &amp;N</oddFooter>
      </headerFooter>
    </customSheetView>
    <customSheetView guid="{B7878A10-52CF-4DBD-A353-79634A8314CE}" scale="55" showPageBreaks="1" printArea="1" hiddenRows="1" hiddenColumns="1" view="pageBreakPreview">
      <pane xSplit="8" ySplit="7" topLeftCell="I635" activePane="bottomRight" state="frozen"/>
      <selection pane="bottomRight" activeCell="Q645" sqref="Q645"/>
      <colBreaks count="1" manualBreakCount="1">
        <brk id="27" min="1" max="652" man="1"/>
      </colBreaks>
      <pageMargins left="0.35433070866141736" right="0" top="0.35433070866141736" bottom="0.39370078740157483" header="0.11811023622047245" footer="0.11811023622047245"/>
      <pageSetup paperSize="8" scale="37" fitToHeight="3" orientation="landscape" r:id="rId2"/>
      <headerFooter scaleWithDoc="0">
        <oddFooter>&amp;C&amp;P из &amp;N</oddFooter>
      </headerFooter>
    </customSheetView>
    <customSheetView guid="{6F6482B9-5158-4DED-8366-F1DE0C7A9116}" scale="55" showPageBreaks="1" printArea="1" showAutoFilter="1" hiddenColumns="1" view="pageBreakPreview">
      <pane xSplit="8" ySplit="7" topLeftCell="I593" activePane="bottomRight" state="frozen"/>
      <selection pane="bottomRight" activeCell="H624" sqref="H624"/>
      <colBreaks count="2" manualBreakCount="2">
        <brk id="27" max="660" man="1"/>
        <brk id="51" max="660" man="1"/>
      </colBreaks>
      <pageMargins left="0.35433070866141736" right="0" top="0.35433070866141736" bottom="0.39370078740157483" header="0.11811023622047245" footer="0.11811023622047245"/>
      <pageSetup paperSize="8" scale="42" fitToHeight="3" orientation="landscape" r:id="rId3"/>
      <headerFooter scaleWithDoc="0">
        <oddFooter>&amp;C&amp;P из &amp;N</oddFooter>
      </headerFooter>
      <autoFilter ref="A8:BB8"/>
    </customSheetView>
  </customSheetViews>
  <mergeCells count="28">
    <mergeCell ref="K133:K139"/>
    <mergeCell ref="L133:L139"/>
    <mergeCell ref="D7:H7"/>
    <mergeCell ref="H5:H6"/>
    <mergeCell ref="I3:I6"/>
    <mergeCell ref="J3:J6"/>
    <mergeCell ref="F5:F6"/>
    <mergeCell ref="G5:G6"/>
    <mergeCell ref="D3:H4"/>
    <mergeCell ref="D5:D6"/>
    <mergeCell ref="E5:E6"/>
    <mergeCell ref="A1:AB1"/>
    <mergeCell ref="B2:AB2"/>
    <mergeCell ref="AB3:AB6"/>
    <mergeCell ref="M3:M6"/>
    <mergeCell ref="B3:B6"/>
    <mergeCell ref="R3:U5"/>
    <mergeCell ref="V3:Y5"/>
    <mergeCell ref="Z3:Z6"/>
    <mergeCell ref="C3:C6"/>
    <mergeCell ref="K113:K131"/>
    <mergeCell ref="L113:L131"/>
    <mergeCell ref="AA3:AA6"/>
    <mergeCell ref="K3:K6"/>
    <mergeCell ref="L3:L6"/>
    <mergeCell ref="N3:Q5"/>
    <mergeCell ref="K91:K112"/>
    <mergeCell ref="L91:L112"/>
  </mergeCells>
  <pageMargins left="0.35433070866141736" right="0" top="0.35433070866141736" bottom="0.39370078740157483" header="0.11811023622047245" footer="0.11811023622047245"/>
  <pageSetup paperSize="9" scale="26" fitToHeight="0" orientation="landscape" r:id="rId4"/>
  <headerFooter scaleWithDoc="0">
    <oddFooter>&amp;C&amp;P из &amp;N</oddFooter>
  </headerFooter>
  <rowBreaks count="2" manualBreakCount="2">
    <brk id="226" max="27" man="1"/>
    <brk id="25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РАИП предл ГРБС</vt:lpstr>
      <vt:lpstr>РАИП</vt:lpstr>
      <vt:lpstr>РАИП!Заголовки_для_печати</vt:lpstr>
      <vt:lpstr>'РАИП предл ГРБС'!Заголовки_для_печати</vt:lpstr>
      <vt:lpstr>РАИП!Область_печати</vt:lpstr>
      <vt:lpstr>'РАИП предл ГРБС'!Область_печати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Геннадьевна</dc:creator>
  <cp:lastModifiedBy>Максимова Светлана Николаевна</cp:lastModifiedBy>
  <cp:lastPrinted>2023-10-16T08:31:32Z</cp:lastPrinted>
  <dcterms:created xsi:type="dcterms:W3CDTF">2006-09-16T00:00:00Z</dcterms:created>
  <dcterms:modified xsi:type="dcterms:W3CDTF">2024-01-17T06:01:36Z</dcterms:modified>
</cp:coreProperties>
</file>