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оперативка!$A$2:$Y$234</definedName>
  </definedNames>
  <calcPr calcId="145621"/>
</workbook>
</file>

<file path=xl/calcChain.xml><?xml version="1.0" encoding="utf-8"?>
<calcChain xmlns="http://schemas.openxmlformats.org/spreadsheetml/2006/main">
  <c r="B36" i="1" l="1"/>
  <c r="C36" i="1"/>
  <c r="D36" i="1" s="1"/>
  <c r="D25" i="1"/>
  <c r="E36" i="1" l="1"/>
  <c r="C20" i="1" l="1"/>
  <c r="H26" i="1"/>
  <c r="C26" i="1"/>
  <c r="H25" i="1"/>
  <c r="D11" i="1"/>
  <c r="E11" i="1" l="1"/>
  <c r="B9" i="1"/>
  <c r="B22" i="1" l="1"/>
  <c r="C25" i="1"/>
  <c r="F11" i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C164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1" i="1"/>
  <c r="D61" i="1" s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2" i="1"/>
  <c r="C41" i="1"/>
  <c r="D41" i="1" s="1"/>
  <c r="C40" i="1"/>
  <c r="D40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D30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B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C8" i="1"/>
  <c r="D8" i="1" s="1"/>
  <c r="C7" i="1"/>
  <c r="D20" i="1" l="1"/>
  <c r="D26" i="1"/>
  <c r="C22" i="1"/>
  <c r="D22" i="1" s="1"/>
  <c r="D21" i="1"/>
  <c r="C165" i="1"/>
  <c r="C166" i="1" s="1"/>
  <c r="D139" i="1"/>
  <c r="C173" i="1"/>
  <c r="D173" i="1" s="1"/>
  <c r="D164" i="1"/>
  <c r="D165" i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D24" i="1" s="1"/>
  <c r="C44" i="1"/>
  <c r="D44" i="1" s="1"/>
  <c r="C29" i="1"/>
  <c r="D29" i="1" s="1"/>
  <c r="C182" i="1"/>
  <c r="D182" i="1" s="1"/>
  <c r="D7" i="1"/>
  <c r="D9" i="1" s="1"/>
  <c r="C13" i="1"/>
  <c r="C32" i="1"/>
  <c r="D32" i="1" s="1"/>
  <c r="D12" i="1"/>
  <c r="C34" i="1"/>
  <c r="D34" i="1" s="1"/>
  <c r="C59" i="1"/>
  <c r="D143" i="1"/>
  <c r="C159" i="1"/>
  <c r="D159" i="1" s="1"/>
  <c r="D230" i="1"/>
  <c r="D35" i="1"/>
  <c r="C39" i="1"/>
  <c r="D39" i="1" s="1"/>
  <c r="C185" i="1"/>
  <c r="D185" i="1" s="1"/>
  <c r="C223" i="1"/>
  <c r="D223" i="1" s="1"/>
  <c r="D228" i="1"/>
  <c r="D231" i="1"/>
  <c r="B233" i="1"/>
  <c r="C62" i="1"/>
  <c r="D62" i="1" s="1"/>
  <c r="C145" i="1"/>
  <c r="D145" i="1" s="1"/>
  <c r="C170" i="1"/>
  <c r="D170" i="1" s="1"/>
  <c r="C128" i="1"/>
  <c r="D128" i="1" s="1"/>
  <c r="C154" i="1"/>
  <c r="D154" i="1" s="1"/>
  <c r="C63" i="1"/>
  <c r="D63" i="1" s="1"/>
  <c r="C55" i="1"/>
  <c r="D42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151" i="1" l="1"/>
  <c r="D151" i="1" s="1"/>
  <c r="D138" i="1"/>
  <c r="D166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<sst xmlns="http://schemas.openxmlformats.org/spreadsheetml/2006/main" count="275" uniqueCount="219">
  <si>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</si>
  <si>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</si>
  <si>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</si>
  <si>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</si>
  <si>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</si>
  <si>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</si>
  <si>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</si>
  <si>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</si>
  <si>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</si>
  <si>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</si>
  <si>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</si>
  <si>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</si>
  <si>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</si>
  <si>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</si>
  <si>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</si>
  <si>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</si>
  <si>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</si>
  <si>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</si>
  <si>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</si>
  <si>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</si>
  <si>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</si>
  <si>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</si>
  <si>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</si>
  <si>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</si>
  <si>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</si>
  <si>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</si>
  <si>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</si>
  <si>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</si>
  <si>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</si>
  <si>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</si>
  <si>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</si>
  <si>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</si>
  <si>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</si>
  <si>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</si>
  <si>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</si>
  <si>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</si>
  <si>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</si>
  <si>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</si>
  <si>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</si>
  <si>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</si>
  <si>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</si>
  <si>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</si>
  <si>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</si>
  <si>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</si>
  <si>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</si>
  <si>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</si>
  <si>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</si>
  <si>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</si>
  <si>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</si>
  <si>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</si>
  <si>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</si>
  <si>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</si>
  <si>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</si>
  <si>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</si>
  <si>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</si>
  <si>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</si>
  <si>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</si>
  <si>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</si>
  <si>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</si>
  <si>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</si>
  <si>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</si>
  <si>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</si>
  <si>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</si>
  <si>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</si>
  <si>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</si>
  <si>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</si>
  <si>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</si>
  <si>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</si>
  <si>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</si>
  <si>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</si>
  <si>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</si>
  <si>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</si>
  <si>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</si>
  <si>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</si>
  <si>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</si>
  <si>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</si>
  <si>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</si>
  <si>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</si>
  <si>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</si>
  <si>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</si>
  <si>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</si>
  <si>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</si>
  <si>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</si>
  <si>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</si>
  <si>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</si>
  <si>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</si>
  <si>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</si>
  <si>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</si>
  <si>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</si>
  <si>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</si>
  <si>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</si>
  <si>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</si>
  <si>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</si>
  <si>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</si>
  <si>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</si>
  <si>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</si>
  <si>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</si>
  <si>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</si>
  <si>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</si>
  <si>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</si>
  <si>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</si>
  <si>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</si>
  <si>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</si>
  <si>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</si>
  <si>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</si>
  <si>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</si>
  <si>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</si>
  <si>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</si>
  <si>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</si>
  <si>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</si>
  <si>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</si>
  <si>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</si>
  <si>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</si>
  <si>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</si>
  <si>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</si>
  <si>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</si>
  <si>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</si>
  <si>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</si>
  <si>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</si>
  <si>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</si>
  <si>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</si>
  <si>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</si>
  <si>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</si>
  <si>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</si>
  <si>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</si>
  <si>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</si>
  <si>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</si>
  <si>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</si>
  <si>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</si>
  <si>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</si>
  <si>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</si>
  <si>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</si>
  <si>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</si>
  <si>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</si>
  <si>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</si>
  <si>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</si>
  <si>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</si>
  <si>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</si>
  <si>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</si>
  <si>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</si>
  <si>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</si>
  <si>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</si>
  <si>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</si>
  <si>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</si>
  <si>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</si>
  <si>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</si>
  <si>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</si>
  <si>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</si>
  <si>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</si>
  <si>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</si>
  <si>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</si>
  <si>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</si>
  <si>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</si>
  <si>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</si>
  <si>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</si>
  <si>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</si>
  <si>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</si>
  <si>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</si>
  <si>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</si>
  <si>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</si>
  <si>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</si>
  <si>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</si>
  <si>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</si>
  <si>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</si>
  <si>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</si>
  <si>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</si>
  <si>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</si>
  <si>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</si>
  <si>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</si>
  <si>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</si>
  <si>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</si>
  <si>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</si>
  <si>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</si>
  <si>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</si>
  <si>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</si>
  <si>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</si>
  <si>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</si>
  <si>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</si>
  <si>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</si>
  <si>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</si>
  <si>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</si>
  <si>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</si>
  <si>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</si>
  <si>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</si>
  <si>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</si>
  <si>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</si>
  <si>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</si>
  <si>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</si>
  <si>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</si>
  <si>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</si>
  <si>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</si>
  <si>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</si>
  <si>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</si>
  <si>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</si>
  <si>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</si>
  <si>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</si>
  <si>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</si>
  <si>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</si>
  <si>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</si>
  <si>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</si>
  <si>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</si>
  <si>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</si>
  <si>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</si>
  <si>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</si>
  <si>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</si>
  <si>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</si>
  <si>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</si>
  <si>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</si>
  <si>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</si>
  <si>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</si>
  <si>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</si>
  <si>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</si>
  <si>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</si>
  <si>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</si>
  <si>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</si>
  <si>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</si>
  <si>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</si>
  <si>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Информация о сельскохозяйственных работах по состоянию на 5 апреля 2024 г. (сельскохозяйственные организации и крупные К(Ф)Х)</t>
  </si>
  <si>
    <t>Площадь многолетних трав всего,  га (4-сх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</si>
</sst>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H36" sqref="H36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5" style="2" customWidth="1"/>
    <col min="5" max="8" width="13.7109375" style="1" customWidth="1"/>
    <col min="9" max="9" width="14" style="95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5" customWidth="1"/>
    <col min="17" max="17" width="13.5703125" style="111" customWidth="1"/>
    <col min="18" max="22" width="13.7109375" style="1" customWidth="1"/>
    <col min="23" max="23" width="13.7109375" style="111" customWidth="1"/>
    <col min="24" max="24" width="13.7109375" style="95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0" t="s">
        <v>217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 x14ac:dyDescent="0.35">
      <c r="A4" s="201" t="s">
        <v>3</v>
      </c>
      <c r="B4" s="204" t="s">
        <v>214</v>
      </c>
      <c r="C4" s="197" t="s">
        <v>215</v>
      </c>
      <c r="D4" s="197" t="s">
        <v>216</v>
      </c>
      <c r="E4" s="207" t="s">
        <v>4</v>
      </c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9"/>
      <c r="Z4" s="178" t="s">
        <v>0</v>
      </c>
    </row>
    <row r="5" spans="1:26" s="178" customFormat="1" ht="87" customHeight="1" x14ac:dyDescent="0.25">
      <c r="A5" s="202"/>
      <c r="B5" s="205"/>
      <c r="C5" s="198"/>
      <c r="D5" s="198"/>
      <c r="E5" s="195" t="s">
        <v>5</v>
      </c>
      <c r="F5" s="195" t="s">
        <v>6</v>
      </c>
      <c r="G5" s="195" t="s">
        <v>7</v>
      </c>
      <c r="H5" s="195" t="s">
        <v>8</v>
      </c>
      <c r="I5" s="195" t="s">
        <v>9</v>
      </c>
      <c r="J5" s="195" t="s">
        <v>10</v>
      </c>
      <c r="K5" s="195" t="s">
        <v>11</v>
      </c>
      <c r="L5" s="195" t="s">
        <v>12</v>
      </c>
      <c r="M5" s="195" t="s">
        <v>13</v>
      </c>
      <c r="N5" s="195" t="s">
        <v>14</v>
      </c>
      <c r="O5" s="195" t="s">
        <v>15</v>
      </c>
      <c r="P5" s="195" t="s">
        <v>16</v>
      </c>
      <c r="Q5" s="195" t="s">
        <v>17</v>
      </c>
      <c r="R5" s="195" t="s">
        <v>18</v>
      </c>
      <c r="S5" s="195" t="s">
        <v>19</v>
      </c>
      <c r="T5" s="195" t="s">
        <v>20</v>
      </c>
      <c r="U5" s="195" t="s">
        <v>21</v>
      </c>
      <c r="V5" s="195" t="s">
        <v>22</v>
      </c>
      <c r="W5" s="195" t="s">
        <v>23</v>
      </c>
      <c r="X5" s="195" t="s">
        <v>24</v>
      </c>
      <c r="Y5" s="195" t="s">
        <v>25</v>
      </c>
    </row>
    <row r="6" spans="1:26" s="178" customFormat="1" ht="69.75" customHeight="1" thickBot="1" x14ac:dyDescent="0.3">
      <c r="A6" s="203"/>
      <c r="B6" s="206"/>
      <c r="C6" s="199"/>
      <c r="D6" s="199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</row>
    <row r="7" spans="1:26" s="2" customFormat="1" ht="30" customHeight="1" x14ac:dyDescent="0.25">
      <c r="A7" s="7" t="s">
        <v>26</v>
      </c>
      <c r="B7" s="8">
        <v>48111</v>
      </c>
      <c r="C7" s="8">
        <f>SUM(E7:Y7)</f>
        <v>48111</v>
      </c>
      <c r="D7" s="15">
        <f t="shared" ref="D7:D70" si="0">C7/B7</f>
        <v>1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customHeight="1" x14ac:dyDescent="0.2">
      <c r="A8" s="11" t="s">
        <v>27</v>
      </c>
      <c r="B8" s="8">
        <v>52609</v>
      </c>
      <c r="C8" s="8">
        <f>SUM(E8:Y8)</f>
        <v>54173.380000000005</v>
      </c>
      <c r="D8" s="15">
        <f t="shared" si="0"/>
        <v>1.0297359767340191</v>
      </c>
      <c r="E8" s="113">
        <v>2068</v>
      </c>
      <c r="F8" s="113">
        <v>1750</v>
      </c>
      <c r="G8" s="113">
        <v>3390</v>
      </c>
      <c r="H8" s="113">
        <v>3326</v>
      </c>
      <c r="I8" s="113">
        <v>1893</v>
      </c>
      <c r="J8" s="113">
        <v>3230.9</v>
      </c>
      <c r="K8" s="113">
        <v>2059</v>
      </c>
      <c r="L8" s="113">
        <v>3684</v>
      </c>
      <c r="M8" s="113">
        <v>2767</v>
      </c>
      <c r="N8" s="113">
        <v>830</v>
      </c>
      <c r="O8" s="113">
        <v>1912</v>
      </c>
      <c r="P8" s="113">
        <v>2017</v>
      </c>
      <c r="Q8" s="113">
        <v>3714</v>
      </c>
      <c r="R8" s="113">
        <v>3011</v>
      </c>
      <c r="S8" s="113">
        <v>4035.12</v>
      </c>
      <c r="T8" s="113">
        <v>2384</v>
      </c>
      <c r="U8" s="113">
        <v>1893</v>
      </c>
      <c r="V8" s="113">
        <v>696</v>
      </c>
      <c r="W8" s="113">
        <v>2133</v>
      </c>
      <c r="X8" s="113">
        <v>4830.3599999999997</v>
      </c>
      <c r="Y8" s="113">
        <v>2550</v>
      </c>
    </row>
    <row r="9" spans="1:26" s="12" customFormat="1" ht="30" customHeight="1" x14ac:dyDescent="0.2">
      <c r="A9" s="13" t="s">
        <v>28</v>
      </c>
      <c r="B9" s="14">
        <f>B8/B7</f>
        <v>1.0934921327762881</v>
      </c>
      <c r="C9" s="14">
        <f t="shared" ref="C9:Y9" si="1">C8/C7</f>
        <v>1.1260081893953566</v>
      </c>
      <c r="D9" s="14">
        <f t="shared" si="1"/>
        <v>1.0297359767340191</v>
      </c>
      <c r="E9" s="140">
        <f t="shared" si="1"/>
        <v>1</v>
      </c>
      <c r="F9" s="140">
        <f t="shared" si="1"/>
        <v>1.2272089761570828</v>
      </c>
      <c r="G9" s="140">
        <f t="shared" si="1"/>
        <v>1.0238598610691634</v>
      </c>
      <c r="H9" s="140">
        <f t="shared" si="1"/>
        <v>1.1038831729173582</v>
      </c>
      <c r="I9" s="140">
        <f t="shared" si="1"/>
        <v>1.3707458363504708</v>
      </c>
      <c r="J9" s="140">
        <f t="shared" si="1"/>
        <v>0.99873261205564146</v>
      </c>
      <c r="K9" s="140">
        <f t="shared" si="1"/>
        <v>0.92957110609480809</v>
      </c>
      <c r="L9" s="140">
        <f t="shared" si="1"/>
        <v>1.3190118152524168</v>
      </c>
      <c r="M9" s="140">
        <f t="shared" si="1"/>
        <v>1.2130644454186761</v>
      </c>
      <c r="N9" s="140">
        <f t="shared" si="1"/>
        <v>1.199421965317919</v>
      </c>
      <c r="O9" s="140">
        <f t="shared" si="1"/>
        <v>1.2108929702343256</v>
      </c>
      <c r="P9" s="140">
        <f t="shared" si="1"/>
        <v>1.0100150225338007</v>
      </c>
      <c r="Q9" s="140">
        <f t="shared" si="1"/>
        <v>1.3283261802575108</v>
      </c>
      <c r="R9" s="140">
        <f t="shared" si="1"/>
        <v>1</v>
      </c>
      <c r="S9" s="140">
        <f t="shared" si="1"/>
        <v>1.2613691778680838</v>
      </c>
      <c r="T9" s="140">
        <f t="shared" si="1"/>
        <v>1.0214224507283634</v>
      </c>
      <c r="U9" s="140">
        <f t="shared" si="1"/>
        <v>0.91626331074540179</v>
      </c>
      <c r="V9" s="140">
        <f t="shared" si="1"/>
        <v>1.0160583941605839</v>
      </c>
      <c r="W9" s="140">
        <f t="shared" si="1"/>
        <v>1.1315649867374005</v>
      </c>
      <c r="X9" s="140">
        <f t="shared" si="1"/>
        <v>1.2078919729932482</v>
      </c>
      <c r="Y9" s="140">
        <f t="shared" si="1"/>
        <v>1.1888111888111887</v>
      </c>
    </row>
    <row r="10" spans="1:26" s="12" customFormat="1" ht="30" customHeight="1" x14ac:dyDescent="0.2">
      <c r="A10" s="11" t="s">
        <v>29</v>
      </c>
      <c r="B10" s="8">
        <v>48480</v>
      </c>
      <c r="C10" s="8">
        <f>SUM(E10:Y10)</f>
        <v>48243.07</v>
      </c>
      <c r="D10" s="15">
        <f t="shared" si="0"/>
        <v>0.99511283003300333</v>
      </c>
      <c r="E10" s="113">
        <v>1410</v>
      </c>
      <c r="F10" s="113">
        <v>1500</v>
      </c>
      <c r="G10" s="113">
        <v>3390</v>
      </c>
      <c r="H10" s="113">
        <v>2783</v>
      </c>
      <c r="I10" s="113">
        <v>1804.3</v>
      </c>
      <c r="J10" s="113">
        <v>3155.9</v>
      </c>
      <c r="K10" s="113">
        <v>1812</v>
      </c>
      <c r="L10" s="113">
        <v>3331.2</v>
      </c>
      <c r="M10" s="113">
        <v>2378.4</v>
      </c>
      <c r="N10" s="113">
        <v>760</v>
      </c>
      <c r="O10" s="113">
        <v>1682</v>
      </c>
      <c r="P10" s="113">
        <v>1916</v>
      </c>
      <c r="Q10" s="113">
        <v>3514</v>
      </c>
      <c r="R10" s="113">
        <v>2963</v>
      </c>
      <c r="S10" s="113">
        <v>3089.27</v>
      </c>
      <c r="T10" s="113">
        <v>1736</v>
      </c>
      <c r="U10" s="113">
        <v>1809</v>
      </c>
      <c r="V10" s="113">
        <v>666</v>
      </c>
      <c r="W10" s="113">
        <v>1921</v>
      </c>
      <c r="X10" s="113">
        <v>4658</v>
      </c>
      <c r="Y10" s="113">
        <v>1964</v>
      </c>
    </row>
    <row r="11" spans="1:26" s="12" customFormat="1" ht="30" customHeight="1" x14ac:dyDescent="0.2">
      <c r="A11" s="11" t="s">
        <v>30</v>
      </c>
      <c r="B11" s="14">
        <v>0.96</v>
      </c>
      <c r="C11" s="14">
        <v>0.96</v>
      </c>
      <c r="D11" s="15">
        <f t="shared" si="0"/>
        <v>1</v>
      </c>
      <c r="E11" s="140">
        <f>E10/E8</f>
        <v>0.68181818181818177</v>
      </c>
      <c r="F11" s="140">
        <f>F10/F8</f>
        <v>0.8571428571428571</v>
      </c>
      <c r="G11" s="140">
        <f t="shared" ref="G11:Y11" si="2">G10/G8</f>
        <v>1</v>
      </c>
      <c r="H11" s="140">
        <f t="shared" si="2"/>
        <v>0.83674082982561637</v>
      </c>
      <c r="I11" s="140">
        <f t="shared" si="2"/>
        <v>0.95314315900686741</v>
      </c>
      <c r="J11" s="140">
        <f t="shared" si="2"/>
        <v>0.97678665387353369</v>
      </c>
      <c r="K11" s="140">
        <v>0.97</v>
      </c>
      <c r="L11" s="140">
        <f t="shared" si="2"/>
        <v>0.9042345276872964</v>
      </c>
      <c r="M11" s="140">
        <f t="shared" si="2"/>
        <v>0.85955908926635349</v>
      </c>
      <c r="N11" s="140">
        <f t="shared" si="2"/>
        <v>0.91566265060240959</v>
      </c>
      <c r="O11" s="140">
        <v>0.94</v>
      </c>
      <c r="P11" s="140">
        <f t="shared" si="2"/>
        <v>0.94992563212692116</v>
      </c>
      <c r="Q11" s="140">
        <f t="shared" si="2"/>
        <v>0.94614970382337105</v>
      </c>
      <c r="R11" s="140">
        <f t="shared" si="2"/>
        <v>0.98405845234141476</v>
      </c>
      <c r="S11" s="140">
        <f t="shared" si="2"/>
        <v>0.76559557088760688</v>
      </c>
      <c r="T11" s="140">
        <f t="shared" si="2"/>
        <v>0.72818791946308725</v>
      </c>
      <c r="U11" s="140">
        <f t="shared" si="2"/>
        <v>0.95562599049128372</v>
      </c>
      <c r="V11" s="140">
        <v>0.97</v>
      </c>
      <c r="W11" s="140">
        <f t="shared" si="2"/>
        <v>0.90060947022972337</v>
      </c>
      <c r="X11" s="140">
        <f t="shared" si="2"/>
        <v>0.96431735936865992</v>
      </c>
      <c r="Y11" s="140">
        <f t="shared" si="2"/>
        <v>0.7701960784313725</v>
      </c>
    </row>
    <row r="12" spans="1:26" s="12" customFormat="1" ht="30" hidden="1" customHeight="1" x14ac:dyDescent="0.2">
      <c r="A12" s="13" t="s">
        <v>31</v>
      </c>
      <c r="B12" s="8"/>
      <c r="C12" s="8">
        <f>SUM(E12:Y12)</f>
        <v>0</v>
      </c>
      <c r="D12" s="15" t="e">
        <f t="shared" si="0"/>
        <v>#DIV/0!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1:26" s="12" customFormat="1" ht="30" hidden="1" customHeight="1" x14ac:dyDescent="0.2">
      <c r="A13" s="13" t="s">
        <v>32</v>
      </c>
      <c r="B13" s="15"/>
      <c r="C13" s="15">
        <f>C12/C8</f>
        <v>0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hidden="1" customHeight="1" x14ac:dyDescent="0.2">
      <c r="A14" s="18" t="s">
        <v>33</v>
      </c>
      <c r="B14" s="8"/>
      <c r="C14" s="23">
        <f t="shared" ref="C14:C19" si="3">SUM(E14:Y14)</f>
        <v>0</v>
      </c>
      <c r="D14" s="15" t="e">
        <f t="shared" si="0"/>
        <v>#DIV/0!</v>
      </c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customHeight="1" x14ac:dyDescent="0.2">
      <c r="A20" s="22" t="s">
        <v>39</v>
      </c>
      <c r="B20" s="23">
        <v>81874.5</v>
      </c>
      <c r="C20" s="23">
        <f>SUM(E20:Y20)</f>
        <v>96366</v>
      </c>
      <c r="D20" s="15">
        <f t="shared" si="0"/>
        <v>1.1769965007419894</v>
      </c>
      <c r="E20" s="115">
        <v>7450</v>
      </c>
      <c r="F20" s="115">
        <v>3160</v>
      </c>
      <c r="G20" s="115">
        <v>5500</v>
      </c>
      <c r="H20" s="115">
        <v>5776</v>
      </c>
      <c r="I20" s="115">
        <v>2995</v>
      </c>
      <c r="J20" s="115">
        <v>5950</v>
      </c>
      <c r="K20" s="115">
        <v>4262</v>
      </c>
      <c r="L20" s="115">
        <v>3460</v>
      </c>
      <c r="M20" s="115">
        <v>5009</v>
      </c>
      <c r="N20" s="115">
        <v>1437</v>
      </c>
      <c r="O20" s="115">
        <v>1895</v>
      </c>
      <c r="P20" s="115">
        <v>7055</v>
      </c>
      <c r="Q20" s="115">
        <v>7043</v>
      </c>
      <c r="R20" s="115">
        <v>4463</v>
      </c>
      <c r="S20" s="115">
        <v>7978</v>
      </c>
      <c r="T20" s="115">
        <v>4099</v>
      </c>
      <c r="U20" s="115">
        <v>2800</v>
      </c>
      <c r="V20" s="115">
        <v>2085</v>
      </c>
      <c r="W20" s="115">
        <v>6184</v>
      </c>
      <c r="X20" s="115">
        <v>5162</v>
      </c>
      <c r="Y20" s="115">
        <v>2603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customHeight="1" x14ac:dyDescent="0.2">
      <c r="A25" s="13" t="s">
        <v>44</v>
      </c>
      <c r="B25" s="23">
        <v>14009</v>
      </c>
      <c r="C25" s="23">
        <f>SUM(E25:Y25)</f>
        <v>85</v>
      </c>
      <c r="D25" s="15">
        <f>C25/B25</f>
        <v>6.0675280177029051E-3</v>
      </c>
      <c r="E25" s="94"/>
      <c r="F25" s="94"/>
      <c r="G25" s="94"/>
      <c r="H25" s="94">
        <f>55+30</f>
        <v>85</v>
      </c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</row>
    <row r="26" spans="1:26" s="12" customFormat="1" ht="30" customHeight="1" x14ac:dyDescent="0.2">
      <c r="A26" s="18" t="s">
        <v>45</v>
      </c>
      <c r="B26" s="28">
        <f t="shared" ref="B26" si="7">B25/B20</f>
        <v>0.17110333498219837</v>
      </c>
      <c r="C26" s="28">
        <f>C25/C20</f>
        <v>8.820538364153332E-4</v>
      </c>
      <c r="D26" s="15">
        <f t="shared" si="0"/>
        <v>5.155094355741823E-3</v>
      </c>
      <c r="E26" s="117"/>
      <c r="F26" s="117"/>
      <c r="G26" s="117"/>
      <c r="H26" s="117">
        <f>H25/H20</f>
        <v>1.471606648199446E-2</v>
      </c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</row>
    <row r="27" spans="1:26" s="91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0</v>
      </c>
      <c r="D27" s="9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</row>
    <row r="28" spans="1:26" s="12" customFormat="1" ht="30" hidden="1" customHeight="1" x14ac:dyDescent="0.2">
      <c r="A28" s="25" t="s">
        <v>46</v>
      </c>
      <c r="B28" s="23">
        <v>31856</v>
      </c>
      <c r="C28" s="23">
        <f t="shared" si="8"/>
        <v>0</v>
      </c>
      <c r="D28" s="15">
        <f t="shared" si="0"/>
        <v>0</v>
      </c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</row>
    <row r="29" spans="1:26" s="12" customFormat="1" ht="30" hidden="1" customHeight="1" x14ac:dyDescent="0.2">
      <c r="A29" s="18" t="s">
        <v>45</v>
      </c>
      <c r="B29" s="9">
        <f t="shared" ref="B29:Y29" si="9">B28/B20</f>
        <v>0.38908329211170756</v>
      </c>
      <c r="C29" s="23">
        <f t="shared" si="8"/>
        <v>0</v>
      </c>
      <c r="D29" s="15">
        <f t="shared" si="0"/>
        <v>0</v>
      </c>
      <c r="E29" s="116">
        <f t="shared" si="9"/>
        <v>0</v>
      </c>
      <c r="F29" s="116">
        <f t="shared" si="9"/>
        <v>0</v>
      </c>
      <c r="G29" s="116">
        <f t="shared" si="9"/>
        <v>0</v>
      </c>
      <c r="H29" s="116">
        <f t="shared" si="9"/>
        <v>0</v>
      </c>
      <c r="I29" s="116">
        <f t="shared" si="9"/>
        <v>0</v>
      </c>
      <c r="J29" s="116">
        <f t="shared" si="9"/>
        <v>0</v>
      </c>
      <c r="K29" s="116">
        <f t="shared" si="9"/>
        <v>0</v>
      </c>
      <c r="L29" s="116">
        <f t="shared" si="9"/>
        <v>0</v>
      </c>
      <c r="M29" s="116">
        <f t="shared" si="9"/>
        <v>0</v>
      </c>
      <c r="N29" s="116">
        <f t="shared" si="9"/>
        <v>0</v>
      </c>
      <c r="O29" s="116">
        <f t="shared" si="9"/>
        <v>0</v>
      </c>
      <c r="P29" s="116">
        <f t="shared" si="9"/>
        <v>0</v>
      </c>
      <c r="Q29" s="116">
        <f t="shared" si="9"/>
        <v>0</v>
      </c>
      <c r="R29" s="116">
        <f t="shared" si="9"/>
        <v>0</v>
      </c>
      <c r="S29" s="116">
        <f t="shared" si="9"/>
        <v>0</v>
      </c>
      <c r="T29" s="116">
        <f t="shared" si="9"/>
        <v>0</v>
      </c>
      <c r="U29" s="116">
        <f t="shared" si="9"/>
        <v>0</v>
      </c>
      <c r="V29" s="116">
        <f t="shared" si="9"/>
        <v>0</v>
      </c>
      <c r="W29" s="116">
        <f t="shared" si="9"/>
        <v>0</v>
      </c>
      <c r="X29" s="116">
        <f t="shared" si="9"/>
        <v>0</v>
      </c>
      <c r="Y29" s="116">
        <f t="shared" si="9"/>
        <v>0</v>
      </c>
    </row>
    <row r="30" spans="1:26" s="12" customFormat="1" ht="30" hidden="1" customHeight="1" x14ac:dyDescent="0.2">
      <c r="A30" s="11" t="s">
        <v>218</v>
      </c>
      <c r="B30" s="23">
        <v>94099</v>
      </c>
      <c r="C30" s="23">
        <v>95572</v>
      </c>
      <c r="D30" s="15">
        <f t="shared" si="0"/>
        <v>1.015653726394542</v>
      </c>
      <c r="E30" s="135">
        <v>630.70000000000005</v>
      </c>
      <c r="F30" s="135">
        <v>2189</v>
      </c>
      <c r="G30" s="135">
        <v>9708</v>
      </c>
      <c r="H30" s="135">
        <v>6131</v>
      </c>
      <c r="I30" s="135">
        <v>5290</v>
      </c>
      <c r="J30" s="135">
        <v>4662</v>
      </c>
      <c r="K30" s="135">
        <v>2838</v>
      </c>
      <c r="L30" s="135">
        <v>4610</v>
      </c>
      <c r="M30" s="135">
        <v>2641</v>
      </c>
      <c r="N30" s="135">
        <v>3153.1</v>
      </c>
      <c r="O30" s="135">
        <v>3142</v>
      </c>
      <c r="P30" s="135">
        <v>4006.3</v>
      </c>
      <c r="Q30" s="135">
        <v>4805</v>
      </c>
      <c r="R30" s="135">
        <v>2853</v>
      </c>
      <c r="S30" s="135">
        <v>5594</v>
      </c>
      <c r="T30" s="135">
        <v>5066</v>
      </c>
      <c r="U30" s="135">
        <v>1126</v>
      </c>
      <c r="V30" s="135">
        <v>1557</v>
      </c>
      <c r="W30" s="135">
        <v>8679</v>
      </c>
      <c r="X30" s="135">
        <v>8783</v>
      </c>
      <c r="Y30" s="135">
        <v>5608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hidden="1" customHeight="1" x14ac:dyDescent="0.2">
      <c r="A33" s="13" t="s">
        <v>48</v>
      </c>
      <c r="B33" s="23"/>
      <c r="C33" s="23">
        <f t="shared" si="8"/>
        <v>0</v>
      </c>
      <c r="D33" s="15" t="e">
        <f t="shared" si="0"/>
        <v>#DIV/0!</v>
      </c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</v>
      </c>
      <c r="D34" s="15" t="e">
        <f t="shared" si="0"/>
        <v>#DIV/0!</v>
      </c>
      <c r="E34" s="117">
        <f t="shared" si="11"/>
        <v>0</v>
      </c>
      <c r="F34" s="117">
        <f t="shared" si="11"/>
        <v>0</v>
      </c>
      <c r="G34" s="117">
        <f t="shared" si="11"/>
        <v>0</v>
      </c>
      <c r="H34" s="117">
        <f t="shared" si="11"/>
        <v>0</v>
      </c>
      <c r="I34" s="117">
        <f t="shared" si="11"/>
        <v>0</v>
      </c>
      <c r="J34" s="117">
        <f t="shared" si="11"/>
        <v>0</v>
      </c>
      <c r="K34" s="117">
        <f t="shared" si="11"/>
        <v>0</v>
      </c>
      <c r="L34" s="117">
        <f t="shared" si="11"/>
        <v>0</v>
      </c>
      <c r="M34" s="117">
        <f t="shared" si="11"/>
        <v>0</v>
      </c>
      <c r="N34" s="117">
        <f t="shared" si="11"/>
        <v>0</v>
      </c>
      <c r="O34" s="117">
        <f t="shared" si="11"/>
        <v>0</v>
      </c>
      <c r="P34" s="117">
        <f>P33/Q30</f>
        <v>0</v>
      </c>
      <c r="Q34" s="117">
        <f>Q33/R30</f>
        <v>0</v>
      </c>
      <c r="R34" s="117">
        <f>R33/S30</f>
        <v>0</v>
      </c>
      <c r="S34" s="117">
        <f>S33/T30</f>
        <v>0</v>
      </c>
      <c r="T34" s="117">
        <f t="shared" si="11"/>
        <v>0</v>
      </c>
      <c r="U34" s="117">
        <f t="shared" si="11"/>
        <v>0</v>
      </c>
      <c r="V34" s="117">
        <f t="shared" si="11"/>
        <v>0</v>
      </c>
      <c r="W34" s="117">
        <f t="shared" si="11"/>
        <v>0</v>
      </c>
      <c r="X34" s="117">
        <f t="shared" si="11"/>
        <v>0</v>
      </c>
      <c r="Y34" s="117">
        <f t="shared" si="11"/>
        <v>0</v>
      </c>
    </row>
    <row r="35" spans="1:29" s="12" customFormat="1" ht="30" customHeight="1" x14ac:dyDescent="0.2">
      <c r="A35" s="25" t="s">
        <v>49</v>
      </c>
      <c r="B35" s="23">
        <v>7524</v>
      </c>
      <c r="C35" s="23">
        <f>SUM(E35:Y35)</f>
        <v>50</v>
      </c>
      <c r="D35" s="15">
        <f t="shared" si="0"/>
        <v>6.6454013822434873E-3</v>
      </c>
      <c r="E35" s="94">
        <v>50</v>
      </c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</row>
    <row r="36" spans="1:29" s="12" customFormat="1" ht="30" customHeight="1" x14ac:dyDescent="0.2">
      <c r="A36" s="18" t="s">
        <v>45</v>
      </c>
      <c r="B36" s="9">
        <f>B35/B30</f>
        <v>7.9958341746458522E-2</v>
      </c>
      <c r="C36" s="9">
        <f>C35/C30</f>
        <v>5.2316578077261119E-4</v>
      </c>
      <c r="D36" s="15">
        <f>C36/B36</f>
        <v>6.5429793733282745E-3</v>
      </c>
      <c r="E36" s="116">
        <f>E35/E30</f>
        <v>7.927699381639447E-2</v>
      </c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30" hidden="1" customHeight="1" x14ac:dyDescent="0.2">
      <c r="A38" s="25" t="s">
        <v>51</v>
      </c>
      <c r="B38" s="23">
        <v>127919</v>
      </c>
      <c r="C38" s="23">
        <f>SUM(E38:Y38)</f>
        <v>157117</v>
      </c>
      <c r="D38" s="15">
        <f t="shared" si="0"/>
        <v>1.2282538168684871</v>
      </c>
      <c r="E38" s="94">
        <v>6500</v>
      </c>
      <c r="F38" s="94">
        <v>4100</v>
      </c>
      <c r="G38" s="94">
        <v>13005</v>
      </c>
      <c r="H38" s="94">
        <v>7387</v>
      </c>
      <c r="I38" s="94">
        <v>3500</v>
      </c>
      <c r="J38" s="94">
        <v>20211</v>
      </c>
      <c r="K38" s="94">
        <v>7951</v>
      </c>
      <c r="L38" s="94">
        <v>5357</v>
      </c>
      <c r="M38" s="94">
        <v>1385</v>
      </c>
      <c r="N38" s="94">
        <v>1355</v>
      </c>
      <c r="O38" s="94">
        <v>1956</v>
      </c>
      <c r="P38" s="94">
        <v>5800</v>
      </c>
      <c r="Q38" s="94">
        <v>13667</v>
      </c>
      <c r="R38" s="94">
        <v>7150</v>
      </c>
      <c r="S38" s="94">
        <v>7879</v>
      </c>
      <c r="T38" s="94">
        <v>9443</v>
      </c>
      <c r="U38" s="94">
        <v>6250</v>
      </c>
      <c r="V38" s="94">
        <v>1522</v>
      </c>
      <c r="W38" s="94">
        <v>7300</v>
      </c>
      <c r="X38" s="94">
        <v>19349</v>
      </c>
      <c r="Y38" s="94">
        <v>6050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2">F38/F37</f>
        <v>#DIV/0!</v>
      </c>
      <c r="G39" s="116" t="e">
        <f t="shared" si="12"/>
        <v>#DIV/0!</v>
      </c>
      <c r="H39" s="116" t="e">
        <f t="shared" si="12"/>
        <v>#DIV/0!</v>
      </c>
      <c r="I39" s="116" t="e">
        <f t="shared" si="12"/>
        <v>#DIV/0!</v>
      </c>
      <c r="J39" s="116" t="e">
        <f t="shared" si="12"/>
        <v>#DIV/0!</v>
      </c>
      <c r="K39" s="116" t="e">
        <f t="shared" si="12"/>
        <v>#DIV/0!</v>
      </c>
      <c r="L39" s="116" t="e">
        <f t="shared" si="12"/>
        <v>#DIV/0!</v>
      </c>
      <c r="M39" s="116" t="e">
        <f t="shared" si="12"/>
        <v>#DIV/0!</v>
      </c>
      <c r="N39" s="116" t="e">
        <f t="shared" si="12"/>
        <v>#DIV/0!</v>
      </c>
      <c r="O39" s="116" t="e">
        <f t="shared" si="12"/>
        <v>#DIV/0!</v>
      </c>
      <c r="P39" s="116" t="e">
        <f t="shared" si="12"/>
        <v>#DIV/0!</v>
      </c>
      <c r="Q39" s="116" t="e">
        <f t="shared" si="12"/>
        <v>#DIV/0!</v>
      </c>
      <c r="R39" s="116" t="e">
        <f t="shared" si="12"/>
        <v>#DIV/0!</v>
      </c>
      <c r="S39" s="116" t="e">
        <f t="shared" si="12"/>
        <v>#DIV/0!</v>
      </c>
      <c r="T39" s="116" t="e">
        <f t="shared" si="12"/>
        <v>#DIV/0!</v>
      </c>
      <c r="U39" s="116" t="e">
        <f t="shared" si="12"/>
        <v>#DIV/0!</v>
      </c>
      <c r="V39" s="116" t="e">
        <f t="shared" si="12"/>
        <v>#DIV/0!</v>
      </c>
      <c r="W39" s="116" t="e">
        <f t="shared" si="12"/>
        <v>#DIV/0!</v>
      </c>
      <c r="X39" s="116" t="e">
        <f t="shared" si="12"/>
        <v>#DIV/0!</v>
      </c>
      <c r="Y39" s="116" t="e">
        <f t="shared" si="12"/>
        <v>#DIV/0!</v>
      </c>
    </row>
    <row r="40" spans="1:29" s="12" customFormat="1" ht="30" hidden="1" customHeight="1" x14ac:dyDescent="0.2">
      <c r="A40" s="73" t="s">
        <v>53</v>
      </c>
      <c r="B40" s="23">
        <v>58899</v>
      </c>
      <c r="C40" s="23">
        <f>SUM(E40:Y40)</f>
        <v>116767</v>
      </c>
      <c r="D40" s="15">
        <f t="shared" si="0"/>
        <v>1.9824954583269665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94">
        <v>1289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hidden="1" customHeight="1" x14ac:dyDescent="0.25">
      <c r="A41" s="11" t="s">
        <v>160</v>
      </c>
      <c r="B41" s="23">
        <v>200224</v>
      </c>
      <c r="C41" s="23">
        <f>SUM(E41:Y41)</f>
        <v>211003</v>
      </c>
      <c r="D41" s="15">
        <f t="shared" si="0"/>
        <v>1.0538347051302541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5702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hidden="1" customHeight="1" x14ac:dyDescent="0.25">
      <c r="A42" s="31" t="s">
        <v>158</v>
      </c>
      <c r="B42" s="23">
        <v>215982</v>
      </c>
      <c r="C42" s="23">
        <f>SUM(E42:Y42)</f>
        <v>220561</v>
      </c>
      <c r="D42" s="15">
        <f t="shared" si="0"/>
        <v>1.0212008408108084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13">
        <v>4872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hidden="1" customHeight="1" x14ac:dyDescent="0.25">
      <c r="A43" s="17" t="s">
        <v>186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425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>
        <f>B42/B41</f>
        <v>1.0787018539236055</v>
      </c>
      <c r="C44" s="32">
        <f>C42/C41</f>
        <v>1.045297934152595</v>
      </c>
      <c r="D44" s="15">
        <f t="shared" si="0"/>
        <v>0.96903322298973615</v>
      </c>
      <c r="E44" s="118">
        <f t="shared" ref="E44:Y44" si="13">E42/E41</f>
        <v>1.0063207547169812</v>
      </c>
      <c r="F44" s="118">
        <f t="shared" si="13"/>
        <v>1.1117424242424243</v>
      </c>
      <c r="G44" s="118">
        <f t="shared" si="13"/>
        <v>1.0783065080475858</v>
      </c>
      <c r="H44" s="118">
        <f t="shared" si="13"/>
        <v>1.0236603462489695</v>
      </c>
      <c r="I44" s="118">
        <f t="shared" si="13"/>
        <v>1.2124137931034482</v>
      </c>
      <c r="J44" s="118">
        <f t="shared" si="13"/>
        <v>1.0136323098483884</v>
      </c>
      <c r="K44" s="118">
        <f t="shared" si="13"/>
        <v>1.0018750000000001</v>
      </c>
      <c r="L44" s="118">
        <f t="shared" si="13"/>
        <v>1</v>
      </c>
      <c r="M44" s="118">
        <f t="shared" si="13"/>
        <v>1.027027027027027</v>
      </c>
      <c r="N44" s="118">
        <f t="shared" si="13"/>
        <v>1.0340090090090091</v>
      </c>
      <c r="O44" s="118">
        <f t="shared" si="13"/>
        <v>0.85443703963521567</v>
      </c>
      <c r="P44" s="118">
        <f t="shared" si="13"/>
        <v>1.2048192771084338</v>
      </c>
      <c r="Q44" s="118">
        <f t="shared" si="13"/>
        <v>1.1119819819819821</v>
      </c>
      <c r="R44" s="118">
        <f t="shared" si="13"/>
        <v>1.0214189087629642</v>
      </c>
      <c r="S44" s="118">
        <f t="shared" si="13"/>
        <v>1.0307410955325262</v>
      </c>
      <c r="T44" s="118">
        <f t="shared" si="13"/>
        <v>1.0224730424266855</v>
      </c>
      <c r="U44" s="118">
        <f t="shared" si="13"/>
        <v>0.99347150259067363</v>
      </c>
      <c r="V44" s="118">
        <f t="shared" si="13"/>
        <v>1.0859196341065012</v>
      </c>
      <c r="W44" s="118">
        <f t="shared" si="13"/>
        <v>1.0818831942789036</v>
      </c>
      <c r="X44" s="118">
        <f t="shared" si="13"/>
        <v>1.0613089005235603</v>
      </c>
      <c r="Y44" s="118">
        <f t="shared" si="13"/>
        <v>1.0603406326034064</v>
      </c>
      <c r="Z44" s="21"/>
    </row>
    <row r="45" spans="1:29" s="2" customFormat="1" ht="30" hidden="1" customHeight="1" x14ac:dyDescent="0.25">
      <c r="A45" s="18" t="s">
        <v>159</v>
      </c>
      <c r="B45" s="23">
        <v>96919</v>
      </c>
      <c r="C45" s="23">
        <f>SUM(E45:Y45)</f>
        <v>95945</v>
      </c>
      <c r="D45" s="15">
        <f t="shared" si="0"/>
        <v>0.98995037092830096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19">
        <v>2284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hidden="1" customHeight="1" x14ac:dyDescent="0.25">
      <c r="A46" s="18" t="s">
        <v>54</v>
      </c>
      <c r="B46" s="23">
        <v>93837</v>
      </c>
      <c r="C46" s="23">
        <f>SUM(E46:Y46)</f>
        <v>94407</v>
      </c>
      <c r="D46" s="15">
        <f t="shared" si="0"/>
        <v>1.0060743629911442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94">
        <v>1741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hidden="1" customHeight="1" x14ac:dyDescent="0.25">
      <c r="A49" s="18" t="s">
        <v>57</v>
      </c>
      <c r="B49" s="23">
        <v>8737</v>
      </c>
      <c r="C49" s="23">
        <f>SUM(E49:Y49)</f>
        <v>19261</v>
      </c>
      <c r="D49" s="15">
        <f t="shared" si="0"/>
        <v>2.2045324482087674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49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4" si="14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 x14ac:dyDescent="0.25">
      <c r="A51" s="17" t="s">
        <v>161</v>
      </c>
      <c r="B51" s="23">
        <v>251283</v>
      </c>
      <c r="C51" s="23">
        <f t="shared" si="14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 x14ac:dyDescent="0.25">
      <c r="A52" s="17" t="s">
        <v>162</v>
      </c>
      <c r="B52" s="23">
        <v>174016</v>
      </c>
      <c r="C52" s="23">
        <f t="shared" si="14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 x14ac:dyDescent="0.25">
      <c r="A54" s="31" t="s">
        <v>60</v>
      </c>
      <c r="B54" s="23">
        <v>5003</v>
      </c>
      <c r="C54" s="23">
        <f t="shared" si="14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5">E54/E53</f>
        <v>1.5714285714285714</v>
      </c>
      <c r="F55" s="118">
        <f t="shared" si="15"/>
        <v>0.9101123595505618</v>
      </c>
      <c r="G55" s="118">
        <f t="shared" si="15"/>
        <v>1.1899109792284865</v>
      </c>
      <c r="H55" s="118">
        <f t="shared" si="15"/>
        <v>1.0387811634349031</v>
      </c>
      <c r="I55" s="118">
        <f t="shared" si="15"/>
        <v>0.64</v>
      </c>
      <c r="J55" s="118">
        <f t="shared" si="15"/>
        <v>0.90445859872611467</v>
      </c>
      <c r="K55" s="118">
        <f t="shared" si="15"/>
        <v>0.65621621621621617</v>
      </c>
      <c r="L55" s="118">
        <f t="shared" si="15"/>
        <v>0.95725388601036265</v>
      </c>
      <c r="M55" s="118">
        <f t="shared" si="15"/>
        <v>1.1571428571428573</v>
      </c>
      <c r="N55" s="118">
        <f t="shared" si="15"/>
        <v>0.94594594594594594</v>
      </c>
      <c r="O55" s="118">
        <f t="shared" si="15"/>
        <v>1.1864406779661016</v>
      </c>
      <c r="P55" s="118">
        <f t="shared" si="15"/>
        <v>1.346613545816733</v>
      </c>
      <c r="Q55" s="118">
        <f t="shared" si="15"/>
        <v>0.16216216216216217</v>
      </c>
      <c r="R55" s="118">
        <f t="shared" si="15"/>
        <v>1.4988962472406182</v>
      </c>
      <c r="S55" s="118">
        <f t="shared" si="15"/>
        <v>0.8632075471698113</v>
      </c>
      <c r="T55" s="118">
        <f t="shared" si="15"/>
        <v>1.1111111111111112</v>
      </c>
      <c r="U55" s="118">
        <f t="shared" si="15"/>
        <v>1.008695652173913</v>
      </c>
      <c r="V55" s="118">
        <f t="shared" si="15"/>
        <v>6.1</v>
      </c>
      <c r="W55" s="118">
        <f t="shared" si="15"/>
        <v>1</v>
      </c>
      <c r="X55" s="118">
        <f t="shared" si="15"/>
        <v>1.0974212034383954</v>
      </c>
      <c r="Y55" s="118"/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14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 x14ac:dyDescent="0.25">
      <c r="A57" s="11" t="s">
        <v>153</v>
      </c>
      <c r="B57" s="23">
        <v>900</v>
      </c>
      <c r="C57" s="23">
        <f t="shared" si="14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 x14ac:dyDescent="0.25">
      <c r="A58" s="31" t="s">
        <v>154</v>
      </c>
      <c r="B58" s="27">
        <v>828</v>
      </c>
      <c r="C58" s="27">
        <f t="shared" si="14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6">F58/F57</f>
        <v>0.81904761904761902</v>
      </c>
      <c r="G59" s="116">
        <f t="shared" si="16"/>
        <v>1.125</v>
      </c>
      <c r="H59" s="116"/>
      <c r="I59" s="116">
        <f t="shared" si="16"/>
        <v>2.2571428571428571</v>
      </c>
      <c r="J59" s="116">
        <f t="shared" si="16"/>
        <v>0.66666666666666663</v>
      </c>
      <c r="K59" s="116">
        <f t="shared" si="16"/>
        <v>1.0672268907563025</v>
      </c>
      <c r="L59" s="116">
        <f t="shared" si="16"/>
        <v>1.3385714285714285</v>
      </c>
      <c r="M59" s="116">
        <f t="shared" si="16"/>
        <v>1.4242424242424243</v>
      </c>
      <c r="N59" s="116">
        <f t="shared" si="16"/>
        <v>5.6</v>
      </c>
      <c r="O59" s="116">
        <f t="shared" si="16"/>
        <v>1.9</v>
      </c>
      <c r="P59" s="116">
        <f t="shared" si="16"/>
        <v>1.1834862385321101</v>
      </c>
      <c r="Q59" s="116"/>
      <c r="R59" s="116">
        <f t="shared" si="16"/>
        <v>2.3333333333333335</v>
      </c>
      <c r="S59" s="116">
        <f t="shared" si="16"/>
        <v>1.2</v>
      </c>
      <c r="T59" s="116">
        <f t="shared" si="16"/>
        <v>0.58333333333333337</v>
      </c>
      <c r="U59" s="116"/>
      <c r="V59" s="116"/>
      <c r="W59" s="116">
        <f t="shared" si="16"/>
        <v>1</v>
      </c>
      <c r="X59" s="116">
        <f t="shared" si="16"/>
        <v>1</v>
      </c>
      <c r="Y59" s="116">
        <f t="shared" si="16"/>
        <v>0.6</v>
      </c>
      <c r="Z59" s="20"/>
    </row>
    <row r="60" spans="1:26" s="2" customFormat="1" ht="30" hidden="1" customHeight="1" x14ac:dyDescent="0.25">
      <c r="A60" s="13" t="s">
        <v>188</v>
      </c>
      <c r="B60" s="27">
        <v>496</v>
      </c>
      <c r="C60" s="27">
        <f t="shared" si="14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4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 x14ac:dyDescent="0.25">
      <c r="A62" s="18" t="s">
        <v>189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17">G64+G67+G68+G70+G74+G73+G75</f>
        <v>1604</v>
      </c>
      <c r="H62" s="119">
        <f t="shared" si="17"/>
        <v>1315</v>
      </c>
      <c r="I62" s="119">
        <f t="shared" si="17"/>
        <v>1051</v>
      </c>
      <c r="J62" s="119">
        <f t="shared" si="17"/>
        <v>5473</v>
      </c>
      <c r="K62" s="119">
        <f t="shared" si="17"/>
        <v>454</v>
      </c>
      <c r="L62" s="119">
        <f t="shared" si="17"/>
        <v>1480</v>
      </c>
      <c r="M62" s="119">
        <f t="shared" si="17"/>
        <v>1069</v>
      </c>
      <c r="N62" s="119">
        <f t="shared" si="17"/>
        <v>157</v>
      </c>
      <c r="O62" s="119">
        <f t="shared" si="17"/>
        <v>650</v>
      </c>
      <c r="P62" s="119">
        <f t="shared" si="17"/>
        <v>1189</v>
      </c>
      <c r="Q62" s="119">
        <f>Q64+Q67+Q68+Q70+Q74+Q73+Q75</f>
        <v>4836</v>
      </c>
      <c r="R62" s="119">
        <f t="shared" ref="R62:Y62" si="18">R64+R67+R68+R70+R74+R73+R75</f>
        <v>495</v>
      </c>
      <c r="S62" s="119">
        <f>S64+S67+S68+S70+S74+S73+S75</f>
        <v>1016</v>
      </c>
      <c r="T62" s="119">
        <f t="shared" si="18"/>
        <v>1180</v>
      </c>
      <c r="U62" s="119">
        <f t="shared" si="18"/>
        <v>2574</v>
      </c>
      <c r="V62" s="119">
        <f t="shared" si="18"/>
        <v>522</v>
      </c>
      <c r="W62" s="119">
        <f t="shared" si="18"/>
        <v>1489</v>
      </c>
      <c r="X62" s="119">
        <f t="shared" si="18"/>
        <v>1580</v>
      </c>
      <c r="Y62" s="119">
        <f t="shared" si="18"/>
        <v>230</v>
      </c>
      <c r="Z62" s="21"/>
    </row>
    <row r="63" spans="1:26" s="2" customFormat="1" ht="30" hidden="1" customHeight="1" x14ac:dyDescent="0.25">
      <c r="A63" s="18" t="s">
        <v>190</v>
      </c>
      <c r="B63" s="27">
        <f>B69+B71+B72+B76</f>
        <v>37664</v>
      </c>
      <c r="C63" s="27">
        <f>SUM(E63:Y63)</f>
        <v>43399.400000000009</v>
      </c>
      <c r="D63" s="15">
        <f t="shared" si="0"/>
        <v>1.1522780373831778</v>
      </c>
      <c r="E63" s="119">
        <f>E69+E71+E72+E76</f>
        <v>2649</v>
      </c>
      <c r="F63" s="119">
        <f>F69+F71+F72+F76</f>
        <v>608</v>
      </c>
      <c r="G63" s="119">
        <f t="shared" ref="G63:Y63" si="19">G69+G71+G72+G76</f>
        <v>6390</v>
      </c>
      <c r="H63" s="119">
        <f t="shared" si="19"/>
        <v>2478</v>
      </c>
      <c r="I63" s="119">
        <f t="shared" si="19"/>
        <v>1613.9</v>
      </c>
      <c r="J63" s="119">
        <f>J69+J71+J72+J76</f>
        <v>2070</v>
      </c>
      <c r="K63" s="119">
        <f t="shared" si="19"/>
        <v>970.5</v>
      </c>
      <c r="L63" s="119">
        <f t="shared" si="19"/>
        <v>3327</v>
      </c>
      <c r="M63" s="119">
        <f t="shared" si="19"/>
        <v>779</v>
      </c>
      <c r="N63" s="119">
        <f>N69+N71+N72+N76</f>
        <v>1126.2</v>
      </c>
      <c r="O63" s="119">
        <f>O69+O71+O72+O76</f>
        <v>1939.5</v>
      </c>
      <c r="P63" s="119">
        <f t="shared" si="19"/>
        <v>1556</v>
      </c>
      <c r="Q63" s="119">
        <f t="shared" si="19"/>
        <v>2174</v>
      </c>
      <c r="R63" s="119">
        <f t="shared" si="19"/>
        <v>548</v>
      </c>
      <c r="S63" s="119">
        <f>S69+S71+S72+S76</f>
        <v>2995</v>
      </c>
      <c r="T63" s="119">
        <f t="shared" si="19"/>
        <v>2958</v>
      </c>
      <c r="U63" s="119">
        <f t="shared" si="19"/>
        <v>758</v>
      </c>
      <c r="V63" s="119">
        <f t="shared" si="19"/>
        <v>104.5</v>
      </c>
      <c r="W63" s="119">
        <f t="shared" si="19"/>
        <v>1012.8</v>
      </c>
      <c r="X63" s="119">
        <f t="shared" si="19"/>
        <v>5387</v>
      </c>
      <c r="Y63" s="119">
        <f t="shared" si="19"/>
        <v>1955</v>
      </c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4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0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0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 x14ac:dyDescent="0.25">
      <c r="A67" s="18" t="s">
        <v>65</v>
      </c>
      <c r="B67" s="27">
        <v>9838</v>
      </c>
      <c r="C67" s="23">
        <f t="shared" si="20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 x14ac:dyDescent="0.25">
      <c r="A68" s="18" t="s">
        <v>66</v>
      </c>
      <c r="B68" s="23">
        <v>4492</v>
      </c>
      <c r="C68" s="23">
        <f t="shared" si="20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0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0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hidden="1" customHeight="1" x14ac:dyDescent="0.25">
      <c r="A71" s="18" t="s">
        <v>69</v>
      </c>
      <c r="B71" s="23">
        <v>18066</v>
      </c>
      <c r="C71" s="23">
        <f t="shared" si="20"/>
        <v>19342</v>
      </c>
      <c r="D71" s="15">
        <f t="shared" ref="D71:D79" si="21">C71/B71</f>
        <v>1.0706299125428982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10">
        <v>691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hidden="1" customHeight="1" x14ac:dyDescent="0.25">
      <c r="A72" s="18" t="s">
        <v>70</v>
      </c>
      <c r="B72" s="23">
        <v>8705</v>
      </c>
      <c r="C72" s="23">
        <f t="shared" si="20"/>
        <v>10605</v>
      </c>
      <c r="D72" s="15">
        <f t="shared" si="21"/>
        <v>1.218265364732912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691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0"/>
        <v>1526</v>
      </c>
      <c r="D73" s="15">
        <f t="shared" si="21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 x14ac:dyDescent="0.25">
      <c r="A74" s="18" t="s">
        <v>72</v>
      </c>
      <c r="B74" s="23">
        <v>2624</v>
      </c>
      <c r="C74" s="23">
        <f t="shared" si="20"/>
        <v>5105</v>
      </c>
      <c r="D74" s="15">
        <f t="shared" si="21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 x14ac:dyDescent="0.25">
      <c r="A75" s="18" t="s">
        <v>73</v>
      </c>
      <c r="B75" s="23">
        <v>1443</v>
      </c>
      <c r="C75" s="23">
        <f t="shared" si="20"/>
        <v>258</v>
      </c>
      <c r="D75" s="15">
        <f t="shared" si="21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0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0"/>
        <v>122.9</v>
      </c>
      <c r="D77" s="15">
        <f t="shared" si="21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0"/>
        <v>0</v>
      </c>
      <c r="D78" s="15" t="e">
        <f t="shared" si="21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1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2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2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2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2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 x14ac:dyDescent="0.25">
      <c r="A84" s="13"/>
      <c r="B84" s="32"/>
      <c r="C84" s="37"/>
      <c r="D84" s="15" t="e">
        <f t="shared" si="22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 x14ac:dyDescent="0.25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7971</v>
      </c>
      <c r="D86" s="15"/>
      <c r="E86" s="153">
        <f>(E42-E87)</f>
        <v>47</v>
      </c>
      <c r="F86" s="153">
        <f t="shared" ref="F86:Y86" si="23">(F42-F87)</f>
        <v>708</v>
      </c>
      <c r="G86" s="153">
        <f t="shared" si="23"/>
        <v>1119</v>
      </c>
      <c r="H86" s="153">
        <f t="shared" si="23"/>
        <v>818</v>
      </c>
      <c r="I86" s="153">
        <f t="shared" si="23"/>
        <v>632</v>
      </c>
      <c r="J86" s="153">
        <f t="shared" si="23"/>
        <v>132</v>
      </c>
      <c r="K86" s="153">
        <f t="shared" si="23"/>
        <v>287</v>
      </c>
      <c r="L86" s="153">
        <f t="shared" si="23"/>
        <v>698</v>
      </c>
      <c r="M86" s="153">
        <f t="shared" si="23"/>
        <v>148</v>
      </c>
      <c r="N86" s="153">
        <f t="shared" si="23"/>
        <v>0</v>
      </c>
      <c r="O86" s="153">
        <f t="shared" si="23"/>
        <v>-588</v>
      </c>
      <c r="P86" s="153">
        <f t="shared" si="23"/>
        <v>1435</v>
      </c>
      <c r="Q86" s="153">
        <f t="shared" si="23"/>
        <v>1207</v>
      </c>
      <c r="R86" s="153">
        <f t="shared" si="23"/>
        <v>35</v>
      </c>
      <c r="S86" s="153">
        <f t="shared" si="23"/>
        <v>-163</v>
      </c>
      <c r="T86" s="153">
        <f t="shared" si="23"/>
        <v>58</v>
      </c>
      <c r="U86" s="153">
        <f t="shared" si="23"/>
        <v>-63</v>
      </c>
      <c r="V86" s="153">
        <f t="shared" si="23"/>
        <v>22</v>
      </c>
      <c r="W86" s="153">
        <f t="shared" si="23"/>
        <v>778</v>
      </c>
      <c r="X86" s="153">
        <f t="shared" si="23"/>
        <v>116</v>
      </c>
      <c r="Y86" s="153">
        <f t="shared" si="23"/>
        <v>545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2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2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2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305997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2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 x14ac:dyDescent="0.2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4">G101-G100</f>
        <v>17818</v>
      </c>
      <c r="H103" s="93">
        <v>18910</v>
      </c>
      <c r="I103" s="93">
        <f t="shared" si="24"/>
        <v>9522</v>
      </c>
      <c r="J103" s="93">
        <f t="shared" si="24"/>
        <v>22534</v>
      </c>
      <c r="K103" s="93">
        <f t="shared" si="24"/>
        <v>13480</v>
      </c>
      <c r="L103" s="93">
        <f t="shared" si="24"/>
        <v>13503</v>
      </c>
      <c r="M103" s="93">
        <f>M101-M100</f>
        <v>15249</v>
      </c>
      <c r="N103" s="93">
        <f t="shared" si="24"/>
        <v>5835</v>
      </c>
      <c r="O103" s="93">
        <f>O101-O100-O99</f>
        <v>8520</v>
      </c>
      <c r="P103" s="93">
        <f t="shared" si="24"/>
        <v>14945</v>
      </c>
      <c r="Q103" s="93">
        <f>Q101-Q99-Q100</f>
        <v>16470</v>
      </c>
      <c r="R103" s="93">
        <v>17176</v>
      </c>
      <c r="S103" s="93">
        <f t="shared" si="24"/>
        <v>18511</v>
      </c>
      <c r="T103" s="93">
        <f>T101-T100</f>
        <v>13696</v>
      </c>
      <c r="U103" s="93">
        <f t="shared" si="24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5">C104/B104</f>
        <v>1.0137505628939967</v>
      </c>
      <c r="E104" s="29">
        <f>E102/E103</f>
        <v>1</v>
      </c>
      <c r="F104" s="29">
        <f t="shared" ref="F104:Y104" si="26">F102/F103</f>
        <v>1</v>
      </c>
      <c r="G104" s="29">
        <f t="shared" si="26"/>
        <v>1</v>
      </c>
      <c r="H104" s="29">
        <f t="shared" si="26"/>
        <v>1</v>
      </c>
      <c r="I104" s="29">
        <f t="shared" si="26"/>
        <v>1</v>
      </c>
      <c r="J104" s="29">
        <f t="shared" si="26"/>
        <v>1</v>
      </c>
      <c r="K104" s="29">
        <f t="shared" si="26"/>
        <v>1</v>
      </c>
      <c r="L104" s="29">
        <f t="shared" si="26"/>
        <v>0.99807450196252689</v>
      </c>
      <c r="M104" s="29">
        <f>M102/M103</f>
        <v>1</v>
      </c>
      <c r="N104" s="29">
        <f t="shared" si="26"/>
        <v>1</v>
      </c>
      <c r="O104" s="29">
        <f t="shared" si="26"/>
        <v>0.98802816901408452</v>
      </c>
      <c r="P104" s="29">
        <f t="shared" si="26"/>
        <v>1</v>
      </c>
      <c r="Q104" s="29">
        <f t="shared" si="26"/>
        <v>1</v>
      </c>
      <c r="R104" s="29">
        <f t="shared" si="26"/>
        <v>1</v>
      </c>
      <c r="S104" s="29">
        <f t="shared" si="26"/>
        <v>0.99675868402571444</v>
      </c>
      <c r="T104" s="29">
        <f t="shared" si="26"/>
        <v>0.99342873831775702</v>
      </c>
      <c r="U104" s="29">
        <f t="shared" si="26"/>
        <v>0.99635246688423884</v>
      </c>
      <c r="V104" s="29">
        <f t="shared" si="26"/>
        <v>1</v>
      </c>
      <c r="W104" s="117">
        <f t="shared" si="26"/>
        <v>1</v>
      </c>
      <c r="X104" s="29">
        <f>X102/X103</f>
        <v>1</v>
      </c>
      <c r="Y104" s="29">
        <f t="shared" si="26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5"/>
        <v>6.0351413292589765E-2</v>
      </c>
      <c r="E105" s="163">
        <f>E103-E102</f>
        <v>0</v>
      </c>
      <c r="F105" s="163">
        <f t="shared" ref="F105:L105" si="27">F103-F102</f>
        <v>0</v>
      </c>
      <c r="G105" s="163">
        <f t="shared" si="27"/>
        <v>0</v>
      </c>
      <c r="H105" s="163">
        <f>H103-H102</f>
        <v>0</v>
      </c>
      <c r="I105" s="163">
        <f>I103-I102</f>
        <v>0</v>
      </c>
      <c r="J105" s="163">
        <f t="shared" si="27"/>
        <v>0</v>
      </c>
      <c r="K105" s="163">
        <f t="shared" si="27"/>
        <v>0</v>
      </c>
      <c r="L105" s="163">
        <f t="shared" si="27"/>
        <v>26</v>
      </c>
      <c r="M105" s="163">
        <f>M103-M102</f>
        <v>0</v>
      </c>
      <c r="N105" s="163">
        <f>N103-N102</f>
        <v>0</v>
      </c>
      <c r="O105" s="163">
        <f t="shared" ref="O105:Y105" si="28">O103-O102</f>
        <v>102</v>
      </c>
      <c r="P105" s="163">
        <f t="shared" si="28"/>
        <v>0</v>
      </c>
      <c r="Q105" s="163">
        <f>Q103-Q102</f>
        <v>0</v>
      </c>
      <c r="R105" s="163">
        <f t="shared" si="28"/>
        <v>0</v>
      </c>
      <c r="S105" s="163">
        <f t="shared" si="28"/>
        <v>60</v>
      </c>
      <c r="T105" s="163">
        <f t="shared" si="28"/>
        <v>90</v>
      </c>
      <c r="U105" s="163">
        <f t="shared" si="28"/>
        <v>38</v>
      </c>
      <c r="V105" s="163">
        <f t="shared" si="28"/>
        <v>0</v>
      </c>
      <c r="W105" s="179">
        <f>W103-W102</f>
        <v>0</v>
      </c>
      <c r="X105" s="163">
        <f t="shared" si="28"/>
        <v>0</v>
      </c>
      <c r="Y105" s="163">
        <f t="shared" si="28"/>
        <v>0</v>
      </c>
      <c r="Z105" s="168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0" si="29">SUM(E106:Y106)</f>
        <v>164332.5</v>
      </c>
      <c r="D106" s="15">
        <f t="shared" si="25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29"/>
        <v>10569</v>
      </c>
      <c r="D107" s="15">
        <f t="shared" si="25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29"/>
        <v>91762.3</v>
      </c>
      <c r="D108" s="15">
        <f t="shared" si="25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29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 x14ac:dyDescent="0.2">
      <c r="A110" s="11" t="s">
        <v>209</v>
      </c>
      <c r="B110" s="93"/>
      <c r="C110" s="26">
        <f t="shared" si="29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 x14ac:dyDescent="0.2">
      <c r="A111" s="172" t="s">
        <v>97</v>
      </c>
      <c r="B111" s="173">
        <v>297991</v>
      </c>
      <c r="C111" s="173">
        <f>SUM(E111:Y111)</f>
        <v>298518</v>
      </c>
      <c r="D111" s="174">
        <f t="shared" si="25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5"/>
        <v>1.0137505628939967</v>
      </c>
      <c r="E112" s="29">
        <f t="shared" ref="E112" si="30">E111/E101</f>
        <v>1</v>
      </c>
      <c r="F112" s="29">
        <f>F111/F101</f>
        <v>0.9907904058293695</v>
      </c>
      <c r="G112" s="29">
        <f t="shared" ref="G112:Y112" si="31">G111/G101</f>
        <v>1</v>
      </c>
      <c r="H112" s="29">
        <f t="shared" si="31"/>
        <v>0.98700349705099433</v>
      </c>
      <c r="I112" s="29">
        <f t="shared" si="31"/>
        <v>1</v>
      </c>
      <c r="J112" s="29">
        <f t="shared" si="31"/>
        <v>1</v>
      </c>
      <c r="K112" s="29">
        <f t="shared" si="31"/>
        <v>1</v>
      </c>
      <c r="L112" s="29">
        <f t="shared" si="31"/>
        <v>0.99807450196252689</v>
      </c>
      <c r="M112" s="29">
        <f>M103/M102</f>
        <v>1</v>
      </c>
      <c r="N112" s="29">
        <f>N111/N101</f>
        <v>1</v>
      </c>
      <c r="O112" s="29">
        <f t="shared" si="31"/>
        <v>0.97127033575631705</v>
      </c>
      <c r="P112" s="29">
        <f t="shared" si="31"/>
        <v>0.98679432155827007</v>
      </c>
      <c r="Q112" s="29">
        <f t="shared" si="31"/>
        <v>0.94475993804852865</v>
      </c>
      <c r="R112" s="29">
        <f t="shared" si="31"/>
        <v>1.0122583686940123</v>
      </c>
      <c r="S112" s="29">
        <f t="shared" si="31"/>
        <v>0.98400085328782461</v>
      </c>
      <c r="T112" s="29">
        <f t="shared" si="31"/>
        <v>0.99342873831775702</v>
      </c>
      <c r="U112" s="29">
        <f t="shared" si="31"/>
        <v>0.99444337995784637</v>
      </c>
      <c r="V112" s="29">
        <f t="shared" si="31"/>
        <v>0.92868379653906663</v>
      </c>
      <c r="W112" s="117">
        <f t="shared" si="31"/>
        <v>0.99613077964790098</v>
      </c>
      <c r="X112" s="29">
        <f t="shared" si="31"/>
        <v>0.9851573071718539</v>
      </c>
      <c r="Y112" s="29">
        <f t="shared" si="31"/>
        <v>1</v>
      </c>
    </row>
    <row r="113" spans="1:25" s="12" customFormat="1" ht="30" hidden="1" customHeight="1" x14ac:dyDescent="0.2">
      <c r="A113" s="11" t="s">
        <v>197</v>
      </c>
      <c r="B113" s="93">
        <v>167595</v>
      </c>
      <c r="C113" s="26">
        <f t="shared" ref="C113:C124" si="32">SUM(E113:Y113)</f>
        <v>167628</v>
      </c>
      <c r="D113" s="15">
        <f t="shared" si="25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3">
        <v>9935</v>
      </c>
      <c r="C114" s="26">
        <f t="shared" si="32"/>
        <v>10625</v>
      </c>
      <c r="D114" s="15">
        <f t="shared" si="25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3">
        <v>94835</v>
      </c>
      <c r="C115" s="26">
        <f t="shared" si="32"/>
        <v>93152.8</v>
      </c>
      <c r="D115" s="15">
        <f t="shared" si="25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3">
        <v>154</v>
      </c>
      <c r="C116" s="26">
        <f t="shared" si="32"/>
        <v>1145</v>
      </c>
      <c r="D116" s="15">
        <f t="shared" si="25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5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 x14ac:dyDescent="0.2">
      <c r="A118" s="11" t="s">
        <v>209</v>
      </c>
      <c r="B118" s="93">
        <v>1368</v>
      </c>
      <c r="C118" s="26">
        <f>SUM(E118:Y118)</f>
        <v>1023</v>
      </c>
      <c r="D118" s="15">
        <f t="shared" si="25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5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5"/>
        <v>#DIV/0!</v>
      </c>
      <c r="E120" s="92" t="e">
        <f t="shared" ref="E120:Y120" si="33">E119/E117</f>
        <v>#DIV/0!</v>
      </c>
      <c r="F120" s="92" t="e">
        <f t="shared" si="33"/>
        <v>#DIV/0!</v>
      </c>
      <c r="G120" s="93" t="e">
        <f t="shared" si="33"/>
        <v>#DIV/0!</v>
      </c>
      <c r="H120" s="93" t="e">
        <f t="shared" si="33"/>
        <v>#DIV/0!</v>
      </c>
      <c r="I120" s="93" t="e">
        <f t="shared" si="33"/>
        <v>#DIV/0!</v>
      </c>
      <c r="J120" s="93" t="e">
        <f t="shared" si="33"/>
        <v>#DIV/0!</v>
      </c>
      <c r="K120" s="93" t="e">
        <f t="shared" si="33"/>
        <v>#DIV/0!</v>
      </c>
      <c r="L120" s="93" t="e">
        <f t="shared" si="33"/>
        <v>#DIV/0!</v>
      </c>
      <c r="M120" s="93" t="e">
        <f t="shared" si="33"/>
        <v>#DIV/0!</v>
      </c>
      <c r="N120" s="93" t="e">
        <f t="shared" si="33"/>
        <v>#DIV/0!</v>
      </c>
      <c r="O120" s="93" t="e">
        <f t="shared" si="33"/>
        <v>#DIV/0!</v>
      </c>
      <c r="P120" s="93" t="e">
        <f t="shared" si="33"/>
        <v>#DIV/0!</v>
      </c>
      <c r="Q120" s="93" t="e">
        <f t="shared" si="33"/>
        <v>#DIV/0!</v>
      </c>
      <c r="R120" s="93" t="e">
        <f t="shared" si="33"/>
        <v>#DIV/0!</v>
      </c>
      <c r="S120" s="93" t="e">
        <f t="shared" si="33"/>
        <v>#DIV/0!</v>
      </c>
      <c r="T120" s="93" t="e">
        <f t="shared" si="33"/>
        <v>#DIV/0!</v>
      </c>
      <c r="U120" s="93" t="e">
        <f t="shared" si="33"/>
        <v>#DIV/0!</v>
      </c>
      <c r="V120" s="93" t="e">
        <f t="shared" si="33"/>
        <v>#DIV/0!</v>
      </c>
      <c r="W120" s="115" t="e">
        <f t="shared" si="33"/>
        <v>#DIV/0!</v>
      </c>
      <c r="X120" s="93" t="e">
        <f t="shared" si="33"/>
        <v>#DIV/0!</v>
      </c>
      <c r="Y120" s="93" t="e">
        <f t="shared" si="33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2"/>
        <v>581715.6100000001</v>
      </c>
      <c r="D121" s="15">
        <f t="shared" si="25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2"/>
        <v>32792</v>
      </c>
      <c r="D122" s="15">
        <f t="shared" si="25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2"/>
        <v>303410.90000000002</v>
      </c>
      <c r="D123" s="15">
        <f t="shared" si="25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3">
        <v>240</v>
      </c>
      <c r="C124" s="26">
        <f t="shared" si="32"/>
        <v>4566.5</v>
      </c>
      <c r="D124" s="15">
        <f t="shared" si="25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 x14ac:dyDescent="0.2">
      <c r="A125" s="11" t="s">
        <v>209</v>
      </c>
      <c r="B125" s="93">
        <v>11367</v>
      </c>
      <c r="C125" s="26">
        <f>SUM(E125:Y125)</f>
        <v>6150</v>
      </c>
      <c r="D125" s="15">
        <f t="shared" si="25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5"/>
        <v>1.7436829744375366</v>
      </c>
      <c r="E126" s="159">
        <f t="shared" ref="E126:G126" si="34">E119/E111*10</f>
        <v>48.629786144192593</v>
      </c>
      <c r="F126" s="159">
        <f t="shared" si="34"/>
        <v>30</v>
      </c>
      <c r="G126" s="159">
        <f t="shared" si="34"/>
        <v>35.006734762599621</v>
      </c>
      <c r="H126" s="159">
        <f t="shared" ref="H126:J126" si="35">H119/H111*10</f>
        <v>33.80750925436277</v>
      </c>
      <c r="I126" s="159">
        <f t="shared" si="35"/>
        <v>30.394875026254986</v>
      </c>
      <c r="J126" s="159">
        <f t="shared" si="35"/>
        <v>35.919943196946839</v>
      </c>
      <c r="K126" s="159">
        <f t="shared" ref="K126" si="36">K119/K111*10</f>
        <v>35.371513353115731</v>
      </c>
      <c r="L126" s="159">
        <f>L119/L111*10</f>
        <v>30.673740446686949</v>
      </c>
      <c r="M126" s="159">
        <f t="shared" ref="M126:S126" si="37">M119/M111*10</f>
        <v>34.044855400354123</v>
      </c>
      <c r="N126" s="159">
        <f t="shared" si="37"/>
        <v>29.295629820051413</v>
      </c>
      <c r="O126" s="159">
        <f t="shared" si="37"/>
        <v>30.736516987407935</v>
      </c>
      <c r="P126" s="159">
        <f t="shared" si="37"/>
        <v>29.472064235530276</v>
      </c>
      <c r="Q126" s="159">
        <f t="shared" si="37"/>
        <v>30.483910139647847</v>
      </c>
      <c r="R126" s="159">
        <f t="shared" si="37"/>
        <v>33.568933395435494</v>
      </c>
      <c r="S126" s="159">
        <f t="shared" si="37"/>
        <v>39.222426968727987</v>
      </c>
      <c r="T126" s="159">
        <f t="shared" ref="T126" si="38">T119/T111*10</f>
        <v>31.45965015434367</v>
      </c>
      <c r="U126" s="159">
        <f t="shared" ref="U126:Y126" si="39">U119/U111*10</f>
        <v>32.657032755298651</v>
      </c>
      <c r="V126" s="159">
        <f t="shared" si="39"/>
        <v>29.708262751741014</v>
      </c>
      <c r="W126" s="180">
        <f t="shared" si="39"/>
        <v>30.078979737165792</v>
      </c>
      <c r="X126" s="159">
        <f>X119/X111*10</f>
        <v>38.391209168562476</v>
      </c>
      <c r="Y126" s="159">
        <f t="shared" si="39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0">B121/B113*10</f>
        <v>20.248575434828009</v>
      </c>
      <c r="C127" s="51">
        <f t="shared" si="40"/>
        <v>34.702771016775245</v>
      </c>
      <c r="D127" s="15">
        <f t="shared" si="25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1">G121/G113*10</f>
        <v>21.182547399124939</v>
      </c>
      <c r="H127" s="160">
        <f t="shared" ref="H127:J127" si="42">H121/H113*10</f>
        <v>34.243744301489215</v>
      </c>
      <c r="I127" s="160">
        <f t="shared" si="42"/>
        <v>31.350388651379713</v>
      </c>
      <c r="J127" s="160">
        <f t="shared" si="42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3">M121/M113*10</f>
        <v>34.36738619363112</v>
      </c>
      <c r="N127" s="160">
        <f t="shared" si="43"/>
        <v>28.955983994179704</v>
      </c>
      <c r="O127" s="160">
        <f t="shared" ref="O127:Y127" si="44">O121/O113*10</f>
        <v>34.034102511741878</v>
      </c>
      <c r="P127" s="160">
        <f t="shared" si="44"/>
        <v>31.070482915143106</v>
      </c>
      <c r="Q127" s="160">
        <f t="shared" si="44"/>
        <v>34.067059356592665</v>
      </c>
      <c r="R127" s="160">
        <f t="shared" si="44"/>
        <v>35.687318489835434</v>
      </c>
      <c r="S127" s="160">
        <f t="shared" si="44"/>
        <v>40.415645176382512</v>
      </c>
      <c r="T127" s="160">
        <f t="shared" si="44"/>
        <v>32.172877556738584</v>
      </c>
      <c r="U127" s="160">
        <f t="shared" si="44"/>
        <v>33.585025380710661</v>
      </c>
      <c r="V127" s="160">
        <f t="shared" si="44"/>
        <v>27.143280925541383</v>
      </c>
      <c r="W127" s="142">
        <f t="shared" si="44"/>
        <v>33.555192766545268</v>
      </c>
      <c r="X127" s="152">
        <f t="shared" si="44"/>
        <v>39.161906461977864</v>
      </c>
      <c r="Y127" s="160">
        <f t="shared" si="44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0"/>
        <v>19.234021137393057</v>
      </c>
      <c r="C128" s="51">
        <f t="shared" si="40"/>
        <v>30.863058823529414</v>
      </c>
      <c r="D128" s="15">
        <f t="shared" si="25"/>
        <v>1.604607721030743</v>
      </c>
      <c r="E128" s="152">
        <f>E122/E114*10</f>
        <v>30.416666666666664</v>
      </c>
      <c r="F128" s="152">
        <f t="shared" ref="F128" si="45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6">M122/M114*10</f>
        <v>15</v>
      </c>
      <c r="N128" s="152">
        <f t="shared" si="46"/>
        <v>27.906976744186046</v>
      </c>
      <c r="O128" s="152">
        <f t="shared" si="46"/>
        <v>28.751219512195121</v>
      </c>
      <c r="P128" s="152">
        <f t="shared" si="46"/>
        <v>30</v>
      </c>
      <c r="Q128" s="152">
        <f t="shared" si="46"/>
        <v>23.888888888888889</v>
      </c>
      <c r="R128" s="152">
        <f t="shared" si="46"/>
        <v>22.027027027027025</v>
      </c>
      <c r="S128" s="152">
        <f t="shared" si="46"/>
        <v>23.313373253493012</v>
      </c>
      <c r="T128" s="152">
        <f t="shared" si="46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0"/>
        <v>18.94015922391522</v>
      </c>
      <c r="C129" s="51">
        <f t="shared" si="40"/>
        <v>32.571312939600311</v>
      </c>
      <c r="D129" s="15">
        <f t="shared" si="25"/>
        <v>1.7196958354221967</v>
      </c>
      <c r="E129" s="152">
        <f t="shared" ref="E129:Y129" si="47">E123/E115*10</f>
        <v>43.006060606060608</v>
      </c>
      <c r="F129" s="152">
        <f t="shared" ref="F129" si="48">F123/F115*10</f>
        <v>31</v>
      </c>
      <c r="G129" s="152">
        <f t="shared" si="47"/>
        <v>28.930587337909994</v>
      </c>
      <c r="H129" s="152">
        <f t="shared" si="47"/>
        <v>33.764175433802428</v>
      </c>
      <c r="I129" s="152">
        <f t="shared" si="47"/>
        <v>29.222437137330751</v>
      </c>
      <c r="J129" s="152">
        <f t="shared" si="47"/>
        <v>37.399770904925546</v>
      </c>
      <c r="K129" s="152">
        <f t="shared" si="47"/>
        <v>36.15174506828528</v>
      </c>
      <c r="L129" s="152">
        <f t="shared" si="47"/>
        <v>30.825026511134674</v>
      </c>
      <c r="M129" s="152">
        <f t="shared" si="47"/>
        <v>32.962962962962962</v>
      </c>
      <c r="N129" s="152">
        <f t="shared" si="47"/>
        <v>28.515557847687809</v>
      </c>
      <c r="O129" s="152">
        <f t="shared" si="47"/>
        <v>34.423428920073214</v>
      </c>
      <c r="P129" s="152">
        <f t="shared" si="47"/>
        <v>27.746187158727167</v>
      </c>
      <c r="Q129" s="152">
        <f t="shared" si="47"/>
        <v>25.435793143521209</v>
      </c>
      <c r="R129" s="152">
        <f t="shared" si="47"/>
        <v>31.100455136540962</v>
      </c>
      <c r="S129" s="152">
        <f t="shared" si="47"/>
        <v>39.314484769928711</v>
      </c>
      <c r="T129" s="152">
        <f t="shared" si="47"/>
        <v>31.755359877488516</v>
      </c>
      <c r="U129" s="152">
        <f t="shared" si="47"/>
        <v>29.49984370115661</v>
      </c>
      <c r="V129" s="152">
        <f t="shared" si="47"/>
        <v>30.271800679501698</v>
      </c>
      <c r="W129" s="181">
        <f t="shared" si="47"/>
        <v>25.997719498289623</v>
      </c>
      <c r="X129" s="152">
        <f t="shared" si="47"/>
        <v>40.033281825745874</v>
      </c>
      <c r="Y129" s="152">
        <f t="shared" si="47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5"/>
        <v>2.5591011644832609</v>
      </c>
      <c r="E130" s="152">
        <f>E124/E116*10</f>
        <v>99.3993993993994</v>
      </c>
      <c r="F130" s="51"/>
      <c r="G130" s="93">
        <f t="shared" ref="G130" si="49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0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5"/>
        <v>0.72350197244841341</v>
      </c>
      <c r="E131" s="51"/>
      <c r="F131" s="51"/>
      <c r="G131" s="93">
        <f>G125/G118*10</f>
        <v>46.923076923076927</v>
      </c>
      <c r="H131" s="93">
        <f t="shared" ref="H131" si="51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2">S125/S118*10</f>
        <v>45.588235294117645</v>
      </c>
      <c r="T131" s="93">
        <f t="shared" si="52"/>
        <v>79.285714285714292</v>
      </c>
      <c r="U131" s="93"/>
      <c r="V131" s="93"/>
      <c r="W131" s="115"/>
      <c r="X131" s="93">
        <f t="shared" si="52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3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3"/>
        <v>2.265389876880985</v>
      </c>
      <c r="E133" s="48">
        <f t="shared" ref="E133:Y133" si="54">(E111-E132)/2</f>
        <v>159</v>
      </c>
      <c r="F133" s="48">
        <f t="shared" si="54"/>
        <v>50</v>
      </c>
      <c r="G133" s="48">
        <f t="shared" si="54"/>
        <v>466</v>
      </c>
      <c r="H133" s="48">
        <f t="shared" si="54"/>
        <v>518</v>
      </c>
      <c r="I133" s="48">
        <f t="shared" si="54"/>
        <v>388</v>
      </c>
      <c r="J133" s="48">
        <f t="shared" si="54"/>
        <v>175.5</v>
      </c>
      <c r="K133" s="48">
        <f t="shared" si="54"/>
        <v>207.5</v>
      </c>
      <c r="L133" s="48">
        <f t="shared" si="54"/>
        <v>604</v>
      </c>
      <c r="M133" s="48">
        <f t="shared" si="54"/>
        <v>255.5</v>
      </c>
      <c r="N133" s="48">
        <f t="shared" si="54"/>
        <v>94.5</v>
      </c>
      <c r="O133" s="48">
        <f t="shared" si="54"/>
        <v>355</v>
      </c>
      <c r="P133" s="48">
        <f t="shared" si="54"/>
        <v>81</v>
      </c>
      <c r="Q133" s="48">
        <f t="shared" si="54"/>
        <v>149</v>
      </c>
      <c r="R133" s="48">
        <f t="shared" si="54"/>
        <v>193.5</v>
      </c>
      <c r="S133" s="48">
        <f t="shared" si="54"/>
        <v>130</v>
      </c>
      <c r="T133" s="48">
        <f t="shared" si="54"/>
        <v>480</v>
      </c>
      <c r="U133" s="48">
        <f t="shared" si="54"/>
        <v>47.5</v>
      </c>
      <c r="V133" s="48">
        <f t="shared" si="54"/>
        <v>82.5</v>
      </c>
      <c r="W133" s="182">
        <f t="shared" si="54"/>
        <v>311.5</v>
      </c>
      <c r="X133" s="48">
        <f t="shared" si="54"/>
        <v>159</v>
      </c>
      <c r="Y133" s="48">
        <f t="shared" si="54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3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5">SUM(E135:Y135)</f>
        <v>0</v>
      </c>
      <c r="D135" s="15" t="e">
        <f t="shared" si="53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3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3"/>
        <v>1.0360645688598284</v>
      </c>
      <c r="E138" s="48">
        <v>158</v>
      </c>
      <c r="F138" s="48">
        <f t="shared" ref="F138:Y138" si="56">F136-F137</f>
        <v>54</v>
      </c>
      <c r="G138" s="48">
        <f t="shared" si="56"/>
        <v>782</v>
      </c>
      <c r="H138" s="48">
        <f>377-H137</f>
        <v>343</v>
      </c>
      <c r="I138" s="48">
        <f t="shared" si="56"/>
        <v>10</v>
      </c>
      <c r="J138" s="48">
        <f t="shared" si="56"/>
        <v>144</v>
      </c>
      <c r="K138" s="48">
        <v>604.5</v>
      </c>
      <c r="L138" s="48">
        <f t="shared" si="56"/>
        <v>739</v>
      </c>
      <c r="M138" s="48">
        <f t="shared" si="56"/>
        <v>217</v>
      </c>
      <c r="N138" s="48">
        <f t="shared" si="56"/>
        <v>30</v>
      </c>
      <c r="O138" s="48">
        <v>194</v>
      </c>
      <c r="P138" s="48">
        <f t="shared" si="56"/>
        <v>232</v>
      </c>
      <c r="Q138" s="48">
        <v>14</v>
      </c>
      <c r="R138" s="48">
        <f t="shared" si="56"/>
        <v>679</v>
      </c>
      <c r="S138" s="48">
        <f t="shared" si="56"/>
        <v>154</v>
      </c>
      <c r="T138" s="48">
        <f>T136-T137</f>
        <v>46</v>
      </c>
      <c r="U138" s="48">
        <f t="shared" si="56"/>
        <v>115</v>
      </c>
      <c r="V138" s="48">
        <f>V136-V137</f>
        <v>23.5</v>
      </c>
      <c r="W138" s="182">
        <f>W136-W137</f>
        <v>256</v>
      </c>
      <c r="X138" s="48">
        <f t="shared" si="56"/>
        <v>383</v>
      </c>
      <c r="Y138" s="48">
        <f t="shared" si="56"/>
        <v>0</v>
      </c>
      <c r="Z138" s="70"/>
    </row>
    <row r="139" spans="1:26" s="155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7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7"/>
        <v>0.9979291983039148</v>
      </c>
      <c r="E140" s="34">
        <f>E139/E138</f>
        <v>1</v>
      </c>
      <c r="F140" s="34">
        <f t="shared" ref="F140:X140" si="58">F139/F138</f>
        <v>1</v>
      </c>
      <c r="G140" s="34">
        <f t="shared" si="58"/>
        <v>1</v>
      </c>
      <c r="H140" s="34">
        <f t="shared" si="58"/>
        <v>1</v>
      </c>
      <c r="I140" s="34">
        <f t="shared" si="58"/>
        <v>1</v>
      </c>
      <c r="J140" s="34">
        <f t="shared" si="58"/>
        <v>1</v>
      </c>
      <c r="K140" s="34">
        <f t="shared" si="58"/>
        <v>0.83788254755996694</v>
      </c>
      <c r="L140" s="34">
        <f t="shared" si="58"/>
        <v>1</v>
      </c>
      <c r="M140" s="34">
        <f t="shared" si="58"/>
        <v>1</v>
      </c>
      <c r="N140" s="34">
        <f t="shared" si="58"/>
        <v>1</v>
      </c>
      <c r="O140" s="34">
        <f t="shared" si="58"/>
        <v>1</v>
      </c>
      <c r="P140" s="34">
        <f t="shared" si="58"/>
        <v>1</v>
      </c>
      <c r="Q140" s="34">
        <f t="shared" si="58"/>
        <v>1</v>
      </c>
      <c r="R140" s="34">
        <f t="shared" si="58"/>
        <v>0.97054491899852724</v>
      </c>
      <c r="S140" s="34">
        <f t="shared" si="58"/>
        <v>1</v>
      </c>
      <c r="T140" s="34">
        <f t="shared" si="58"/>
        <v>1</v>
      </c>
      <c r="U140" s="34">
        <f t="shared" si="58"/>
        <v>1</v>
      </c>
      <c r="V140" s="34">
        <f t="shared" si="58"/>
        <v>1</v>
      </c>
      <c r="W140" s="118">
        <f t="shared" si="58"/>
        <v>1</v>
      </c>
      <c r="X140" s="34">
        <f t="shared" si="58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59">F138-F139</f>
        <v>0</v>
      </c>
      <c r="G141" s="85">
        <f t="shared" si="59"/>
        <v>0</v>
      </c>
      <c r="H141" s="85">
        <f t="shared" si="59"/>
        <v>0</v>
      </c>
      <c r="I141" s="85">
        <f t="shared" si="59"/>
        <v>0</v>
      </c>
      <c r="J141" s="85">
        <f t="shared" si="59"/>
        <v>0</v>
      </c>
      <c r="K141" s="85">
        <f>K138-K139-K137</f>
        <v>0</v>
      </c>
      <c r="L141" s="85">
        <f t="shared" si="59"/>
        <v>0</v>
      </c>
      <c r="M141" s="85">
        <f t="shared" si="59"/>
        <v>0</v>
      </c>
      <c r="N141" s="85">
        <f t="shared" si="59"/>
        <v>0</v>
      </c>
      <c r="O141" s="85">
        <f>O138-O139</f>
        <v>0</v>
      </c>
      <c r="P141" s="85">
        <f t="shared" si="59"/>
        <v>0</v>
      </c>
      <c r="Q141" s="85">
        <f t="shared" si="59"/>
        <v>0</v>
      </c>
      <c r="R141" s="85">
        <f>R138-R139</f>
        <v>20</v>
      </c>
      <c r="S141" s="85">
        <f t="shared" si="59"/>
        <v>0</v>
      </c>
      <c r="T141" s="85">
        <f>T138-T139</f>
        <v>0</v>
      </c>
      <c r="U141" s="85">
        <f t="shared" si="59"/>
        <v>0</v>
      </c>
      <c r="V141" s="85">
        <f>V138-V139</f>
        <v>0</v>
      </c>
      <c r="W141" s="183">
        <f t="shared" si="59"/>
        <v>0</v>
      </c>
      <c r="X141" s="85">
        <f t="shared" si="59"/>
        <v>0</v>
      </c>
      <c r="Y141" s="85">
        <f t="shared" si="59"/>
        <v>0</v>
      </c>
      <c r="Z141" s="168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57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7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0">E143/E142</f>
        <v>#DIV/0!</v>
      </c>
      <c r="F144" s="29" t="e">
        <f t="shared" si="60"/>
        <v>#DIV/0!</v>
      </c>
      <c r="G144" s="93" t="e">
        <f t="shared" si="60"/>
        <v>#DIV/0!</v>
      </c>
      <c r="H144" s="93" t="e">
        <f t="shared" si="60"/>
        <v>#DIV/0!</v>
      </c>
      <c r="I144" s="93" t="e">
        <f t="shared" si="60"/>
        <v>#DIV/0!</v>
      </c>
      <c r="J144" s="93" t="e">
        <f t="shared" si="60"/>
        <v>#DIV/0!</v>
      </c>
      <c r="K144" s="93" t="e">
        <f t="shared" si="60"/>
        <v>#DIV/0!</v>
      </c>
      <c r="L144" s="93" t="e">
        <f t="shared" si="60"/>
        <v>#DIV/0!</v>
      </c>
      <c r="M144" s="93" t="e">
        <f t="shared" si="60"/>
        <v>#DIV/0!</v>
      </c>
      <c r="N144" s="93" t="e">
        <f t="shared" si="60"/>
        <v>#DIV/0!</v>
      </c>
      <c r="O144" s="93" t="e">
        <f t="shared" si="60"/>
        <v>#DIV/0!</v>
      </c>
      <c r="P144" s="93" t="e">
        <f t="shared" si="60"/>
        <v>#DIV/0!</v>
      </c>
      <c r="Q144" s="93" t="e">
        <f t="shared" si="60"/>
        <v>#DIV/0!</v>
      </c>
      <c r="R144" s="93" t="e">
        <f t="shared" si="60"/>
        <v>#DIV/0!</v>
      </c>
      <c r="S144" s="93" t="e">
        <f t="shared" si="60"/>
        <v>#DIV/0!</v>
      </c>
      <c r="T144" s="93" t="e">
        <f t="shared" si="60"/>
        <v>#DIV/0!</v>
      </c>
      <c r="U144" s="93" t="e">
        <f t="shared" si="60"/>
        <v>#DIV/0!</v>
      </c>
      <c r="V144" s="93" t="e">
        <f t="shared" si="60"/>
        <v>#DIV/0!</v>
      </c>
      <c r="W144" s="115" t="e">
        <f t="shared" si="60"/>
        <v>#DIV/0!</v>
      </c>
      <c r="X144" s="93" t="e">
        <f t="shared" si="60"/>
        <v>#DIV/0!</v>
      </c>
      <c r="Y144" s="93" t="e">
        <f t="shared" si="60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7"/>
        <v>1.2400267638184448</v>
      </c>
      <c r="E145" s="159">
        <f t="shared" ref="E145" si="61">E143/E139*10</f>
        <v>179.62025316455697</v>
      </c>
      <c r="F145" s="159">
        <f t="shared" ref="F145:G145" si="62">F143/F139*10</f>
        <v>180.92592592592592</v>
      </c>
      <c r="G145" s="159">
        <f t="shared" si="62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3">M143/M139*10</f>
        <v>202.25806451612902</v>
      </c>
      <c r="N145" s="159">
        <f t="shared" si="63"/>
        <v>198</v>
      </c>
      <c r="O145" s="159">
        <f t="shared" si="63"/>
        <v>169.63917525773195</v>
      </c>
      <c r="P145" s="159">
        <f t="shared" si="63"/>
        <v>229.78448275862067</v>
      </c>
      <c r="Q145" s="159">
        <f t="shared" si="63"/>
        <v>231.42857142857142</v>
      </c>
      <c r="R145" s="159">
        <f t="shared" si="63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4">U143/U139*10</f>
        <v>200.95652173913044</v>
      </c>
      <c r="V145" s="159">
        <f t="shared" si="64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5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5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6">L150/L149</f>
        <v>1</v>
      </c>
      <c r="M151" s="29">
        <f t="shared" si="66"/>
        <v>1</v>
      </c>
      <c r="N151" s="29">
        <f t="shared" si="66"/>
        <v>1</v>
      </c>
      <c r="O151" s="29">
        <f t="shared" si="66"/>
        <v>1</v>
      </c>
      <c r="P151" s="29">
        <f t="shared" si="66"/>
        <v>0.8527131782945736</v>
      </c>
      <c r="Q151" s="29"/>
      <c r="R151" s="29">
        <f t="shared" si="66"/>
        <v>1</v>
      </c>
      <c r="S151" s="29">
        <f t="shared" si="66"/>
        <v>0.80555555555555558</v>
      </c>
      <c r="T151" s="29">
        <f t="shared" si="66"/>
        <v>1</v>
      </c>
      <c r="U151" s="29"/>
      <c r="V151" s="29">
        <f t="shared" si="66"/>
        <v>1</v>
      </c>
      <c r="W151" s="117">
        <f t="shared" si="66"/>
        <v>1</v>
      </c>
      <c r="X151" s="29">
        <f t="shared" si="66"/>
        <v>1</v>
      </c>
      <c r="Y151" s="29">
        <f t="shared" si="66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5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5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5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7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5"/>
        <v>1.2547953971398853</v>
      </c>
      <c r="E155" s="55">
        <f>E153/E150*10</f>
        <v>380.4545454545455</v>
      </c>
      <c r="F155" s="55">
        <f t="shared" ref="F155:G155" si="68">F153/F150*10</f>
        <v>484.18604651162786</v>
      </c>
      <c r="G155" s="55">
        <f t="shared" si="68"/>
        <v>278.09965237543457</v>
      </c>
      <c r="H155" s="55"/>
      <c r="I155" s="55">
        <f t="shared" ref="I155:N155" si="69">I153/I150*10</f>
        <v>94.375</v>
      </c>
      <c r="J155" s="55">
        <f t="shared" si="69"/>
        <v>320</v>
      </c>
      <c r="K155" s="55">
        <f t="shared" si="69"/>
        <v>605.29058116232466</v>
      </c>
      <c r="L155" s="55">
        <f>L153/L150*10</f>
        <v>543.936170212766</v>
      </c>
      <c r="M155" s="55">
        <f t="shared" si="69"/>
        <v>264.89361702127661</v>
      </c>
      <c r="N155" s="55">
        <f t="shared" si="69"/>
        <v>95.833333333333343</v>
      </c>
      <c r="O155" s="55">
        <f t="shared" ref="O155:P155" si="70">O153/O150*10</f>
        <v>253</v>
      </c>
      <c r="P155" s="55">
        <f t="shared" si="70"/>
        <v>358</v>
      </c>
      <c r="Q155" s="55"/>
      <c r="R155" s="55">
        <f t="shared" ref="R155:Y155" si="71">R153/R150*10</f>
        <v>133.74647887323943</v>
      </c>
      <c r="S155" s="55">
        <f t="shared" si="71"/>
        <v>445.86206896551721</v>
      </c>
      <c r="T155" s="55">
        <f t="shared" si="71"/>
        <v>719.04761904761904</v>
      </c>
      <c r="U155" s="55"/>
      <c r="V155" s="55">
        <f t="shared" si="71"/>
        <v>186.36363636363637</v>
      </c>
      <c r="W155" s="184">
        <f t="shared" si="71"/>
        <v>455.78947368421052</v>
      </c>
      <c r="X155" s="55">
        <f t="shared" si="71"/>
        <v>160.34482758620692</v>
      </c>
      <c r="Y155" s="55">
        <f t="shared" si="71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2">F149-F150</f>
        <v>0</v>
      </c>
      <c r="G156" s="162">
        <f>G149-G150</f>
        <v>0</v>
      </c>
      <c r="H156" s="162">
        <f>H149-H150</f>
        <v>0</v>
      </c>
      <c r="I156" s="162">
        <f t="shared" si="72"/>
        <v>0</v>
      </c>
      <c r="J156" s="162">
        <f t="shared" si="72"/>
        <v>0</v>
      </c>
      <c r="K156" s="162">
        <f t="shared" si="72"/>
        <v>1.9500000000000028</v>
      </c>
      <c r="L156" s="162">
        <f t="shared" si="72"/>
        <v>0</v>
      </c>
      <c r="M156" s="162">
        <f t="shared" si="72"/>
        <v>0</v>
      </c>
      <c r="N156" s="162">
        <f t="shared" si="72"/>
        <v>0</v>
      </c>
      <c r="O156" s="162">
        <f t="shared" si="72"/>
        <v>0</v>
      </c>
      <c r="P156" s="162">
        <f t="shared" si="72"/>
        <v>19</v>
      </c>
      <c r="Q156" s="162">
        <f t="shared" si="72"/>
        <v>0</v>
      </c>
      <c r="R156" s="162">
        <f t="shared" si="72"/>
        <v>0</v>
      </c>
      <c r="S156" s="162">
        <f t="shared" si="72"/>
        <v>7</v>
      </c>
      <c r="T156" s="162">
        <f t="shared" si="72"/>
        <v>0</v>
      </c>
      <c r="U156" s="162">
        <f t="shared" si="72"/>
        <v>0</v>
      </c>
      <c r="V156" s="162">
        <f t="shared" si="72"/>
        <v>0</v>
      </c>
      <c r="W156" s="185">
        <f t="shared" si="72"/>
        <v>0</v>
      </c>
      <c r="X156" s="162">
        <f t="shared" si="72"/>
        <v>0</v>
      </c>
      <c r="Y156" s="162">
        <f t="shared" si="72"/>
        <v>0</v>
      </c>
      <c r="Z156" s="170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5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5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3">R158/R157*10</f>
        <v>25</v>
      </c>
      <c r="S159" s="55"/>
      <c r="T159" s="55"/>
      <c r="U159" s="55">
        <f t="shared" ref="U159:Y159" si="74">U158/U157*10</f>
        <v>180</v>
      </c>
      <c r="V159" s="55"/>
      <c r="W159" s="184"/>
      <c r="X159" s="55"/>
      <c r="Y159" s="55">
        <f t="shared" si="74"/>
        <v>60</v>
      </c>
    </row>
    <row r="160" spans="1:26" s="12" customFormat="1" ht="30" hidden="1" customHeight="1" x14ac:dyDescent="0.2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5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6">P168+P171+P188+P174+P177+P183</f>
        <v>1189</v>
      </c>
      <c r="Q164" s="161">
        <f t="shared" si="76"/>
        <v>4479</v>
      </c>
      <c r="R164" s="161">
        <f t="shared" si="76"/>
        <v>525.5</v>
      </c>
      <c r="S164" s="161">
        <f t="shared" si="76"/>
        <v>1005.6</v>
      </c>
      <c r="T164" s="161">
        <f t="shared" si="76"/>
        <v>913</v>
      </c>
      <c r="U164" s="161">
        <f t="shared" si="76"/>
        <v>1353</v>
      </c>
      <c r="V164" s="161">
        <f t="shared" si="76"/>
        <v>522</v>
      </c>
      <c r="W164" s="146">
        <f t="shared" si="76"/>
        <v>1453</v>
      </c>
      <c r="X164" s="161">
        <f t="shared" si="76"/>
        <v>1377</v>
      </c>
      <c r="Y164" s="161">
        <f t="shared" si="76"/>
        <v>175</v>
      </c>
    </row>
    <row r="165" spans="1:26" s="12" customFormat="1" ht="31.5" hidden="1" customHeight="1" x14ac:dyDescent="0.2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7">E169+E172+E175+E189+E178+E184</f>
        <v>8117</v>
      </c>
      <c r="F165" s="54">
        <f t="shared" si="77"/>
        <v>526</v>
      </c>
      <c r="G165" s="54">
        <f t="shared" si="77"/>
        <v>1341</v>
      </c>
      <c r="H165" s="54">
        <f t="shared" si="77"/>
        <v>1326</v>
      </c>
      <c r="I165" s="54">
        <f t="shared" si="77"/>
        <v>820.7</v>
      </c>
      <c r="J165" s="54">
        <f>J169+J172+J175+J189+J178+J184</f>
        <v>4881</v>
      </c>
      <c r="K165" s="54">
        <f t="shared" si="77"/>
        <v>671</v>
      </c>
      <c r="L165" s="54">
        <f t="shared" si="77"/>
        <v>1632</v>
      </c>
      <c r="M165" s="54">
        <f t="shared" si="77"/>
        <v>1046</v>
      </c>
      <c r="N165" s="54">
        <f t="shared" si="77"/>
        <v>79</v>
      </c>
      <c r="O165" s="54">
        <f t="shared" si="77"/>
        <v>735</v>
      </c>
      <c r="P165" s="54">
        <f t="shared" si="77"/>
        <v>1697</v>
      </c>
      <c r="Q165" s="54">
        <f t="shared" si="77"/>
        <v>5598</v>
      </c>
      <c r="R165" s="54">
        <f t="shared" si="77"/>
        <v>532.65000000000009</v>
      </c>
      <c r="S165" s="54">
        <f t="shared" si="77"/>
        <v>2262.6999999999998</v>
      </c>
      <c r="T165" s="54">
        <f t="shared" si="77"/>
        <v>813</v>
      </c>
      <c r="U165" s="54">
        <f t="shared" si="77"/>
        <v>2815</v>
      </c>
      <c r="V165" s="54">
        <f t="shared" si="77"/>
        <v>522</v>
      </c>
      <c r="W165" s="186">
        <f t="shared" si="77"/>
        <v>1741</v>
      </c>
      <c r="X165" s="54">
        <f t="shared" si="77"/>
        <v>2605</v>
      </c>
      <c r="Y165" s="54">
        <f t="shared" si="77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8">C166/B166</f>
        <v>1.882771919887686</v>
      </c>
      <c r="E166" s="55">
        <f t="shared" ref="E166:X166" si="79">E165/E164*10</f>
        <v>13.64201680672269</v>
      </c>
      <c r="F166" s="55">
        <f t="shared" si="79"/>
        <v>17.30263157894737</v>
      </c>
      <c r="G166" s="55">
        <f t="shared" si="79"/>
        <v>14.850498338870432</v>
      </c>
      <c r="H166" s="55">
        <f t="shared" si="79"/>
        <v>12.701149425287356</v>
      </c>
      <c r="I166" s="55">
        <f t="shared" si="79"/>
        <v>8.7401490947816836</v>
      </c>
      <c r="J166" s="55">
        <f t="shared" si="79"/>
        <v>8.8279978296256107</v>
      </c>
      <c r="K166" s="55">
        <f t="shared" si="79"/>
        <v>28.675213675213676</v>
      </c>
      <c r="L166" s="55">
        <f t="shared" si="79"/>
        <v>15.319628273725712</v>
      </c>
      <c r="M166" s="55">
        <f t="shared" si="79"/>
        <v>9.7848456501403174</v>
      </c>
      <c r="N166" s="55">
        <f t="shared" si="79"/>
        <v>6.0305343511450378</v>
      </c>
      <c r="O166" s="55">
        <f t="shared" si="79"/>
        <v>11.307692307692307</v>
      </c>
      <c r="P166" s="55">
        <f t="shared" si="79"/>
        <v>14.272497897392766</v>
      </c>
      <c r="Q166" s="55">
        <f t="shared" si="79"/>
        <v>12.498325519089082</v>
      </c>
      <c r="R166" s="55">
        <f t="shared" si="79"/>
        <v>10.136060894386301</v>
      </c>
      <c r="S166" s="55">
        <f t="shared" si="79"/>
        <v>22.500994431185362</v>
      </c>
      <c r="T166" s="55">
        <f t="shared" si="79"/>
        <v>8.904709748083242</v>
      </c>
      <c r="U166" s="55">
        <f t="shared" si="79"/>
        <v>20.805617147080561</v>
      </c>
      <c r="V166" s="55">
        <f t="shared" si="79"/>
        <v>10</v>
      </c>
      <c r="W166" s="184">
        <f t="shared" si="79"/>
        <v>11.982105987611838</v>
      </c>
      <c r="X166" s="55">
        <f t="shared" si="79"/>
        <v>18.917937545388526</v>
      </c>
      <c r="Y166" s="55">
        <f t="shared" ref="Y166" si="80">Y165/Y164*10</f>
        <v>23.028571428571428</v>
      </c>
    </row>
    <row r="167" spans="1:26" s="86" customFormat="1" ht="30" hidden="1" customHeight="1" x14ac:dyDescent="0.2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1">E163-E164</f>
        <v>500</v>
      </c>
      <c r="F167" s="162">
        <f t="shared" si="81"/>
        <v>275</v>
      </c>
      <c r="G167" s="162">
        <f>G163-G164</f>
        <v>259.59999999999991</v>
      </c>
      <c r="H167" s="162">
        <f>H163-H164</f>
        <v>0</v>
      </c>
      <c r="I167" s="162">
        <f t="shared" si="81"/>
        <v>50</v>
      </c>
      <c r="J167" s="162">
        <f t="shared" si="81"/>
        <v>24</v>
      </c>
      <c r="K167" s="162">
        <f t="shared" si="81"/>
        <v>160</v>
      </c>
      <c r="L167" s="162">
        <f t="shared" si="81"/>
        <v>415</v>
      </c>
      <c r="M167" s="162">
        <f t="shared" si="81"/>
        <v>0</v>
      </c>
      <c r="N167" s="162">
        <f t="shared" si="81"/>
        <v>87</v>
      </c>
      <c r="O167" s="162">
        <f t="shared" si="81"/>
        <v>0</v>
      </c>
      <c r="P167" s="162">
        <f t="shared" si="81"/>
        <v>0</v>
      </c>
      <c r="Q167" s="162">
        <f t="shared" si="81"/>
        <v>799</v>
      </c>
      <c r="R167" s="162">
        <f>R163-R164</f>
        <v>0</v>
      </c>
      <c r="S167" s="162">
        <f t="shared" si="81"/>
        <v>0</v>
      </c>
      <c r="T167" s="162">
        <f t="shared" si="81"/>
        <v>261.5</v>
      </c>
      <c r="U167" s="162">
        <f t="shared" si="81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2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 x14ac:dyDescent="0.2">
      <c r="A169" s="147" t="s">
        <v>112</v>
      </c>
      <c r="B169" s="23">
        <v>7284</v>
      </c>
      <c r="C169" s="23">
        <f>SUM(E169:Y169)</f>
        <v>21911</v>
      </c>
      <c r="D169" s="15">
        <f t="shared" si="82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2"/>
        <v>1.6709098650827199</v>
      </c>
      <c r="E170" s="55">
        <f t="shared" ref="E170:F170" si="83">E169/E168*10</f>
        <v>14.019627887957473</v>
      </c>
      <c r="F170" s="55">
        <f t="shared" si="83"/>
        <v>28</v>
      </c>
      <c r="G170" s="55">
        <f t="shared" ref="G170:J170" si="84">G169/G168*10</f>
        <v>10.25</v>
      </c>
      <c r="H170" s="55">
        <f t="shared" si="84"/>
        <v>10</v>
      </c>
      <c r="I170" s="55">
        <f t="shared" si="84"/>
        <v>6</v>
      </c>
      <c r="J170" s="55">
        <f t="shared" si="84"/>
        <v>8.0018587360594786</v>
      </c>
      <c r="K170" s="55">
        <f t="shared" ref="K170:L170" si="85">K169/K168*10</f>
        <v>18</v>
      </c>
      <c r="L170" s="55">
        <f t="shared" si="85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6">S169/S168*10</f>
        <v>28.571428571428573</v>
      </c>
      <c r="T170" s="55"/>
      <c r="U170" s="55">
        <f t="shared" ref="U170:X170" si="87">U169/U168*10</f>
        <v>14</v>
      </c>
      <c r="V170" s="55">
        <f t="shared" si="87"/>
        <v>10</v>
      </c>
      <c r="W170" s="184">
        <f t="shared" si="87"/>
        <v>13.32155477031802</v>
      </c>
      <c r="X170" s="55">
        <f t="shared" si="87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5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5"/>
        <v>1.2708507654071461</v>
      </c>
      <c r="E173" s="51"/>
      <c r="F173" s="51">
        <f t="shared" ref="F173" si="88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89">J172/J171*10</f>
        <v>7.799009200283086</v>
      </c>
      <c r="K173" s="51">
        <f t="shared" ref="K173:M173" si="90">K172/K171*10</f>
        <v>9.6491228070175445</v>
      </c>
      <c r="L173" s="51"/>
      <c r="M173" s="51">
        <f t="shared" si="90"/>
        <v>9.7848456501403174</v>
      </c>
      <c r="N173" s="51">
        <f t="shared" ref="N173:Q173" si="91">N172/N171*10</f>
        <v>5.9689922480620154</v>
      </c>
      <c r="O173" s="51"/>
      <c r="P173" s="51">
        <f t="shared" si="91"/>
        <v>10</v>
      </c>
      <c r="Q173" s="51">
        <f t="shared" si="91"/>
        <v>1</v>
      </c>
      <c r="R173" s="51">
        <f>R172/R171*10</f>
        <v>6.7</v>
      </c>
      <c r="S173" s="51"/>
      <c r="T173" s="51">
        <f t="shared" ref="T173" si="92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5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5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5"/>
        <v>0.78533138410795078</v>
      </c>
      <c r="E176" s="51"/>
      <c r="F176" s="51">
        <f t="shared" ref="F176:G176" si="93">F175/F174*10</f>
        <v>16</v>
      </c>
      <c r="G176" s="51">
        <f t="shared" si="93"/>
        <v>18</v>
      </c>
      <c r="H176" s="51"/>
      <c r="I176" s="51">
        <f t="shared" ref="I176" si="94">I175/I174*10</f>
        <v>5.34</v>
      </c>
      <c r="J176" s="51"/>
      <c r="K176" s="51"/>
      <c r="L176" s="51"/>
      <c r="M176" s="51"/>
      <c r="N176" s="51">
        <f t="shared" ref="N176" si="95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5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5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5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5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5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5"/>
        <v>2.5854148087373217</v>
      </c>
      <c r="E182" s="55"/>
      <c r="F182" s="55"/>
      <c r="G182" s="55">
        <f t="shared" ref="G182" si="96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7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5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5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5"/>
        <v>1.0602310010585092</v>
      </c>
      <c r="E185" s="55">
        <f t="shared" ref="E185:G185" si="98">E184/E183*10</f>
        <v>20</v>
      </c>
      <c r="F185" s="55"/>
      <c r="G185" s="55">
        <f t="shared" si="98"/>
        <v>13.729372937293729</v>
      </c>
      <c r="H185" s="55"/>
      <c r="I185" s="55">
        <f t="shared" ref="I185:L185" si="99">I184/I183*10</f>
        <v>13.799999999999999</v>
      </c>
      <c r="J185" s="55">
        <f t="shared" si="99"/>
        <v>10.238853503184712</v>
      </c>
      <c r="K185" s="55">
        <f t="shared" si="99"/>
        <v>21.5625</v>
      </c>
      <c r="L185" s="55">
        <f t="shared" si="99"/>
        <v>16.46927374301676</v>
      </c>
      <c r="M185" s="55"/>
      <c r="N185" s="55"/>
      <c r="O185" s="55"/>
      <c r="P185" s="55"/>
      <c r="Q185" s="55"/>
      <c r="R185" s="55">
        <f t="shared" ref="R185" si="100">R184/R183*10</f>
        <v>9.9047619047619051</v>
      </c>
      <c r="S185" s="55"/>
      <c r="T185" s="55">
        <f t="shared" ref="T185:U185" si="101">T184/T183*10</f>
        <v>10</v>
      </c>
      <c r="U185" s="55">
        <f t="shared" si="101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5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2">E189/E188*10</f>
        <v>10.996852046169989</v>
      </c>
      <c r="F190" s="57">
        <f t="shared" si="102"/>
        <v>10</v>
      </c>
      <c r="G190" s="57"/>
      <c r="H190" s="57">
        <f>H189/H188*10</f>
        <v>10.748663101604279</v>
      </c>
      <c r="I190" s="57">
        <f t="shared" ref="I190:J190" si="103">I189/I188*10</f>
        <v>9.8739495798319332</v>
      </c>
      <c r="J190" s="57">
        <f t="shared" si="103"/>
        <v>16</v>
      </c>
      <c r="K190" s="57"/>
      <c r="L190" s="57"/>
      <c r="M190" s="57"/>
      <c r="N190" s="57"/>
      <c r="O190" s="57"/>
      <c r="P190" s="57">
        <f t="shared" ref="P190:X190" si="104">P189/P188*10</f>
        <v>10.952380952380953</v>
      </c>
      <c r="Q190" s="57">
        <f t="shared" si="104"/>
        <v>7.7245745943806892</v>
      </c>
      <c r="R190" s="57">
        <f t="shared" si="104"/>
        <v>10</v>
      </c>
      <c r="S190" s="57">
        <f t="shared" si="104"/>
        <v>5</v>
      </c>
      <c r="T190" s="57">
        <f t="shared" si="104"/>
        <v>10</v>
      </c>
      <c r="U190" s="57"/>
      <c r="V190" s="57"/>
      <c r="W190" s="188">
        <f t="shared" si="104"/>
        <v>7.2585669781931461</v>
      </c>
      <c r="X190" s="57">
        <f t="shared" si="104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5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5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5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5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6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5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5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7">L196</f>
        <v>2.5</v>
      </c>
      <c r="M195" s="57"/>
      <c r="N195" s="57"/>
      <c r="O195" s="57"/>
      <c r="P195" s="57">
        <f t="shared" ref="P195" si="108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5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09">L194/L192*10</f>
        <v>2.5</v>
      </c>
      <c r="M196" s="138"/>
      <c r="N196" s="138"/>
      <c r="O196" s="138"/>
      <c r="P196" s="138">
        <f t="shared" ref="P196" si="110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5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5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5"/>
        <v>1.1732036905939913</v>
      </c>
      <c r="E199" s="137"/>
      <c r="F199" s="137"/>
      <c r="G199" s="138"/>
      <c r="H199" s="138">
        <f t="shared" ref="H199" si="111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2">O198/O197*10</f>
        <v>5.2</v>
      </c>
      <c r="P199" s="138"/>
      <c r="Q199" s="138"/>
      <c r="R199" s="138">
        <f t="shared" ref="R199:T199" si="113">R198/R197*10</f>
        <v>16.700000000000003</v>
      </c>
      <c r="S199" s="138">
        <f t="shared" si="113"/>
        <v>11.210191082802549</v>
      </c>
      <c r="T199" s="138">
        <f t="shared" si="113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4">F200/F203</f>
        <v>0.65834557023984341</v>
      </c>
      <c r="G201" s="92">
        <f t="shared" si="114"/>
        <v>0.99909008189262971</v>
      </c>
      <c r="H201" s="92">
        <f>H200/H203</f>
        <v>0.70823529411764707</v>
      </c>
      <c r="I201" s="92">
        <f t="shared" si="114"/>
        <v>0.92702462177395428</v>
      </c>
      <c r="J201" s="92">
        <f t="shared" si="114"/>
        <v>1.0508474576271187</v>
      </c>
      <c r="K201" s="92">
        <f t="shared" si="114"/>
        <v>0.84554547569202143</v>
      </c>
      <c r="L201" s="92">
        <f t="shared" si="114"/>
        <v>0.85626608592357945</v>
      </c>
      <c r="M201" s="92">
        <f t="shared" si="114"/>
        <v>0.96660030966600308</v>
      </c>
      <c r="N201" s="92">
        <f t="shared" si="114"/>
        <v>0.91745177209510986</v>
      </c>
      <c r="O201" s="92">
        <f t="shared" si="114"/>
        <v>0.625</v>
      </c>
      <c r="P201" s="92">
        <f t="shared" si="114"/>
        <v>0.80107755565007799</v>
      </c>
      <c r="Q201" s="92">
        <f t="shared" si="114"/>
        <v>0.92377622377622381</v>
      </c>
      <c r="R201" s="92">
        <f t="shared" si="114"/>
        <v>1.0005871990604815</v>
      </c>
      <c r="S201" s="92">
        <f t="shared" si="114"/>
        <v>0.92522510766018529</v>
      </c>
      <c r="T201" s="92">
        <f t="shared" si="114"/>
        <v>0.99314565483476136</v>
      </c>
      <c r="U201" s="92">
        <f t="shared" si="114"/>
        <v>0.64378985727300331</v>
      </c>
      <c r="V201" s="92">
        <f t="shared" si="114"/>
        <v>0.92272727272727273</v>
      </c>
      <c r="W201" s="116">
        <f t="shared" si="114"/>
        <v>1.0491803278688525</v>
      </c>
      <c r="X201" s="92">
        <f t="shared" si="114"/>
        <v>0.87740907114910882</v>
      </c>
      <c r="Y201" s="92">
        <f t="shared" si="114"/>
        <v>0.72708113804004215</v>
      </c>
    </row>
    <row r="202" spans="1:25" s="155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5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5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5"/>
        <v>0.91988652322903197</v>
      </c>
      <c r="E205" s="16">
        <f t="shared" ref="E205:Y205" si="116">E204/E203</f>
        <v>1.020545185980932</v>
      </c>
      <c r="F205" s="16">
        <f t="shared" si="116"/>
        <v>0.48507097405775818</v>
      </c>
      <c r="G205" s="16">
        <f t="shared" si="116"/>
        <v>0.80746132848043672</v>
      </c>
      <c r="H205" s="16">
        <f t="shared" si="116"/>
        <v>0.70823529411764707</v>
      </c>
      <c r="I205" s="16">
        <f t="shared" si="116"/>
        <v>0.92049836843666566</v>
      </c>
      <c r="J205" s="16">
        <f t="shared" si="116"/>
        <v>1</v>
      </c>
      <c r="K205" s="16">
        <f t="shared" si="116"/>
        <v>0.5664107932077227</v>
      </c>
      <c r="L205" s="16">
        <f t="shared" si="116"/>
        <v>0.5311819441694714</v>
      </c>
      <c r="M205" s="16">
        <f t="shared" si="116"/>
        <v>0.93541251935412517</v>
      </c>
      <c r="N205" s="16">
        <f t="shared" si="116"/>
        <v>0.6543292956482728</v>
      </c>
      <c r="O205" s="16">
        <f t="shared" si="116"/>
        <v>0.625</v>
      </c>
      <c r="P205" s="16">
        <f t="shared" si="116"/>
        <v>0.74223734581029355</v>
      </c>
      <c r="Q205" s="16">
        <f t="shared" si="116"/>
        <v>0.50979020979020984</v>
      </c>
      <c r="R205" s="16">
        <f t="shared" si="116"/>
        <v>1.0005871990604815</v>
      </c>
      <c r="S205" s="16">
        <f t="shared" si="116"/>
        <v>0.89129583713950145</v>
      </c>
      <c r="T205" s="16">
        <f t="shared" si="116"/>
        <v>0.86903304773561807</v>
      </c>
      <c r="U205" s="16">
        <f t="shared" si="116"/>
        <v>0.51412086243546917</v>
      </c>
      <c r="V205" s="16">
        <f t="shared" si="116"/>
        <v>0.51863636363636367</v>
      </c>
      <c r="W205" s="114">
        <f t="shared" si="116"/>
        <v>1.0390163934426229</v>
      </c>
      <c r="X205" s="16">
        <f t="shared" si="116"/>
        <v>0.7958266917837995</v>
      </c>
      <c r="Y205" s="16">
        <f t="shared" si="116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5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5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7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7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7"/>
        <v>0.9896596207139442</v>
      </c>
      <c r="E211" s="69">
        <f t="shared" ref="E211:Y211" si="118">E210/E209</f>
        <v>1</v>
      </c>
      <c r="F211" s="69">
        <f t="shared" si="118"/>
        <v>0.95607235142118863</v>
      </c>
      <c r="G211" s="69">
        <f t="shared" si="118"/>
        <v>0.98566473988439307</v>
      </c>
      <c r="H211" s="69">
        <f t="shared" si="118"/>
        <v>0.90769445608155286</v>
      </c>
      <c r="I211" s="69">
        <f t="shared" si="118"/>
        <v>0.91831204026325974</v>
      </c>
      <c r="J211" s="69">
        <f t="shared" si="118"/>
        <v>1</v>
      </c>
      <c r="K211" s="69">
        <f t="shared" si="118"/>
        <v>0.9296547273313972</v>
      </c>
      <c r="L211" s="69">
        <f t="shared" si="118"/>
        <v>0.99889964788732399</v>
      </c>
      <c r="M211" s="69">
        <f t="shared" si="118"/>
        <v>1.0148384353741497</v>
      </c>
      <c r="N211" s="69">
        <f t="shared" si="118"/>
        <v>1</v>
      </c>
      <c r="O211" s="69">
        <f t="shared" si="118"/>
        <v>0.8482384823848238</v>
      </c>
      <c r="P211" s="69">
        <f t="shared" si="118"/>
        <v>0.87502930832356385</v>
      </c>
      <c r="Q211" s="69">
        <f t="shared" si="118"/>
        <v>1</v>
      </c>
      <c r="R211" s="69">
        <f t="shared" si="118"/>
        <v>1</v>
      </c>
      <c r="S211" s="69">
        <f t="shared" si="118"/>
        <v>0.98431251922485385</v>
      </c>
      <c r="T211" s="69">
        <f t="shared" si="118"/>
        <v>1</v>
      </c>
      <c r="U211" s="69">
        <f t="shared" si="118"/>
        <v>1</v>
      </c>
      <c r="V211" s="69">
        <f t="shared" si="118"/>
        <v>1</v>
      </c>
      <c r="W211" s="191">
        <f t="shared" si="118"/>
        <v>1.0001289823294208</v>
      </c>
      <c r="X211" s="69">
        <f t="shared" si="118"/>
        <v>0.94724378371266937</v>
      </c>
      <c r="Y211" s="69">
        <f t="shared" si="118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7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7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7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19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19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19"/>
        <v>1.0955872846876304</v>
      </c>
      <c r="E218" s="26">
        <f>E216*0.45</f>
        <v>1395</v>
      </c>
      <c r="F218" s="26">
        <f t="shared" ref="F218:Y218" si="120">F216*0.45</f>
        <v>1003.5</v>
      </c>
      <c r="G218" s="26">
        <f t="shared" si="120"/>
        <v>5958</v>
      </c>
      <c r="H218" s="26">
        <f t="shared" si="120"/>
        <v>4608.9000000000005</v>
      </c>
      <c r="I218" s="26">
        <f t="shared" si="120"/>
        <v>3887.1</v>
      </c>
      <c r="J218" s="26">
        <f t="shared" si="120"/>
        <v>2754</v>
      </c>
      <c r="K218" s="26">
        <f t="shared" si="120"/>
        <v>3145.05</v>
      </c>
      <c r="L218" s="26">
        <f t="shared" si="120"/>
        <v>3549.6</v>
      </c>
      <c r="M218" s="26">
        <f t="shared" si="120"/>
        <v>1174.05</v>
      </c>
      <c r="N218" s="26">
        <f t="shared" si="120"/>
        <v>1827</v>
      </c>
      <c r="O218" s="26">
        <f t="shared" si="120"/>
        <v>1840.95</v>
      </c>
      <c r="P218" s="26">
        <f t="shared" si="120"/>
        <v>2472.75</v>
      </c>
      <c r="Q218" s="26">
        <f t="shared" si="120"/>
        <v>3091.9500000000003</v>
      </c>
      <c r="R218" s="26">
        <f t="shared" si="120"/>
        <v>1260</v>
      </c>
      <c r="S218" s="26">
        <f t="shared" si="120"/>
        <v>1367.1000000000001</v>
      </c>
      <c r="T218" s="26">
        <f t="shared" si="120"/>
        <v>1440.18</v>
      </c>
      <c r="U218" s="26">
        <f t="shared" si="120"/>
        <v>922.5</v>
      </c>
      <c r="V218" s="26">
        <f t="shared" si="120"/>
        <v>681.30000000000007</v>
      </c>
      <c r="W218" s="94">
        <f t="shared" si="120"/>
        <v>2692.35</v>
      </c>
      <c r="X218" s="26">
        <f t="shared" si="120"/>
        <v>3076.65</v>
      </c>
      <c r="Y218" s="26">
        <f t="shared" si="120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1">F216/F217</f>
        <v>0.75261559230509623</v>
      </c>
      <c r="G219" s="69">
        <f t="shared" si="121"/>
        <v>1.0903401136457218</v>
      </c>
      <c r="H219" s="69">
        <f t="shared" si="121"/>
        <v>0.61918868266731153</v>
      </c>
      <c r="I219" s="69">
        <f t="shared" si="121"/>
        <v>1.3209970943569354</v>
      </c>
      <c r="J219" s="69">
        <f t="shared" si="121"/>
        <v>1.3263979193758126</v>
      </c>
      <c r="K219" s="69">
        <f t="shared" si="121"/>
        <v>1.6178240740740741</v>
      </c>
      <c r="L219" s="69">
        <f t="shared" si="121"/>
        <v>0.99420216788505167</v>
      </c>
      <c r="M219" s="69">
        <f t="shared" si="121"/>
        <v>0.55404544489275853</v>
      </c>
      <c r="N219" s="69">
        <f t="shared" si="121"/>
        <v>1.0642201834862386</v>
      </c>
      <c r="O219" s="69">
        <f t="shared" si="121"/>
        <v>1.3519497686715136</v>
      </c>
      <c r="P219" s="69">
        <f t="shared" si="121"/>
        <v>1.0476644423260248</v>
      </c>
      <c r="Q219" s="69">
        <f t="shared" si="121"/>
        <v>0.81661516520085575</v>
      </c>
      <c r="R219" s="69">
        <f t="shared" si="121"/>
        <v>1.0122921185827911</v>
      </c>
      <c r="S219" s="69">
        <f t="shared" si="121"/>
        <v>0.64734711272107393</v>
      </c>
      <c r="T219" s="69">
        <f t="shared" si="121"/>
        <v>1.0834123222748815</v>
      </c>
      <c r="U219" s="69">
        <f t="shared" si="121"/>
        <v>1.0173697270471465</v>
      </c>
      <c r="V219" s="69">
        <f t="shared" si="121"/>
        <v>1.1949486977111285</v>
      </c>
      <c r="W219" s="191">
        <f t="shared" si="121"/>
        <v>1.0313739010515428</v>
      </c>
      <c r="X219" s="69">
        <f t="shared" si="121"/>
        <v>1.0279657194406857</v>
      </c>
      <c r="Y219" s="69">
        <f t="shared" si="121"/>
        <v>1.2216632139686299</v>
      </c>
    </row>
    <row r="220" spans="1:35" s="157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19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19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19"/>
        <v>1.1534075877537719</v>
      </c>
      <c r="E222" s="26">
        <f>E220*0.3</f>
        <v>90</v>
      </c>
      <c r="F222" s="26">
        <f t="shared" ref="F222:Y222" si="122">F220*0.3</f>
        <v>2520</v>
      </c>
      <c r="G222" s="26">
        <f t="shared" si="122"/>
        <v>8792.1</v>
      </c>
      <c r="H222" s="26">
        <f t="shared" si="122"/>
        <v>6572.7</v>
      </c>
      <c r="I222" s="26">
        <f t="shared" si="122"/>
        <v>2226.2999999999997</v>
      </c>
      <c r="J222" s="26">
        <f t="shared" si="122"/>
        <v>4323</v>
      </c>
      <c r="K222" s="26">
        <f t="shared" si="122"/>
        <v>1410</v>
      </c>
      <c r="L222" s="26">
        <f t="shared" si="122"/>
        <v>4716.5999999999995</v>
      </c>
      <c r="M222" s="26">
        <f t="shared" si="122"/>
        <v>3780</v>
      </c>
      <c r="N222" s="26">
        <f t="shared" si="122"/>
        <v>4590</v>
      </c>
      <c r="O222" s="26">
        <f t="shared" si="122"/>
        <v>3147</v>
      </c>
      <c r="P222" s="26">
        <f t="shared" si="122"/>
        <v>4306.5</v>
      </c>
      <c r="Q222" s="26">
        <f t="shared" si="122"/>
        <v>1042.2</v>
      </c>
      <c r="R222" s="26">
        <f t="shared" si="122"/>
        <v>2370</v>
      </c>
      <c r="S222" s="26">
        <f t="shared" si="122"/>
        <v>4380</v>
      </c>
      <c r="T222" s="26">
        <f t="shared" si="122"/>
        <v>12924.9</v>
      </c>
      <c r="U222" s="26">
        <f t="shared" si="122"/>
        <v>1350</v>
      </c>
      <c r="V222" s="26">
        <f t="shared" si="122"/>
        <v>300</v>
      </c>
      <c r="W222" s="94">
        <f t="shared" si="122"/>
        <v>2272.7999999999997</v>
      </c>
      <c r="X222" s="26">
        <f t="shared" si="122"/>
        <v>13528.199999999999</v>
      </c>
      <c r="Y222" s="26">
        <f t="shared" si="122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19"/>
        <v>1.1415176607548629</v>
      </c>
      <c r="E223" s="92">
        <f t="shared" ref="E223:Y223" si="123">E220/E221</f>
        <v>0.5</v>
      </c>
      <c r="F223" s="92">
        <f t="shared" si="123"/>
        <v>1.05</v>
      </c>
      <c r="G223" s="92">
        <f t="shared" si="123"/>
        <v>1.1665406201488675</v>
      </c>
      <c r="H223" s="92">
        <f t="shared" si="123"/>
        <v>1.1668619514273542</v>
      </c>
      <c r="I223" s="92">
        <f t="shared" si="123"/>
        <v>0.83419514388489213</v>
      </c>
      <c r="J223" s="92">
        <f t="shared" si="123"/>
        <v>1.1945618834452458</v>
      </c>
      <c r="K223" s="92">
        <f t="shared" si="123"/>
        <v>6.619718309859155</v>
      </c>
      <c r="L223" s="92">
        <f t="shared" si="123"/>
        <v>0.798800934864343</v>
      </c>
      <c r="M223" s="92">
        <f t="shared" si="123"/>
        <v>0.97005158210793752</v>
      </c>
      <c r="N223" s="92">
        <f t="shared" si="123"/>
        <v>1.1666920847948756</v>
      </c>
      <c r="O223" s="92">
        <f t="shared" si="123"/>
        <v>1.4307146753955264</v>
      </c>
      <c r="P223" s="92">
        <f t="shared" si="123"/>
        <v>0.93165887850467288</v>
      </c>
      <c r="Q223" s="92">
        <f t="shared" si="123"/>
        <v>1.3249427917620138</v>
      </c>
      <c r="R223" s="92">
        <f t="shared" si="123"/>
        <v>2.4412855377008653</v>
      </c>
      <c r="S223" s="92">
        <f t="shared" si="123"/>
        <v>1.4391325776244455</v>
      </c>
      <c r="T223" s="92">
        <f t="shared" si="123"/>
        <v>0.81031823653325308</v>
      </c>
      <c r="U223" s="92">
        <f t="shared" si="123"/>
        <v>1.3028372900984366</v>
      </c>
      <c r="V223" s="92">
        <f t="shared" si="123"/>
        <v>1.5772870662460567</v>
      </c>
      <c r="W223" s="116">
        <f t="shared" si="123"/>
        <v>1.024337479718767</v>
      </c>
      <c r="X223" s="92">
        <f t="shared" si="123"/>
        <v>1.0430699481865284</v>
      </c>
      <c r="Y223" s="92">
        <f t="shared" si="123"/>
        <v>0.95850005129783522</v>
      </c>
    </row>
    <row r="224" spans="1:35" s="157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19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19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19"/>
        <v>67.375902237926979</v>
      </c>
      <c r="E226" s="26"/>
      <c r="F226" s="26">
        <f t="shared" ref="F226:Y226" si="124">F224*0.19</f>
        <v>1425</v>
      </c>
      <c r="G226" s="26">
        <f t="shared" si="124"/>
        <v>7429</v>
      </c>
      <c r="H226" s="26">
        <f t="shared" si="124"/>
        <v>5100.17</v>
      </c>
      <c r="I226" s="26">
        <f t="shared" si="124"/>
        <v>1573.01</v>
      </c>
      <c r="J226" s="26">
        <f t="shared" si="124"/>
        <v>798</v>
      </c>
      <c r="K226" s="26">
        <f t="shared" si="124"/>
        <v>440.8</v>
      </c>
      <c r="L226" s="26">
        <f t="shared" si="124"/>
        <v>5829.2</v>
      </c>
      <c r="M226" s="26">
        <f t="shared" si="124"/>
        <v>2128</v>
      </c>
      <c r="N226" s="26">
        <f t="shared" si="124"/>
        <v>1615</v>
      </c>
      <c r="O226" s="26">
        <f t="shared" si="124"/>
        <v>912</v>
      </c>
      <c r="P226" s="26">
        <f t="shared" si="124"/>
        <v>3361.1</v>
      </c>
      <c r="Q226" s="26">
        <f t="shared" si="124"/>
        <v>534.28</v>
      </c>
      <c r="R226" s="26">
        <f t="shared" si="124"/>
        <v>763.99</v>
      </c>
      <c r="S226" s="26">
        <f t="shared" si="124"/>
        <v>798</v>
      </c>
      <c r="T226" s="26">
        <f t="shared" si="124"/>
        <v>11219.291000000001</v>
      </c>
      <c r="U226" s="26">
        <f t="shared" si="124"/>
        <v>1235</v>
      </c>
      <c r="V226" s="26"/>
      <c r="W226" s="94">
        <f t="shared" si="124"/>
        <v>2161.44</v>
      </c>
      <c r="X226" s="26">
        <f t="shared" si="124"/>
        <v>6413.26</v>
      </c>
      <c r="Y226" s="26">
        <f t="shared" si="124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19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5">I224/I225</f>
        <v>1.2098494812216865</v>
      </c>
      <c r="J227" s="92">
        <f t="shared" ref="J227:P227" si="126">J224/J225</f>
        <v>3.1866464339908953</v>
      </c>
      <c r="K227" s="92">
        <f t="shared" si="126"/>
        <v>0.82532906438989684</v>
      </c>
      <c r="L227" s="92">
        <f t="shared" si="126"/>
        <v>1.2973064400186054</v>
      </c>
      <c r="M227" s="92">
        <f t="shared" si="126"/>
        <v>2.4572180781044319</v>
      </c>
      <c r="N227" s="92">
        <f t="shared" si="126"/>
        <v>1.0185739964050329</v>
      </c>
      <c r="O227" s="92">
        <f t="shared" si="126"/>
        <v>0.51557465091299681</v>
      </c>
      <c r="P227" s="92">
        <f t="shared" si="126"/>
        <v>1.1164405175134111</v>
      </c>
      <c r="Q227" s="92">
        <f t="shared" ref="Q227" si="127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8">U224/U225</f>
        <v>1.8065591995553085</v>
      </c>
      <c r="V227" s="92"/>
      <c r="W227" s="116">
        <f t="shared" si="128"/>
        <v>1.2068746021642267</v>
      </c>
      <c r="X227" s="92">
        <f t="shared" si="128"/>
        <v>1.5225078935498422</v>
      </c>
      <c r="Y227" s="92">
        <f t="shared" si="128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19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9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9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19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29">G231+G229+G226+G222+G218</f>
        <v>22179.1</v>
      </c>
      <c r="H233" s="26">
        <f>H231+H229+H226+H222+H218</f>
        <v>16281.77</v>
      </c>
      <c r="I233" s="26">
        <f t="shared" si="129"/>
        <v>7686.41</v>
      </c>
      <c r="J233" s="26">
        <f t="shared" si="129"/>
        <v>7875</v>
      </c>
      <c r="K233" s="26">
        <f t="shared" si="129"/>
        <v>4995.8500000000004</v>
      </c>
      <c r="L233" s="26">
        <f t="shared" si="129"/>
        <v>14095.4</v>
      </c>
      <c r="M233" s="26">
        <f t="shared" si="129"/>
        <v>7082.05</v>
      </c>
      <c r="N233" s="26">
        <f t="shared" si="129"/>
        <v>8032</v>
      </c>
      <c r="O233" s="26">
        <f>O231+O229+O226+O222+O218</f>
        <v>5899.95</v>
      </c>
      <c r="P233" s="124">
        <f t="shared" si="129"/>
        <v>10224.35</v>
      </c>
      <c r="Q233" s="94">
        <f t="shared" si="129"/>
        <v>4668.43</v>
      </c>
      <c r="R233" s="26">
        <f t="shared" si="129"/>
        <v>4393.99</v>
      </c>
      <c r="S233" s="26">
        <f t="shared" si="129"/>
        <v>6545.1</v>
      </c>
      <c r="T233" s="26">
        <f t="shared" si="129"/>
        <v>25584.370999999999</v>
      </c>
      <c r="U233" s="26">
        <f t="shared" si="129"/>
        <v>3507.5</v>
      </c>
      <c r="V233" s="26">
        <f t="shared" si="129"/>
        <v>981.30000000000007</v>
      </c>
      <c r="W233" s="94">
        <f t="shared" si="129"/>
        <v>7126.59</v>
      </c>
      <c r="X233" s="26">
        <f t="shared" si="129"/>
        <v>23018.11</v>
      </c>
      <c r="Y233" s="26">
        <f t="shared" si="129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19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0">G233/G234*10</f>
        <v>36.490186077886179</v>
      </c>
      <c r="H235" s="51">
        <f>H233/H234*10</f>
        <v>22.661725611368606</v>
      </c>
      <c r="I235" s="51">
        <f t="shared" si="130"/>
        <v>29.542662771927123</v>
      </c>
      <c r="J235" s="51">
        <f t="shared" si="130"/>
        <v>27.875119464797709</v>
      </c>
      <c r="K235" s="51">
        <f t="shared" si="130"/>
        <v>52.527073914414892</v>
      </c>
      <c r="L235" s="51">
        <f t="shared" si="130"/>
        <v>21.555895396849671</v>
      </c>
      <c r="M235" s="51">
        <f>M233/M234*10</f>
        <v>24.552088750216676</v>
      </c>
      <c r="N235" s="51">
        <f t="shared" si="130"/>
        <v>29.195594489476939</v>
      </c>
      <c r="O235" s="51">
        <f>O233/O234*10</f>
        <v>30.418385234068879</v>
      </c>
      <c r="P235" s="51">
        <f t="shared" si="130"/>
        <v>27.029238374705898</v>
      </c>
      <c r="Q235" s="123">
        <f t="shared" si="130"/>
        <v>22.31136493978207</v>
      </c>
      <c r="R235" s="51">
        <f t="shared" si="130"/>
        <v>35.307271996785857</v>
      </c>
      <c r="S235" s="51">
        <f t="shared" si="130"/>
        <v>31.61120502294132</v>
      </c>
      <c r="T235" s="51">
        <f t="shared" si="130"/>
        <v>30.315390904566677</v>
      </c>
      <c r="U235" s="51">
        <f t="shared" si="130"/>
        <v>31.139026988636363</v>
      </c>
      <c r="V235" s="51">
        <f t="shared" si="130"/>
        <v>29.682395644283122</v>
      </c>
      <c r="W235" s="123">
        <f t="shared" si="130"/>
        <v>32.762918352335419</v>
      </c>
      <c r="X235" s="51">
        <f t="shared" si="130"/>
        <v>28.840051119491811</v>
      </c>
      <c r="Y235" s="51">
        <f t="shared" si="130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 x14ac:dyDescent="0.35">
      <c r="A245" s="194"/>
      <c r="B245" s="194"/>
      <c r="C245" s="194"/>
      <c r="D245" s="194"/>
      <c r="E245" s="194"/>
      <c r="F245" s="194"/>
      <c r="G245" s="194"/>
      <c r="H245" s="194"/>
      <c r="I245" s="194"/>
      <c r="J245" s="194"/>
      <c r="K245" s="194"/>
      <c r="L245" s="194"/>
      <c r="M245" s="194"/>
      <c r="N245" s="194"/>
      <c r="O245" s="194"/>
      <c r="P245" s="194"/>
      <c r="Q245" s="194"/>
      <c r="R245" s="194"/>
      <c r="S245" s="194"/>
      <c r="T245" s="194"/>
      <c r="U245" s="194"/>
      <c r="V245" s="194"/>
      <c r="W245" s="194"/>
      <c r="X245" s="194"/>
      <c r="Y245" s="194"/>
    </row>
    <row r="246" spans="1:25" ht="20.25" hidden="1" customHeight="1" x14ac:dyDescent="0.25">
      <c r="A246" s="192"/>
      <c r="B246" s="193"/>
      <c r="C246" s="193"/>
      <c r="D246" s="193"/>
      <c r="E246" s="193"/>
      <c r="F246" s="193"/>
      <c r="G246" s="193"/>
      <c r="H246" s="193"/>
      <c r="I246" s="193"/>
      <c r="J246" s="193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 x14ac:dyDescent="0.25">
      <c r="B264" s="134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2024-04-05T12:20:39Z</cp:lastPrinted>
  <dcterms:created xsi:type="dcterms:W3CDTF">2017-06-08T05:54:08Z</dcterms:created>
  <dcterms:modified xsi:type="dcterms:W3CDTF">2024-04-05T12:21:42Z</dcterms:modified>
</cp:coreProperties>
</file>