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ода" sheetId="1" state="visible" r:id="rId1"/>
    <sheet name="Лист1" sheetId="2" state="visible" r:id="rId2"/>
  </sheets>
  <definedNames>
    <definedName name="_xlnm.Print_Area" localSheetId="0">'вода'!$A$1:$I$78</definedName>
  </definedNames>
  <calcPr iterateDelta="0.0001"/>
</workbook>
</file>

<file path=xl/sharedStrings.xml><?xml version="1.0" encoding="utf-8"?>
<sst xmlns="http://schemas.openxmlformats.org/spreadsheetml/2006/main" count="47" uniqueCount="47">
  <si>
    <t xml:space="preserve">Отчет фактического выполнения инвестицонных программ в сфере водоснабжения и водоотведения за  2023 год</t>
  </si>
  <si>
    <t xml:space="preserve">тыс.руб. без НДС</t>
  </si>
  <si>
    <t xml:space="preserve">Наименование ресурсоснабжающей организации и источники финансирования</t>
  </si>
  <si>
    <t xml:space="preserve">План финансирования</t>
  </si>
  <si>
    <t xml:space="preserve">Фактически освоено</t>
  </si>
  <si>
    <t xml:space="preserve">Неосвоено средств</t>
  </si>
  <si>
    <t xml:space="preserve">% освоения</t>
  </si>
  <si>
    <t xml:space="preserve">1 квартал</t>
  </si>
  <si>
    <t xml:space="preserve">1 полугодие</t>
  </si>
  <si>
    <t xml:space="preserve">9 месяцев</t>
  </si>
  <si>
    <t>год</t>
  </si>
  <si>
    <t xml:space="preserve">ГУП Чувашской Республики "БОС"                                    </t>
  </si>
  <si>
    <t>водоотведение:</t>
  </si>
  <si>
    <t xml:space="preserve"> амортизация</t>
  </si>
  <si>
    <t xml:space="preserve">иные собтвенные средства регулируемой организации</t>
  </si>
  <si>
    <t xml:space="preserve">АО "Водоканал"                                                                         </t>
  </si>
  <si>
    <t>амортизация</t>
  </si>
  <si>
    <t>прибыль</t>
  </si>
  <si>
    <t xml:space="preserve">налог на прибыль</t>
  </si>
  <si>
    <t xml:space="preserve">плата за сброс загрязняющих веществ</t>
  </si>
  <si>
    <t xml:space="preserve"> плата за подключение </t>
  </si>
  <si>
    <t>2.1.</t>
  </si>
  <si>
    <t xml:space="preserve">холодное водоснабжение:</t>
  </si>
  <si>
    <t xml:space="preserve">- амортизация</t>
  </si>
  <si>
    <t xml:space="preserve">- прибыль</t>
  </si>
  <si>
    <t xml:space="preserve">- налог на прибыль</t>
  </si>
  <si>
    <t xml:space="preserve">- плата за подключение</t>
  </si>
  <si>
    <t>2.2.</t>
  </si>
  <si>
    <t xml:space="preserve">-плата за сброс загрязняющих веществ</t>
  </si>
  <si>
    <t xml:space="preserve">МУП «Коммунальные сети  
города Новочебоксарска»                                                         </t>
  </si>
  <si>
    <t>3.1.</t>
  </si>
  <si>
    <t>3.1.1.</t>
  </si>
  <si>
    <t xml:space="preserve">холодзяйственно-питевая вода</t>
  </si>
  <si>
    <t>3.1.2.</t>
  </si>
  <si>
    <t xml:space="preserve">техническая вода</t>
  </si>
  <si>
    <t>3.2.</t>
  </si>
  <si>
    <t xml:space="preserve">МУП "Каналсеть" МО г. Канаш Чувашской Республики</t>
  </si>
  <si>
    <t>4.1</t>
  </si>
  <si>
    <t xml:space="preserve">ООО "Аквастрой"</t>
  </si>
  <si>
    <t xml:space="preserve">- бюджетные средства</t>
  </si>
  <si>
    <t>5.1.</t>
  </si>
  <si>
    <t>5.2.</t>
  </si>
  <si>
    <t>ИТОГО</t>
  </si>
  <si>
    <t xml:space="preserve">плата за подключение</t>
  </si>
  <si>
    <t xml:space="preserve">бюджетные средства</t>
  </si>
  <si>
    <t xml:space="preserve">- плата за сброс загрязняющих веществ</t>
  </si>
  <si>
    <t xml:space="preserve">- иные собтвенные средства регулируемой организации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</si>
</sst>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%"/>
    <numFmt numFmtId="161" formatCode="0.0000"/>
  </numFmts>
  <fonts count="16">
    <font>
      <sz val="11.000000"/>
      <color theme="1"/>
      <name val="Calibri"/>
      <scheme val="minor"/>
    </font>
    <font>
      <sz val="9.000000"/>
      <name val="Tahoma"/>
    </font>
    <font>
      <sz val="12.000000"/>
      <color theme="1"/>
      <name val="Times New Roman"/>
    </font>
    <font>
      <sz val="10.000000"/>
      <color theme="1"/>
      <name val="Times New Roman"/>
    </font>
    <font>
      <b/>
      <sz val="14.000000"/>
      <color theme="1"/>
      <name val="Times New Roman"/>
    </font>
    <font>
      <b/>
      <sz val="12.000000"/>
      <color theme="1"/>
      <name val="Times New Roman"/>
    </font>
    <font>
      <i/>
      <sz val="12.000000"/>
      <color theme="1"/>
      <name val="Times New Roman"/>
    </font>
    <font>
      <sz val="11.000000"/>
      <name val="Times New Roman"/>
    </font>
    <font>
      <b/>
      <sz val="11.000000"/>
      <color theme="1"/>
      <name val="Times New Roman"/>
    </font>
    <font>
      <b/>
      <i/>
      <sz val="12.000000"/>
      <color theme="1"/>
      <name val="Times New Roman"/>
    </font>
    <font>
      <i/>
      <sz val="11.000000"/>
      <color theme="1"/>
      <name val="Times New Roman"/>
    </font>
    <font>
      <sz val="11.000000"/>
      <color theme="1"/>
      <name val="Times New Roman"/>
    </font>
    <font>
      <i/>
      <sz val="11.000000"/>
      <name val="Times New Roman"/>
    </font>
    <font>
      <b/>
      <i/>
      <sz val="11.000000"/>
      <color theme="1"/>
      <name val="Times New Roman"/>
    </font>
    <font>
      <sz val="14.000000"/>
      <color theme="1"/>
      <name val="Times New Roman"/>
    </font>
    <font>
      <b/>
      <sz val="10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5"/>
        <bgColor indexed="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/>
        <bgColor theme="2"/>
      </patternFill>
    </fill>
  </fills>
  <borders count="8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9" applyNumberFormat="1" applyFont="0" applyFill="0" applyBorder="0" applyProtection="0"/>
    <xf fontId="1" fillId="2" borderId="1" numFmtId="4" applyNumberFormat="1" applyFont="1" applyFill="1" applyBorder="0">
      <alignment horizontal="right"/>
    </xf>
  </cellStyleXfs>
  <cellXfs count="80"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center"/>
    </xf>
    <xf fontId="6" fillId="0" borderId="2" numFmtId="0" xfId="0" applyFont="1" applyBorder="1" applyAlignment="1">
      <alignment horizontal="right" vertical="center"/>
    </xf>
    <xf fontId="7" fillId="0" borderId="3" numFmtId="0" xfId="0" applyFont="1" applyBorder="1" applyAlignment="1">
      <alignment horizontal="center" vertical="center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5" fillId="0" borderId="0" numFmtId="0" xfId="0" applyFont="1"/>
    <xf fontId="5" fillId="3" borderId="7" numFmtId="0" xfId="0" applyFont="1" applyFill="1" applyBorder="1" applyAlignment="1">
      <alignment horizontal="center" vertical="center"/>
    </xf>
    <xf fontId="5" fillId="3" borderId="7" numFmtId="0" xfId="0" applyFont="1" applyFill="1" applyBorder="1" applyAlignment="1">
      <alignment horizontal="center" vertical="center" wrapText="1"/>
    </xf>
    <xf fontId="5" fillId="3" borderId="7" numFmtId="4" xfId="0" applyNumberFormat="1" applyFont="1" applyFill="1" applyBorder="1" applyAlignment="1">
      <alignment horizontal="center" vertical="center"/>
    </xf>
    <xf fontId="5" fillId="3" borderId="7" numFmtId="160" xfId="1" applyNumberFormat="1" applyFont="1" applyFill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8" fillId="0" borderId="7" numFmtId="49" xfId="0" applyNumberFormat="1" applyFont="1" applyBorder="1" applyAlignment="1">
      <alignment horizontal="center" vertical="center" wrapText="1"/>
    </xf>
    <xf fontId="5" fillId="0" borderId="7" numFmtId="4" xfId="0" applyNumberFormat="1" applyFont="1" applyBorder="1" applyAlignment="1">
      <alignment horizontal="center" vertical="center"/>
    </xf>
    <xf fontId="3" fillId="0" borderId="7" numFmtId="160" xfId="0" applyNumberFormat="1" applyFont="1" applyBorder="1" applyAlignment="1">
      <alignment horizontal="center" vertical="center"/>
    </xf>
    <xf fontId="9" fillId="0" borderId="0" numFmtId="0" xfId="0" applyFont="1"/>
    <xf fontId="10" fillId="0" borderId="7" numFmtId="0" xfId="0" applyFont="1" applyBorder="1" applyAlignment="1">
      <alignment horizontal="center" vertical="center"/>
    </xf>
    <xf fontId="10" fillId="0" borderId="7" numFmtId="0" xfId="0" applyFont="1" applyBorder="1" applyAlignment="1">
      <alignment horizontal="center" vertical="center" wrapText="1"/>
    </xf>
    <xf fontId="10" fillId="0" borderId="7" numFmtId="4" xfId="0" applyNumberFormat="1" applyFont="1" applyBorder="1" applyAlignment="1">
      <alignment horizontal="center" vertical="center"/>
    </xf>
    <xf fontId="9" fillId="0" borderId="0" numFmtId="4" xfId="0" applyNumberFormat="1" applyFont="1"/>
    <xf fontId="6" fillId="0" borderId="0" numFmtId="0" xfId="0" applyFont="1"/>
    <xf fontId="10" fillId="4" borderId="7" numFmtId="0" xfId="0" applyFont="1" applyFill="1" applyBorder="1" applyAlignment="1">
      <alignment horizontal="center" vertical="center"/>
    </xf>
    <xf fontId="10" fillId="4" borderId="7" numFmtId="49" xfId="0" applyNumberFormat="1" applyFont="1" applyFill="1" applyBorder="1" applyAlignment="1">
      <alignment horizontal="center" vertical="center" wrapText="1"/>
    </xf>
    <xf fontId="10" fillId="4" borderId="7" numFmtId="4" xfId="0" applyNumberFormat="1" applyFont="1" applyFill="1" applyBorder="1" applyAlignment="1">
      <alignment horizontal="center" vertical="center"/>
    </xf>
    <xf fontId="3" fillId="4" borderId="7" numFmtId="160" xfId="0" applyNumberFormat="1" applyFont="1" applyFill="1" applyBorder="1" applyAlignment="1">
      <alignment horizontal="center" vertical="center"/>
    </xf>
    <xf fontId="8" fillId="0" borderId="7" numFmtId="0" xfId="0" applyFont="1" applyBorder="1" applyAlignment="1">
      <alignment horizontal="center" vertical="center"/>
    </xf>
    <xf fontId="8" fillId="0" borderId="7" numFmtId="4" xfId="0" applyNumberFormat="1" applyFont="1" applyBorder="1" applyAlignment="1">
      <alignment horizontal="center" vertical="center"/>
    </xf>
    <xf fontId="8" fillId="0" borderId="7" numFmtId="10" xfId="1" applyNumberFormat="1" applyFont="1" applyBorder="1" applyAlignment="1">
      <alignment horizontal="center" vertical="center"/>
    </xf>
    <xf fontId="11" fillId="0" borderId="7" numFmtId="0" xfId="0" applyFont="1" applyBorder="1" applyAlignment="1">
      <alignment horizontal="center" vertical="center"/>
    </xf>
    <xf fontId="10" fillId="0" borderId="7" numFmtId="49" xfId="0" applyNumberFormat="1" applyFont="1" applyBorder="1" applyAlignment="1">
      <alignment horizontal="left" vertical="center" wrapText="1"/>
    </xf>
    <xf fontId="10" fillId="0" borderId="0" numFmtId="4" xfId="0" applyNumberFormat="1" applyFont="1" applyAlignment="1">
      <alignment horizontal="center" vertical="center"/>
    </xf>
    <xf fontId="12" fillId="0" borderId="7" numFmtId="4" xfId="0" applyNumberFormat="1" applyFont="1" applyBorder="1" applyAlignment="1">
      <alignment horizontal="center" vertical="center"/>
    </xf>
    <xf fontId="5" fillId="0" borderId="0" numFmtId="0" xfId="0" applyFont="1" applyAlignment="1">
      <alignment wrapText="1"/>
    </xf>
    <xf fontId="11" fillId="4" borderId="7" numFmtId="0" xfId="0" applyFont="1" applyFill="1" applyBorder="1" applyAlignment="1">
      <alignment horizontal="center" vertical="center"/>
    </xf>
    <xf fontId="11" fillId="4" borderId="7" numFmtId="4" xfId="0" applyNumberFormat="1" applyFont="1" applyFill="1" applyBorder="1" applyAlignment="1">
      <alignment horizontal="center" vertical="center"/>
    </xf>
    <xf fontId="2" fillId="0" borderId="0" numFmtId="0" xfId="0" applyFont="1" applyAlignment="1">
      <alignment wrapText="1"/>
    </xf>
    <xf fontId="8" fillId="0" borderId="7" numFmtId="0" xfId="0" applyFont="1" applyBorder="1" applyAlignment="1">
      <alignment horizontal="center" vertical="center" wrapText="1"/>
    </xf>
    <xf fontId="11" fillId="0" borderId="7" numFmtId="4" xfId="0" applyNumberFormat="1" applyFont="1" applyBorder="1" applyAlignment="1">
      <alignment horizontal="center" vertical="center"/>
    </xf>
    <xf fontId="13" fillId="0" borderId="7" numFmtId="0" xfId="0" applyFont="1" applyBorder="1" applyAlignment="1">
      <alignment horizontal="center" vertical="center"/>
    </xf>
    <xf fontId="13" fillId="0" borderId="7" numFmtId="0" xfId="0" applyFont="1" applyBorder="1" applyAlignment="1">
      <alignment horizontal="right" vertical="center" wrapText="1"/>
    </xf>
    <xf fontId="13" fillId="0" borderId="7" numFmtId="4" xfId="0" applyNumberFormat="1" applyFont="1" applyBorder="1" applyAlignment="1">
      <alignment horizontal="center" vertical="center"/>
    </xf>
    <xf fontId="6" fillId="0" borderId="0" numFmtId="0" xfId="0" applyFont="1" applyAlignment="1">
      <alignment wrapText="1"/>
    </xf>
    <xf fontId="10" fillId="0" borderId="7" numFmtId="49" xfId="0" applyNumberFormat="1" applyFont="1" applyBorder="1" applyAlignment="1">
      <alignment horizontal="right" vertical="center" wrapText="1"/>
    </xf>
    <xf fontId="6" fillId="0" borderId="0" numFmtId="161" xfId="0" applyNumberFormat="1" applyFont="1"/>
    <xf fontId="8" fillId="0" borderId="7" numFmtId="49" xfId="0" applyNumberFormat="1" applyFont="1" applyBorder="1" applyAlignment="1">
      <alignment horizontal="center" vertical="center"/>
    </xf>
    <xf fontId="8" fillId="0" borderId="0" numFmtId="4" xfId="0" applyNumberFormat="1" applyFont="1" applyAlignment="1">
      <alignment horizontal="center" vertical="center"/>
    </xf>
    <xf fontId="10" fillId="4" borderId="7" numFmtId="49" xfId="0" applyNumberFormat="1" applyFont="1" applyFill="1" applyBorder="1" applyAlignment="1">
      <alignment horizontal="left" vertical="center" wrapText="1"/>
    </xf>
    <xf fontId="14" fillId="0" borderId="0" numFmtId="0" xfId="0" applyFont="1"/>
    <xf fontId="8" fillId="5" borderId="7" numFmtId="0" xfId="0" applyFont="1" applyFill="1" applyBorder="1" applyAlignment="1">
      <alignment horizontal="center" vertical="center"/>
    </xf>
    <xf fontId="5" fillId="5" borderId="7" numFmtId="0" xfId="0" applyFont="1" applyFill="1" applyBorder="1" applyAlignment="1">
      <alignment horizontal="center" vertical="center"/>
    </xf>
    <xf fontId="5" fillId="5" borderId="7" numFmtId="4" xfId="0" applyNumberFormat="1" applyFont="1" applyFill="1" applyBorder="1" applyAlignment="1">
      <alignment horizontal="center" vertical="center" wrapText="1"/>
    </xf>
    <xf fontId="15" fillId="5" borderId="7" numFmtId="160" xfId="0" applyNumberFormat="1" applyFont="1" applyFill="1" applyBorder="1" applyAlignment="1">
      <alignment horizontal="center" vertical="center"/>
    </xf>
    <xf fontId="5" fillId="4" borderId="7" numFmtId="0" xfId="0" applyFont="1" applyFill="1" applyBorder="1" applyAlignment="1">
      <alignment vertical="center" wrapText="1"/>
    </xf>
    <xf fontId="9" fillId="4" borderId="7" numFmtId="49" xfId="0" applyNumberFormat="1" applyFont="1" applyFill="1" applyBorder="1" applyAlignment="1">
      <alignment horizontal="center" vertical="center" wrapText="1"/>
    </xf>
    <xf fontId="5" fillId="4" borderId="7" numFmtId="4" xfId="0" applyNumberFormat="1" applyFont="1" applyFill="1" applyBorder="1" applyAlignment="1">
      <alignment horizontal="center" vertical="center" wrapText="1"/>
    </xf>
    <xf fontId="5" fillId="4" borderId="7" numFmtId="160" xfId="1" applyNumberFormat="1" applyFont="1" applyFill="1" applyBorder="1" applyAlignment="1">
      <alignment horizontal="center" vertical="center" wrapText="1"/>
    </xf>
    <xf fontId="5" fillId="4" borderId="7" numFmtId="0" xfId="0" applyFont="1" applyFill="1" applyBorder="1"/>
    <xf fontId="5" fillId="6" borderId="7" numFmtId="0" xfId="0" applyFont="1" applyFill="1" applyBorder="1"/>
    <xf fontId="5" fillId="6" borderId="7" numFmtId="49" xfId="0" applyNumberFormat="1" applyFont="1" applyFill="1" applyBorder="1" applyAlignment="1">
      <alignment horizontal="center" vertical="center" wrapText="1"/>
    </xf>
    <xf fontId="5" fillId="6" borderId="7" numFmtId="4" xfId="0" applyNumberFormat="1" applyFont="1" applyFill="1" applyBorder="1" applyAlignment="1">
      <alignment horizontal="center" vertical="center"/>
    </xf>
    <xf fontId="15" fillId="6" borderId="7" numFmtId="160" xfId="0" applyNumberFormat="1" applyFont="1" applyFill="1" applyBorder="1" applyAlignment="1">
      <alignment horizontal="center" vertical="center"/>
    </xf>
    <xf fontId="6" fillId="6" borderId="7" numFmtId="49" xfId="0" applyNumberFormat="1" applyFont="1" applyFill="1" applyBorder="1" applyAlignment="1">
      <alignment horizontal="left" vertical="center" wrapText="1"/>
    </xf>
    <xf fontId="2" fillId="6" borderId="7" numFmtId="4" xfId="0" applyNumberFormat="1" applyFont="1" applyFill="1" applyBorder="1" applyAlignment="1">
      <alignment horizontal="center" vertical="center"/>
    </xf>
    <xf fontId="5" fillId="7" borderId="7" numFmtId="0" xfId="0" applyFont="1" applyFill="1" applyBorder="1"/>
    <xf fontId="5" fillId="7" borderId="7" numFmtId="49" xfId="0" applyNumberFormat="1" applyFont="1" applyFill="1" applyBorder="1" applyAlignment="1">
      <alignment horizontal="center" vertical="center" wrapText="1"/>
    </xf>
    <xf fontId="5" fillId="7" borderId="7" numFmtId="4" xfId="0" applyNumberFormat="1" applyFont="1" applyFill="1" applyBorder="1" applyAlignment="1">
      <alignment horizontal="center" vertical="center"/>
    </xf>
    <xf fontId="15" fillId="7" borderId="7" numFmtId="160" xfId="0" applyNumberFormat="1" applyFont="1" applyFill="1" applyBorder="1" applyAlignment="1">
      <alignment horizontal="center" vertical="center"/>
    </xf>
    <xf fontId="6" fillId="7" borderId="7" numFmtId="49" xfId="0" applyNumberFormat="1" applyFont="1" applyFill="1" applyBorder="1" applyAlignment="1">
      <alignment horizontal="left" vertical="center" wrapText="1"/>
    </xf>
    <xf fontId="2" fillId="7" borderId="7" numFmtId="4" xfId="0" applyNumberFormat="1" applyFont="1" applyFill="1" applyBorder="1" applyAlignment="1">
      <alignment horizontal="center" vertical="center"/>
    </xf>
    <xf fontId="2" fillId="7" borderId="7" numFmtId="0" xfId="0" applyFont="1" applyFill="1" applyBorder="1"/>
    <xf fontId="2" fillId="0" borderId="0" numFmtId="4" xfId="0" applyNumberFormat="1" applyFont="1"/>
  </cellXfs>
  <cellStyles count="3">
    <cellStyle name="Обычный" xfId="0" builtinId="0"/>
    <cellStyle name="Процентный" xfId="1" builtinId="5"/>
    <cellStyle name="ФормулаВБ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4"/>
    <outlinePr applyStyles="0" summaryBelow="1" summaryRight="1" showOutlineSymbols="1"/>
    <pageSetUpPr autoPageBreaks="1" fitToPage="1"/>
  </sheetPr>
  <sheetViews>
    <sheetView zoomScale="100" workbookViewId="0">
      <pane xSplit="3" ySplit="5" topLeftCell="D6" activePane="bottomRight" state="frozen"/>
      <selection activeCell="F56" activeCellId="0" sqref="F56"/>
    </sheetView>
  </sheetViews>
  <sheetFormatPr defaultColWidth="8.85546875" defaultRowHeight="14.25" outlineLevelRow="1" outlineLevelCol="1"/>
  <cols>
    <col bestFit="1" customWidth="1" min="1" max="1" style="1" width="7.42578125"/>
    <col bestFit="1" customWidth="1" min="2" max="2" style="1" width="46.140625"/>
    <col bestFit="1" customWidth="1" min="3" max="3" outlineLevel="1" style="1" width="20.7109375"/>
    <col customWidth="1" hidden="1" min="4" max="6" style="1" width="14.28515625"/>
    <col customWidth="1" min="7" max="7" style="1" width="14.28515625"/>
    <col bestFit="1" customWidth="1" min="8" max="8" style="1" width="13.42578125"/>
    <col bestFit="1" customWidth="1" min="9" max="9" style="2" width="13.421875"/>
    <col customWidth="1" min="10" max="10" style="1" width="12.7109375"/>
    <col customWidth="1" min="11" max="12" style="1" width="14.85546875"/>
    <col customWidth="1" min="13" max="13" style="1" width="18"/>
    <col customWidth="1" min="14" max="14" style="1" width="10.85546875"/>
    <col min="15" max="16384" style="1" width="8.85546875"/>
  </cols>
  <sheetData>
    <row r="1" ht="39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>
      <c r="A2" s="4"/>
      <c r="B2" s="4"/>
      <c r="C2" s="5" t="s">
        <v>1</v>
      </c>
      <c r="D2" s="5"/>
      <c r="E2" s="5"/>
      <c r="F2" s="5"/>
      <c r="G2" s="5"/>
      <c r="H2" s="5"/>
      <c r="I2" s="5"/>
    </row>
    <row r="3" ht="38.450000000000003" customHeight="1">
      <c r="A3" s="6"/>
      <c r="B3" s="7" t="s">
        <v>2</v>
      </c>
      <c r="C3" s="7" t="s">
        <v>3</v>
      </c>
      <c r="D3" s="8" t="s">
        <v>4</v>
      </c>
      <c r="E3" s="9"/>
      <c r="F3" s="9"/>
      <c r="G3" s="9"/>
      <c r="H3" s="7" t="s">
        <v>5</v>
      </c>
      <c r="I3" s="10" t="s">
        <v>6</v>
      </c>
    </row>
    <row r="4" ht="38.450000000000003" customHeight="1">
      <c r="A4" s="11"/>
      <c r="B4" s="12"/>
      <c r="C4" s="12"/>
      <c r="D4" s="13" t="s">
        <v>7</v>
      </c>
      <c r="E4" s="13" t="s">
        <v>8</v>
      </c>
      <c r="F4" s="13" t="s">
        <v>9</v>
      </c>
      <c r="G4" s="13" t="s">
        <v>10</v>
      </c>
      <c r="H4" s="12"/>
      <c r="I4" s="14"/>
      <c r="K4" s="1"/>
      <c r="L4" s="1"/>
      <c r="M4" s="1"/>
    </row>
    <row r="5" s="15" customFormat="1" ht="15" outlineLevel="1">
      <c r="A5" s="16">
        <v>1</v>
      </c>
      <c r="B5" s="17" t="s">
        <v>11</v>
      </c>
      <c r="C5" s="18">
        <f>C6</f>
        <v>248293.10000000001</v>
      </c>
      <c r="D5" s="18">
        <f t="shared" ref="D5:E6" si="0">D6</f>
        <v>26823.060000000001</v>
      </c>
      <c r="E5" s="18">
        <f t="shared" ref="E5:G5" si="1">E6</f>
        <v>83294.978000000003</v>
      </c>
      <c r="F5" s="18">
        <f t="shared" si="1"/>
        <v>124657.21000000001</v>
      </c>
      <c r="G5" s="18">
        <f t="shared" si="1"/>
        <v>248293.10000000001</v>
      </c>
      <c r="H5" s="18">
        <f>H6</f>
        <v>0</v>
      </c>
      <c r="I5" s="19">
        <f t="shared" ref="I5:I9" si="2">G5/C5</f>
        <v>1</v>
      </c>
      <c r="J5" s="15"/>
      <c r="K5" s="15"/>
      <c r="L5" s="15"/>
      <c r="M5" s="15"/>
      <c r="N5" s="15"/>
      <c r="O5" s="15"/>
      <c r="P5" s="15"/>
      <c r="Q5" s="15"/>
      <c r="R5" s="15"/>
    </row>
    <row r="6" s="15" customFormat="1" ht="15" outlineLevel="1">
      <c r="A6" s="20"/>
      <c r="B6" s="21" t="s">
        <v>12</v>
      </c>
      <c r="C6" s="22">
        <f>C7+C8</f>
        <v>248293.10000000001</v>
      </c>
      <c r="D6" s="22">
        <f t="shared" si="0"/>
        <v>26823.060000000001</v>
      </c>
      <c r="E6" s="22">
        <f t="shared" si="0"/>
        <v>83294.978000000003</v>
      </c>
      <c r="F6" s="22">
        <f>F7+F8</f>
        <v>124657.21000000001</v>
      </c>
      <c r="G6" s="22">
        <f>G7+G8</f>
        <v>248293.10000000001</v>
      </c>
      <c r="H6" s="22">
        <f>H7+H8</f>
        <v>0</v>
      </c>
      <c r="I6" s="23">
        <f t="shared" si="2"/>
        <v>1</v>
      </c>
      <c r="J6" s="15"/>
      <c r="K6" s="15"/>
      <c r="L6" s="15"/>
      <c r="M6" s="15"/>
      <c r="N6" s="15"/>
      <c r="O6" s="15"/>
      <c r="P6" s="15"/>
      <c r="Q6" s="15"/>
      <c r="R6" s="15"/>
    </row>
    <row r="7" s="24" customFormat="1" ht="15" outlineLevel="1">
      <c r="A7" s="25"/>
      <c r="B7" s="26" t="s">
        <v>13</v>
      </c>
      <c r="C7" s="27">
        <v>191567.16</v>
      </c>
      <c r="D7" s="27">
        <v>26823.060000000001</v>
      </c>
      <c r="E7" s="27">
        <v>83294.978000000003</v>
      </c>
      <c r="F7" s="27">
        <v>96165.910000000003</v>
      </c>
      <c r="G7" s="27">
        <v>191567.16</v>
      </c>
      <c r="H7" s="27">
        <f t="shared" ref="H7:H8" si="3">C7-G7</f>
        <v>0</v>
      </c>
      <c r="I7" s="23">
        <f t="shared" si="2"/>
        <v>1</v>
      </c>
      <c r="J7" s="24"/>
      <c r="K7" s="28"/>
      <c r="L7" s="24"/>
      <c r="M7" s="24"/>
      <c r="N7" s="24"/>
      <c r="O7" s="24"/>
      <c r="P7" s="24"/>
      <c r="Q7" s="24"/>
      <c r="R7" s="24"/>
    </row>
    <row r="8" s="24" customFormat="1" ht="28.5" outlineLevel="1">
      <c r="A8" s="25"/>
      <c r="B8" s="26" t="s">
        <v>14</v>
      </c>
      <c r="C8" s="27">
        <v>56725.940000000002</v>
      </c>
      <c r="D8" s="27"/>
      <c r="E8" s="27"/>
      <c r="F8" s="27">
        <v>28491.299999999999</v>
      </c>
      <c r="G8" s="27">
        <v>56725.940000000002</v>
      </c>
      <c r="H8" s="27">
        <f t="shared" si="3"/>
        <v>0</v>
      </c>
      <c r="I8" s="23">
        <f t="shared" si="2"/>
        <v>1</v>
      </c>
      <c r="J8" s="24"/>
      <c r="K8" s="28"/>
      <c r="L8" s="24"/>
      <c r="M8" s="24"/>
      <c r="N8" s="24"/>
      <c r="O8" s="24"/>
      <c r="P8" s="24"/>
      <c r="Q8" s="24"/>
      <c r="R8" s="24"/>
    </row>
    <row r="9" s="15" customFormat="1" ht="15" outlineLevel="1">
      <c r="A9" s="16">
        <v>2</v>
      </c>
      <c r="B9" s="17" t="s">
        <v>15</v>
      </c>
      <c r="C9" s="18">
        <f>C10+C11+C12+C14+C13</f>
        <v>150586.53</v>
      </c>
      <c r="D9" s="18">
        <f>D10+D11+D12+D14+D13</f>
        <v>17989.799999999999</v>
      </c>
      <c r="E9" s="18">
        <f t="shared" ref="E9:G9" si="4">E10+E11+E12+E14+E13</f>
        <v>65023.100000000006</v>
      </c>
      <c r="F9" s="18">
        <f t="shared" si="4"/>
        <v>92366.449999999997</v>
      </c>
      <c r="G9" s="18">
        <f t="shared" si="4"/>
        <v>169457.34999999998</v>
      </c>
      <c r="H9" s="18">
        <f>H10+H11+H12+H14</f>
        <v>-27201.179999999989</v>
      </c>
      <c r="I9" s="19">
        <f t="shared" si="2"/>
        <v>1.1253154581621609</v>
      </c>
      <c r="J9" s="15"/>
      <c r="K9" s="15"/>
      <c r="L9" s="15"/>
      <c r="M9" s="15"/>
      <c r="N9" s="15"/>
      <c r="O9" s="15"/>
      <c r="P9" s="15"/>
      <c r="Q9" s="15"/>
      <c r="R9" s="15"/>
    </row>
    <row r="10" s="29" customFormat="1" ht="15" outlineLevel="1">
      <c r="A10" s="30"/>
      <c r="B10" s="31" t="s">
        <v>16</v>
      </c>
      <c r="C10" s="32">
        <f t="shared" ref="C10:D12" si="5">C16+C21</f>
        <v>69099.820000000007</v>
      </c>
      <c r="D10" s="32">
        <f t="shared" si="5"/>
        <v>7994.7600000000002</v>
      </c>
      <c r="E10" s="32">
        <f t="shared" ref="E10:G12" si="6">E16+E21</f>
        <v>31534.080000000002</v>
      </c>
      <c r="F10" s="32">
        <f t="shared" si="6"/>
        <v>44930.769999999997</v>
      </c>
      <c r="G10" s="32">
        <f t="shared" si="6"/>
        <v>69232.949999999997</v>
      </c>
      <c r="H10" s="32">
        <f t="shared" ref="H10:H14" si="7">C10-G10</f>
        <v>-133.1299999999901</v>
      </c>
      <c r="I10" s="33">
        <f t="shared" ref="I10:I29" si="8">G10/C10</f>
        <v>1.0019266330939789</v>
      </c>
      <c r="J10" s="1"/>
      <c r="K10" s="28"/>
      <c r="L10" s="1"/>
      <c r="M10" s="1"/>
      <c r="N10" s="1"/>
      <c r="O10" s="1"/>
      <c r="P10" s="1"/>
      <c r="Q10" s="1"/>
      <c r="R10" s="1"/>
    </row>
    <row r="11" s="29" customFormat="1" ht="15" outlineLevel="1">
      <c r="A11" s="30"/>
      <c r="B11" s="31" t="s">
        <v>17</v>
      </c>
      <c r="C11" s="32">
        <f t="shared" si="5"/>
        <v>14327</v>
      </c>
      <c r="D11" s="32">
        <f t="shared" si="5"/>
        <v>0</v>
      </c>
      <c r="E11" s="32">
        <f t="shared" si="6"/>
        <v>0</v>
      </c>
      <c r="F11" s="32">
        <f t="shared" si="6"/>
        <v>0</v>
      </c>
      <c r="G11" s="32">
        <f t="shared" si="6"/>
        <v>14463.76</v>
      </c>
      <c r="H11" s="32">
        <f t="shared" si="7"/>
        <v>-136.76000000000022</v>
      </c>
      <c r="I11" s="33">
        <f t="shared" si="8"/>
        <v>1.0095456131779159</v>
      </c>
      <c r="J11" s="1"/>
      <c r="K11" s="28"/>
      <c r="L11" s="1"/>
      <c r="M11" s="1"/>
      <c r="N11" s="1"/>
      <c r="O11" s="1"/>
      <c r="P11" s="1"/>
      <c r="Q11" s="1"/>
      <c r="R11" s="1"/>
    </row>
    <row r="12" s="29" customFormat="1" ht="15" outlineLevel="1">
      <c r="A12" s="30"/>
      <c r="B12" s="31" t="s">
        <v>18</v>
      </c>
      <c r="C12" s="32">
        <f t="shared" si="5"/>
        <v>3581.75</v>
      </c>
      <c r="D12" s="32">
        <f t="shared" si="5"/>
        <v>0</v>
      </c>
      <c r="E12" s="32">
        <f t="shared" si="6"/>
        <v>1438.6599999999999</v>
      </c>
      <c r="F12" s="32">
        <f t="shared" si="6"/>
        <v>0</v>
      </c>
      <c r="G12" s="32">
        <f t="shared" si="6"/>
        <v>13130.15</v>
      </c>
      <c r="H12" s="32">
        <f t="shared" si="7"/>
        <v>-9548.3999999999996</v>
      </c>
      <c r="I12" s="33">
        <f t="shared" si="8"/>
        <v>3.6658477001465761</v>
      </c>
      <c r="J12" s="1"/>
      <c r="K12" s="28"/>
      <c r="L12" s="1"/>
      <c r="M12" s="1"/>
      <c r="N12" s="1"/>
      <c r="O12" s="1"/>
      <c r="P12" s="1"/>
      <c r="Q12" s="1"/>
      <c r="R12" s="1"/>
    </row>
    <row r="13" s="29" customFormat="1" ht="15" outlineLevel="1">
      <c r="A13" s="30"/>
      <c r="B13" s="31" t="s">
        <v>19</v>
      </c>
      <c r="C13" s="32">
        <f>C24</f>
        <v>18420</v>
      </c>
      <c r="D13" s="32">
        <f>D24</f>
        <v>3566.6500000000001</v>
      </c>
      <c r="E13" s="32">
        <f t="shared" ref="E13:G13" si="9">E24</f>
        <v>10089.639999999999</v>
      </c>
      <c r="F13" s="32">
        <f t="shared" si="9"/>
        <v>10089.639999999999</v>
      </c>
      <c r="G13" s="32">
        <f t="shared" si="9"/>
        <v>10089.639999999999</v>
      </c>
      <c r="H13" s="32">
        <f t="shared" si="7"/>
        <v>8330.3600000000006</v>
      </c>
      <c r="I13" s="33">
        <f t="shared" si="8"/>
        <v>0.54775461454940277</v>
      </c>
      <c r="J13" s="1"/>
      <c r="K13" s="28"/>
      <c r="L13" s="1"/>
      <c r="M13" s="1"/>
      <c r="N13" s="1"/>
      <c r="O13" s="1"/>
      <c r="P13" s="1"/>
      <c r="Q13" s="1"/>
      <c r="R13" s="1"/>
    </row>
    <row r="14" s="29" customFormat="1" ht="15" outlineLevel="1">
      <c r="A14" s="30"/>
      <c r="B14" s="31" t="s">
        <v>20</v>
      </c>
      <c r="C14" s="32">
        <f>C19+C25</f>
        <v>45157.959999999999</v>
      </c>
      <c r="D14" s="32">
        <f>D19+D25</f>
        <v>6428.3899999999994</v>
      </c>
      <c r="E14" s="32">
        <f t="shared" ref="E14:G14" si="10">E19+E25</f>
        <v>21960.720000000001</v>
      </c>
      <c r="F14" s="32">
        <f t="shared" si="10"/>
        <v>37346.040000000001</v>
      </c>
      <c r="G14" s="32">
        <f t="shared" si="10"/>
        <v>62540.849999999999</v>
      </c>
      <c r="H14" s="32">
        <f t="shared" si="7"/>
        <v>-17382.889999999999</v>
      </c>
      <c r="I14" s="33">
        <f t="shared" si="8"/>
        <v>1.3849352362241341</v>
      </c>
      <c r="J14" s="1"/>
      <c r="K14" s="28"/>
      <c r="L14" s="1"/>
      <c r="M14" s="1"/>
      <c r="N14" s="1"/>
      <c r="O14" s="1"/>
      <c r="P14" s="1"/>
      <c r="Q14" s="1"/>
      <c r="R14" s="1"/>
    </row>
    <row r="15" outlineLevel="1">
      <c r="A15" s="34" t="s">
        <v>21</v>
      </c>
      <c r="B15" s="21" t="s">
        <v>22</v>
      </c>
      <c r="C15" s="35">
        <f>C16+C17+C18+C19</f>
        <v>85990.739999999991</v>
      </c>
      <c r="D15" s="35">
        <f>D16+D17+D18+D19</f>
        <v>5307.5300000000007</v>
      </c>
      <c r="E15" s="35">
        <f t="shared" ref="E15:G15" si="11">E16+E17+E18+E19</f>
        <v>31341.780000000002</v>
      </c>
      <c r="F15" s="35">
        <f t="shared" si="11"/>
        <v>52809.449999999997</v>
      </c>
      <c r="G15" s="35">
        <f t="shared" si="11"/>
        <v>105756.49999999999</v>
      </c>
      <c r="H15" s="35">
        <f>C15-F15</f>
        <v>33181.289999999994</v>
      </c>
      <c r="I15" s="36">
        <f t="shared" si="8"/>
        <v>1.2298591685569864</v>
      </c>
      <c r="J15" s="1"/>
      <c r="K15" s="1"/>
      <c r="L15" s="1"/>
      <c r="M15" s="1"/>
      <c r="N15" s="1"/>
      <c r="O15" s="1"/>
      <c r="P15" s="1"/>
      <c r="Q15" s="1"/>
      <c r="R15" s="1"/>
    </row>
    <row r="16" outlineLevel="1">
      <c r="A16" s="37"/>
      <c r="B16" s="38" t="s">
        <v>23</v>
      </c>
      <c r="C16" s="27">
        <v>39983.279999999999</v>
      </c>
      <c r="D16" s="27">
        <v>2212.5500000000002</v>
      </c>
      <c r="E16" s="27">
        <v>16560.150000000001</v>
      </c>
      <c r="F16" s="27">
        <v>29668.099999999999</v>
      </c>
      <c r="G16" s="27">
        <v>40112.669999999998</v>
      </c>
      <c r="H16" s="27">
        <f t="shared" ref="H16:H25" si="12">C16-G16</f>
        <v>-129.38999999999942</v>
      </c>
      <c r="I16" s="23">
        <f t="shared" si="8"/>
        <v>1.0032361026909249</v>
      </c>
      <c r="J16" s="1"/>
      <c r="K16" s="1"/>
      <c r="L16" s="1"/>
      <c r="M16" s="1"/>
      <c r="N16" s="1"/>
      <c r="O16" s="1"/>
      <c r="P16" s="1"/>
      <c r="Q16" s="1"/>
      <c r="R16" s="1"/>
    </row>
    <row r="17" outlineLevel="1">
      <c r="A17" s="37"/>
      <c r="B17" s="38" t="s">
        <v>24</v>
      </c>
      <c r="C17" s="27">
        <v>13600</v>
      </c>
      <c r="D17" s="27">
        <v>0</v>
      </c>
      <c r="E17" s="27"/>
      <c r="F17" s="27"/>
      <c r="G17" s="27">
        <v>13721.34</v>
      </c>
      <c r="H17" s="39">
        <f t="shared" si="12"/>
        <v>-121.34000000000015</v>
      </c>
      <c r="I17" s="23">
        <f t="shared" si="8"/>
        <v>1.0089220588235295</v>
      </c>
      <c r="J17" s="1"/>
      <c r="K17" s="1"/>
      <c r="L17" s="1"/>
      <c r="M17" s="1"/>
      <c r="N17" s="1"/>
      <c r="O17" s="1"/>
      <c r="P17" s="1"/>
      <c r="Q17" s="1"/>
      <c r="R17" s="1"/>
    </row>
    <row r="18" outlineLevel="1">
      <c r="A18" s="37"/>
      <c r="B18" s="38" t="s">
        <v>25</v>
      </c>
      <c r="C18" s="27">
        <v>3400</v>
      </c>
      <c r="D18" s="27">
        <v>0</v>
      </c>
      <c r="E18" s="27">
        <v>1401.8099999999999</v>
      </c>
      <c r="F18" s="27"/>
      <c r="G18" s="27">
        <f>9471.05+3473.27</f>
        <v>12944.32</v>
      </c>
      <c r="H18" s="27">
        <f t="shared" si="12"/>
        <v>-9544.3199999999997</v>
      </c>
      <c r="I18" s="23">
        <f t="shared" si="8"/>
        <v>3.8071529411764704</v>
      </c>
      <c r="J18" s="1"/>
      <c r="K18" s="1"/>
      <c r="L18" s="1"/>
      <c r="M18" s="1"/>
      <c r="N18" s="1"/>
      <c r="O18" s="1"/>
      <c r="P18" s="1"/>
      <c r="Q18" s="1"/>
      <c r="R18" s="1"/>
    </row>
    <row r="19" outlineLevel="1">
      <c r="A19" s="37"/>
      <c r="B19" s="38" t="s">
        <v>26</v>
      </c>
      <c r="C19" s="40">
        <v>29007.459999999999</v>
      </c>
      <c r="D19" s="27">
        <v>3094.98</v>
      </c>
      <c r="E19" s="27">
        <v>13379.82</v>
      </c>
      <c r="F19" s="27">
        <v>23141.349999999999</v>
      </c>
      <c r="G19" s="27">
        <v>38978.169999999998</v>
      </c>
      <c r="H19" s="39">
        <f t="shared" si="12"/>
        <v>-9970.7099999999991</v>
      </c>
      <c r="I19" s="23">
        <f t="shared" si="8"/>
        <v>1.3437291648424232</v>
      </c>
      <c r="J19" s="1"/>
      <c r="K19" s="1"/>
      <c r="L19" s="1"/>
      <c r="M19" s="1"/>
      <c r="N19" s="1"/>
      <c r="O19" s="1"/>
      <c r="P19" s="1"/>
      <c r="Q19" s="1"/>
      <c r="R19" s="1"/>
    </row>
    <row r="20" outlineLevel="1">
      <c r="A20" s="34" t="s">
        <v>27</v>
      </c>
      <c r="B20" s="21" t="s">
        <v>12</v>
      </c>
      <c r="C20" s="35">
        <f>C21+C22+C23+C25+C24</f>
        <v>64595.790000000001</v>
      </c>
      <c r="D20" s="35">
        <f>D21+D22+D23+D25+D24</f>
        <v>12682.269999999999</v>
      </c>
      <c r="E20" s="35">
        <f t="shared" ref="E20:G20" si="13">E21+E22+E23+E25+E24</f>
        <v>33681.32</v>
      </c>
      <c r="F20" s="35">
        <f t="shared" si="13"/>
        <v>39557</v>
      </c>
      <c r="G20" s="35">
        <f t="shared" si="13"/>
        <v>63700.850000000006</v>
      </c>
      <c r="H20" s="35">
        <f t="shared" si="12"/>
        <v>894.93999999999505</v>
      </c>
      <c r="I20" s="36">
        <f t="shared" si="8"/>
        <v>0.98614553672925132</v>
      </c>
      <c r="J20" s="1"/>
      <c r="K20" s="1"/>
      <c r="L20" s="1"/>
      <c r="M20" s="1"/>
      <c r="N20" s="1"/>
      <c r="O20" s="1"/>
      <c r="P20" s="1"/>
      <c r="Q20" s="1"/>
      <c r="R20" s="1"/>
    </row>
    <row r="21" outlineLevel="1">
      <c r="A21" s="37"/>
      <c r="B21" s="38" t="s">
        <v>23</v>
      </c>
      <c r="C21" s="27">
        <f>28582.29+534.25</f>
        <v>29116.540000000001</v>
      </c>
      <c r="D21" s="27">
        <v>5782.21</v>
      </c>
      <c r="E21" s="27">
        <v>14973.93</v>
      </c>
      <c r="F21" s="27">
        <f>15262.67</f>
        <v>15262.67</v>
      </c>
      <c r="G21" s="27">
        <f>28582.31+537.97</f>
        <v>29120.280000000002</v>
      </c>
      <c r="H21" s="39">
        <f t="shared" si="12"/>
        <v>-3.7400000000016007</v>
      </c>
      <c r="I21" s="23">
        <f t="shared" si="8"/>
        <v>1.000128449328114</v>
      </c>
      <c r="J21" s="1"/>
      <c r="K21" s="1"/>
      <c r="L21" s="1"/>
      <c r="M21" s="1"/>
      <c r="N21" s="1"/>
      <c r="O21" s="1"/>
      <c r="P21" s="1"/>
      <c r="Q21" s="1"/>
      <c r="R21" s="1"/>
    </row>
    <row r="22" outlineLevel="1">
      <c r="A22" s="37"/>
      <c r="B22" s="38" t="s">
        <v>24</v>
      </c>
      <c r="C22" s="27">
        <v>727</v>
      </c>
      <c r="D22" s="27">
        <v>0</v>
      </c>
      <c r="E22" s="27"/>
      <c r="F22" s="27"/>
      <c r="G22" s="27">
        <v>742.41999999999996</v>
      </c>
      <c r="H22" s="27">
        <f t="shared" si="12"/>
        <v>-15.419999999999959</v>
      </c>
      <c r="I22" s="23">
        <f t="shared" si="8"/>
        <v>1.02121045392022</v>
      </c>
    </row>
    <row r="23" outlineLevel="1">
      <c r="A23" s="37"/>
      <c r="B23" s="38" t="s">
        <v>25</v>
      </c>
      <c r="C23" s="27">
        <v>181.75</v>
      </c>
      <c r="D23" s="27">
        <v>0</v>
      </c>
      <c r="E23" s="27">
        <v>36.850000000000001</v>
      </c>
      <c r="F23" s="27"/>
      <c r="G23" s="27">
        <v>185.83000000000001</v>
      </c>
      <c r="H23" s="39">
        <f t="shared" si="12"/>
        <v>-4.0800000000000125</v>
      </c>
      <c r="I23" s="23">
        <f t="shared" si="8"/>
        <v>1.022448418156809</v>
      </c>
      <c r="L23" s="1"/>
    </row>
    <row r="24" outlineLevel="1">
      <c r="A24" s="37"/>
      <c r="B24" s="38" t="s">
        <v>28</v>
      </c>
      <c r="C24" s="27">
        <v>18420</v>
      </c>
      <c r="D24" s="27">
        <v>3566.6500000000001</v>
      </c>
      <c r="E24" s="27">
        <v>10089.639999999999</v>
      </c>
      <c r="F24" s="27">
        <v>10089.639999999999</v>
      </c>
      <c r="G24" s="27">
        <v>10089.639999999999</v>
      </c>
      <c r="H24" s="27">
        <f t="shared" si="12"/>
        <v>8330.3600000000006</v>
      </c>
      <c r="I24" s="23">
        <f t="shared" si="8"/>
        <v>0.54775461454940277</v>
      </c>
      <c r="L24" s="1"/>
    </row>
    <row r="25" outlineLevel="1">
      <c r="A25" s="37"/>
      <c r="B25" s="38" t="s">
        <v>26</v>
      </c>
      <c r="C25" s="40">
        <v>16150.5</v>
      </c>
      <c r="D25" s="27">
        <v>3333.4099999999999</v>
      </c>
      <c r="E25" s="27">
        <v>8580.8999999999996</v>
      </c>
      <c r="F25" s="27">
        <v>14204.690000000001</v>
      </c>
      <c r="G25" s="27">
        <f>23562.68</f>
        <v>23562.68</v>
      </c>
      <c r="H25" s="39">
        <f t="shared" si="12"/>
        <v>-7412.1800000000003</v>
      </c>
      <c r="I25" s="23">
        <f t="shared" si="8"/>
        <v>1.4589443051298721</v>
      </c>
      <c r="L25" s="1"/>
    </row>
    <row r="26" s="15" customFormat="1" ht="30" outlineLevel="1">
      <c r="A26" s="16">
        <v>3</v>
      </c>
      <c r="B26" s="17" t="s">
        <v>29</v>
      </c>
      <c r="C26" s="18">
        <f>C27+C28+C29</f>
        <v>29380.829999999998</v>
      </c>
      <c r="D26" s="18">
        <f>D27+D28+D29</f>
        <v>542.08000000000004</v>
      </c>
      <c r="E26" s="18">
        <f t="shared" ref="E26:G26" si="14">E27+E28+E29</f>
        <v>10246.490000000002</v>
      </c>
      <c r="F26" s="18">
        <f t="shared" si="14"/>
        <v>16327.73</v>
      </c>
      <c r="G26" s="18">
        <f t="shared" si="14"/>
        <v>23283.600000000002</v>
      </c>
      <c r="H26" s="18">
        <f>H27+H28+H29</f>
        <v>6097.2299999999977</v>
      </c>
      <c r="I26" s="19">
        <f t="shared" si="8"/>
        <v>0.79247591031294906</v>
      </c>
      <c r="J26" s="41"/>
    </row>
    <row r="27" outlineLevel="1">
      <c r="A27" s="42"/>
      <c r="B27" s="31" t="s">
        <v>16</v>
      </c>
      <c r="C27" s="43">
        <f t="shared" ref="C27:C29" si="15">C31+C43</f>
        <v>11947.4</v>
      </c>
      <c r="D27" s="43">
        <f t="shared" ref="D27:G29" si="16">D31+D43</f>
        <v>542.08000000000004</v>
      </c>
      <c r="E27" s="43">
        <f t="shared" si="16"/>
        <v>7137.3299999999999</v>
      </c>
      <c r="F27" s="43">
        <f t="shared" si="16"/>
        <v>8889.5799999999999</v>
      </c>
      <c r="G27" s="43">
        <f t="shared" si="16"/>
        <v>12497.620000000001</v>
      </c>
      <c r="H27" s="32">
        <f t="shared" ref="H27:H45" si="17">C27-G27</f>
        <v>-550.22000000000116</v>
      </c>
      <c r="I27" s="33">
        <f t="shared" si="8"/>
        <v>1.0460535346602609</v>
      </c>
      <c r="J27" s="44"/>
    </row>
    <row r="28" outlineLevel="1">
      <c r="A28" s="42"/>
      <c r="B28" s="31" t="s">
        <v>17</v>
      </c>
      <c r="C28" s="43">
        <f t="shared" si="15"/>
        <v>13946.74</v>
      </c>
      <c r="D28" s="43">
        <f t="shared" si="16"/>
        <v>0</v>
      </c>
      <c r="E28" s="43">
        <f t="shared" si="16"/>
        <v>2365.6199999999999</v>
      </c>
      <c r="F28" s="43">
        <f t="shared" si="16"/>
        <v>5950.5200000000004</v>
      </c>
      <c r="G28" s="43">
        <f t="shared" si="16"/>
        <v>8628.7800000000007</v>
      </c>
      <c r="H28" s="32">
        <f t="shared" si="17"/>
        <v>5317.9599999999991</v>
      </c>
      <c r="I28" s="33">
        <f t="shared" si="8"/>
        <v>0.61869512158396878</v>
      </c>
      <c r="J28" s="44"/>
    </row>
    <row r="29" outlineLevel="1">
      <c r="A29" s="42"/>
      <c r="B29" s="31" t="s">
        <v>18</v>
      </c>
      <c r="C29" s="43">
        <f t="shared" si="15"/>
        <v>3486.6900000000001</v>
      </c>
      <c r="D29" s="43">
        <f t="shared" si="16"/>
        <v>0</v>
      </c>
      <c r="E29" s="43">
        <f t="shared" si="16"/>
        <v>743.53999999999996</v>
      </c>
      <c r="F29" s="43">
        <f t="shared" si="16"/>
        <v>1487.6300000000001</v>
      </c>
      <c r="G29" s="43">
        <f t="shared" si="16"/>
        <v>2157.1999999999998</v>
      </c>
      <c r="H29" s="32">
        <f t="shared" si="17"/>
        <v>1329.4900000000002</v>
      </c>
      <c r="I29" s="33">
        <f t="shared" si="8"/>
        <v>0.61869566838462831</v>
      </c>
      <c r="J29" s="44"/>
    </row>
    <row r="30" outlineLevel="1">
      <c r="A30" s="34" t="s">
        <v>30</v>
      </c>
      <c r="B30" s="45" t="s">
        <v>22</v>
      </c>
      <c r="C30" s="35">
        <f>C31+C32+C33</f>
        <v>26194.41</v>
      </c>
      <c r="D30" s="35">
        <f>D31+D32+D33</f>
        <v>542.08000000000004</v>
      </c>
      <c r="E30" s="35">
        <f t="shared" ref="E30:G30" si="18">E31+E32+E33</f>
        <v>7060.0699999999997</v>
      </c>
      <c r="F30" s="35">
        <f t="shared" si="18"/>
        <v>16013.130000000001</v>
      </c>
      <c r="G30" s="35">
        <f t="shared" si="18"/>
        <v>19969.000000000004</v>
      </c>
      <c r="H30" s="27">
        <f t="shared" si="17"/>
        <v>6225.4099999999962</v>
      </c>
      <c r="I30" s="23">
        <f t="shared" ref="I30:I43" si="19">F30/C30</f>
        <v>0.6113185981283793</v>
      </c>
      <c r="J30" s="44"/>
    </row>
    <row r="31" s="15" customFormat="1" outlineLevel="1">
      <c r="A31" s="37"/>
      <c r="B31" s="38" t="s">
        <v>23</v>
      </c>
      <c r="C31" s="46">
        <f t="shared" ref="C31:C33" si="20">C35+C39</f>
        <v>8760.9799999999996</v>
      </c>
      <c r="D31" s="46">
        <f t="shared" ref="D31:D33" si="21">D35+D39</f>
        <v>542.08000000000004</v>
      </c>
      <c r="E31" s="46">
        <f t="shared" ref="E31:G33" si="22">E35+E39</f>
        <v>3950.9099999999999</v>
      </c>
      <c r="F31" s="46">
        <f t="shared" si="22"/>
        <v>8574.9799999999996</v>
      </c>
      <c r="G31" s="46">
        <f t="shared" si="22"/>
        <v>9183.0200000000004</v>
      </c>
      <c r="H31" s="27">
        <f t="shared" si="17"/>
        <v>-422.04000000000087</v>
      </c>
      <c r="I31" s="23">
        <f t="shared" si="19"/>
        <v>0.9787694983894496</v>
      </c>
      <c r="J31" s="41"/>
    </row>
    <row r="32" s="15" customFormat="1" outlineLevel="1">
      <c r="A32" s="37"/>
      <c r="B32" s="38" t="s">
        <v>24</v>
      </c>
      <c r="C32" s="46">
        <f t="shared" si="20"/>
        <v>13946.74</v>
      </c>
      <c r="D32" s="46">
        <f t="shared" si="21"/>
        <v>0</v>
      </c>
      <c r="E32" s="46">
        <f t="shared" si="22"/>
        <v>2365.6199999999999</v>
      </c>
      <c r="F32" s="46">
        <f t="shared" si="22"/>
        <v>5950.5200000000004</v>
      </c>
      <c r="G32" s="46">
        <f t="shared" si="22"/>
        <v>8628.7800000000007</v>
      </c>
      <c r="H32" s="27">
        <f t="shared" si="17"/>
        <v>5317.9599999999991</v>
      </c>
      <c r="I32" s="23">
        <f t="shared" si="19"/>
        <v>0.42666028046697657</v>
      </c>
      <c r="J32" s="41"/>
    </row>
    <row r="33" s="15" customFormat="1" outlineLevel="1">
      <c r="A33" s="37"/>
      <c r="B33" s="38" t="s">
        <v>25</v>
      </c>
      <c r="C33" s="46">
        <f t="shared" si="20"/>
        <v>3486.6900000000001</v>
      </c>
      <c r="D33" s="46">
        <f t="shared" si="21"/>
        <v>0</v>
      </c>
      <c r="E33" s="46">
        <f t="shared" si="22"/>
        <v>743.53999999999996</v>
      </c>
      <c r="F33" s="46">
        <f t="shared" si="22"/>
        <v>1487.6300000000001</v>
      </c>
      <c r="G33" s="46">
        <f t="shared" si="22"/>
        <v>2157.1999999999998</v>
      </c>
      <c r="H33" s="27">
        <f t="shared" si="17"/>
        <v>1329.4900000000002</v>
      </c>
      <c r="I33" s="23">
        <f t="shared" si="19"/>
        <v>0.42665966862554461</v>
      </c>
      <c r="J33" s="41"/>
    </row>
    <row r="34" s="29" customFormat="1" outlineLevel="1">
      <c r="A34" s="47" t="s">
        <v>31</v>
      </c>
      <c r="B34" s="48" t="s">
        <v>32</v>
      </c>
      <c r="C34" s="49">
        <f>C35+C36+C37</f>
        <v>20346.940000000002</v>
      </c>
      <c r="D34" s="49">
        <f>D35+D36+D37</f>
        <v>542.08000000000004</v>
      </c>
      <c r="E34" s="49">
        <f t="shared" ref="E34:G34" si="23">E35+E36+E37</f>
        <v>3053.7000000000003</v>
      </c>
      <c r="F34" s="49">
        <f>F35+F36+F37</f>
        <v>11395.07</v>
      </c>
      <c r="G34" s="49">
        <f t="shared" si="23"/>
        <v>13728.98</v>
      </c>
      <c r="H34" s="27">
        <f t="shared" si="17"/>
        <v>6617.9600000000028</v>
      </c>
      <c r="I34" s="23">
        <f t="shared" si="19"/>
        <v>0.56003851193348964</v>
      </c>
      <c r="J34" s="50"/>
    </row>
    <row r="35" s="29" customFormat="1" outlineLevel="1">
      <c r="A35" s="25"/>
      <c r="B35" s="51" t="s">
        <v>23</v>
      </c>
      <c r="C35" s="27">
        <v>6538.8999999999996</v>
      </c>
      <c r="D35" s="27">
        <v>542.08000000000004</v>
      </c>
      <c r="E35" s="27">
        <v>1803.4100000000001</v>
      </c>
      <c r="F35" s="27">
        <v>6427.4799999999996</v>
      </c>
      <c r="G35" s="27">
        <v>6568.3900000000003</v>
      </c>
      <c r="H35" s="27">
        <f t="shared" si="17"/>
        <v>-29.490000000000691</v>
      </c>
      <c r="I35" s="23">
        <f t="shared" si="19"/>
        <v>0.98296043677071065</v>
      </c>
      <c r="J35" s="50"/>
      <c r="N35" s="52"/>
    </row>
    <row r="36" s="29" customFormat="1" outlineLevel="1">
      <c r="A36" s="25"/>
      <c r="B36" s="51" t="s">
        <v>24</v>
      </c>
      <c r="C36" s="27">
        <v>11046.43</v>
      </c>
      <c r="D36" s="27"/>
      <c r="E36" s="27">
        <f>1250.29-E37</f>
        <v>878.51999999999998</v>
      </c>
      <c r="F36" s="27">
        <f>4967.59-993.52</f>
        <v>3974.0700000000002</v>
      </c>
      <c r="G36" s="27">
        <f>7160.59-1432.12</f>
        <v>5728.4700000000003</v>
      </c>
      <c r="H36" s="27">
        <f t="shared" si="17"/>
        <v>5317.96</v>
      </c>
      <c r="I36" s="23">
        <f t="shared" si="19"/>
        <v>0.35976057423076957</v>
      </c>
      <c r="J36" s="50"/>
      <c r="N36" s="52"/>
    </row>
    <row r="37" s="29" customFormat="1" outlineLevel="1">
      <c r="A37" s="25"/>
      <c r="B37" s="51" t="s">
        <v>18</v>
      </c>
      <c r="C37" s="27">
        <v>2761.6100000000001</v>
      </c>
      <c r="D37" s="27"/>
      <c r="E37" s="27">
        <v>371.76999999999998</v>
      </c>
      <c r="F37" s="27">
        <v>993.51999999999998</v>
      </c>
      <c r="G37" s="27">
        <v>1432.1199999999999</v>
      </c>
      <c r="H37" s="27">
        <f t="shared" si="17"/>
        <v>1329.4900000000002</v>
      </c>
      <c r="I37" s="23">
        <f t="shared" si="19"/>
        <v>0.35976115381969209</v>
      </c>
      <c r="J37" s="50"/>
      <c r="N37" s="52"/>
    </row>
    <row r="38" outlineLevel="1">
      <c r="A38" s="47" t="s">
        <v>33</v>
      </c>
      <c r="B38" s="48" t="s">
        <v>34</v>
      </c>
      <c r="C38" s="49">
        <f>C39+C40+C41</f>
        <v>5847.4699999999993</v>
      </c>
      <c r="D38" s="49">
        <f>D39+D40+D41</f>
        <v>0</v>
      </c>
      <c r="E38" s="49">
        <f t="shared" ref="E38:G38" si="24">E39+E40+E41</f>
        <v>4006.3699999999999</v>
      </c>
      <c r="F38" s="49">
        <f t="shared" si="24"/>
        <v>4618.0599999999995</v>
      </c>
      <c r="G38" s="49">
        <f t="shared" si="24"/>
        <v>6240.0200000000004</v>
      </c>
      <c r="H38" s="27">
        <f t="shared" si="17"/>
        <v>-392.55000000000109</v>
      </c>
      <c r="I38" s="23">
        <f t="shared" si="19"/>
        <v>0.78975351733313726</v>
      </c>
      <c r="J38" s="44"/>
    </row>
    <row r="39" outlineLevel="1">
      <c r="A39" s="25"/>
      <c r="B39" s="51" t="s">
        <v>23</v>
      </c>
      <c r="C39" s="46">
        <v>2222.0799999999999</v>
      </c>
      <c r="D39" s="46"/>
      <c r="E39" s="46">
        <v>2147.5</v>
      </c>
      <c r="F39" s="46">
        <f>E39</f>
        <v>2147.5</v>
      </c>
      <c r="G39" s="46">
        <v>2614.6300000000001</v>
      </c>
      <c r="H39" s="27">
        <f t="shared" si="17"/>
        <v>-392.55000000000018</v>
      </c>
      <c r="I39" s="23">
        <f t="shared" si="19"/>
        <v>0.96643685195852536</v>
      </c>
      <c r="J39" s="44"/>
    </row>
    <row r="40" outlineLevel="1">
      <c r="A40" s="25"/>
      <c r="B40" s="51" t="s">
        <v>24</v>
      </c>
      <c r="C40" s="46">
        <v>2900.3099999999999</v>
      </c>
      <c r="D40" s="46"/>
      <c r="E40" s="46">
        <f>1858.87-E41</f>
        <v>1487.0999999999999</v>
      </c>
      <c r="F40" s="46">
        <f>2470.56-494.11</f>
        <v>1976.4499999999998</v>
      </c>
      <c r="G40" s="46">
        <f>3625.39-725.08</f>
        <v>2900.3099999999999</v>
      </c>
      <c r="H40" s="27">
        <f t="shared" si="17"/>
        <v>0</v>
      </c>
      <c r="I40" s="23">
        <f t="shared" si="19"/>
        <v>0.68146163685950811</v>
      </c>
      <c r="J40" s="44"/>
    </row>
    <row r="41" outlineLevel="1">
      <c r="A41" s="25"/>
      <c r="B41" s="51" t="s">
        <v>25</v>
      </c>
      <c r="C41" s="46">
        <v>725.08000000000004</v>
      </c>
      <c r="D41" s="46"/>
      <c r="E41" s="46">
        <v>371.76999999999998</v>
      </c>
      <c r="F41" s="46">
        <v>494.11000000000001</v>
      </c>
      <c r="G41" s="46">
        <v>725.08000000000004</v>
      </c>
      <c r="H41" s="27">
        <f t="shared" si="17"/>
        <v>0</v>
      </c>
      <c r="I41" s="23">
        <f t="shared" si="19"/>
        <v>0.68145583935565723</v>
      </c>
      <c r="J41" s="44"/>
    </row>
    <row r="42" outlineLevel="1">
      <c r="A42" s="34" t="s">
        <v>35</v>
      </c>
      <c r="B42" s="45" t="s">
        <v>12</v>
      </c>
      <c r="C42" s="35">
        <f>C43+C44+C45</f>
        <v>3186.4200000000001</v>
      </c>
      <c r="D42" s="35">
        <f>D43+D44+D45</f>
        <v>0</v>
      </c>
      <c r="E42" s="35">
        <f t="shared" ref="E42:G42" si="25">E43+E44+E45</f>
        <v>3186.4200000000001</v>
      </c>
      <c r="F42" s="35">
        <f t="shared" si="25"/>
        <v>314.60000000000002</v>
      </c>
      <c r="G42" s="35">
        <f t="shared" si="25"/>
        <v>3314.5999999999999</v>
      </c>
      <c r="H42" s="27">
        <f t="shared" si="17"/>
        <v>-128.17999999999984</v>
      </c>
      <c r="I42" s="23">
        <f t="shared" si="19"/>
        <v>0.098731491768191265</v>
      </c>
      <c r="J42" s="44"/>
    </row>
    <row r="43" s="29" customFormat="1" outlineLevel="1">
      <c r="A43" s="25"/>
      <c r="B43" s="38" t="s">
        <v>23</v>
      </c>
      <c r="C43" s="27">
        <v>3186.4200000000001</v>
      </c>
      <c r="D43" s="27"/>
      <c r="E43" s="27">
        <v>3186.4200000000001</v>
      </c>
      <c r="F43" s="27">
        <v>314.60000000000002</v>
      </c>
      <c r="G43" s="27">
        <v>3314.5999999999999</v>
      </c>
      <c r="H43" s="27">
        <f t="shared" si="17"/>
        <v>-128.17999999999984</v>
      </c>
      <c r="I43" s="23">
        <f t="shared" si="19"/>
        <v>0.098731491768191265</v>
      </c>
      <c r="J43" s="50"/>
    </row>
    <row r="44" s="29" customFormat="1" outlineLevel="1">
      <c r="A44" s="25"/>
      <c r="B44" s="38" t="s">
        <v>24</v>
      </c>
      <c r="C44" s="27">
        <v>0</v>
      </c>
      <c r="D44" s="27"/>
      <c r="E44" s="27"/>
      <c r="F44" s="27"/>
      <c r="G44" s="27"/>
      <c r="H44" s="27">
        <f t="shared" si="17"/>
        <v>0</v>
      </c>
      <c r="I44" s="23"/>
      <c r="J44" s="50"/>
    </row>
    <row r="45" s="29" customFormat="1" outlineLevel="1">
      <c r="A45" s="25"/>
      <c r="B45" s="38" t="s">
        <v>25</v>
      </c>
      <c r="C45" s="27">
        <v>0</v>
      </c>
      <c r="D45" s="27"/>
      <c r="E45" s="27"/>
      <c r="F45" s="27"/>
      <c r="G45" s="27"/>
      <c r="H45" s="27">
        <f t="shared" si="17"/>
        <v>0</v>
      </c>
      <c r="I45" s="23"/>
      <c r="J45" s="50"/>
    </row>
    <row r="46" s="29" customFormat="1" ht="30" outlineLevel="1">
      <c r="A46" s="16">
        <v>4</v>
      </c>
      <c r="B46" s="17" t="s">
        <v>36</v>
      </c>
      <c r="C46" s="18">
        <f>C47</f>
        <v>2833.5420000000004</v>
      </c>
      <c r="D46" s="18">
        <f t="shared" ref="D46:H46" si="26">D47</f>
        <v>0</v>
      </c>
      <c r="E46" s="18">
        <f t="shared" si="26"/>
        <v>0</v>
      </c>
      <c r="F46" s="18">
        <f t="shared" si="26"/>
        <v>0</v>
      </c>
      <c r="G46" s="18">
        <f t="shared" si="26"/>
        <v>953.53899999999999</v>
      </c>
      <c r="H46" s="18">
        <f t="shared" si="26"/>
        <v>1880.0030000000004</v>
      </c>
      <c r="I46" s="19">
        <f t="shared" ref="I46:I80" si="27">G46/C46</f>
        <v>0.3365183928807125</v>
      </c>
      <c r="J46" s="50"/>
    </row>
    <row r="47" s="29" customFormat="1" outlineLevel="1">
      <c r="A47" s="53" t="s">
        <v>37</v>
      </c>
      <c r="B47" s="45" t="s">
        <v>12</v>
      </c>
      <c r="C47" s="35">
        <f>C48+C49</f>
        <v>2833.5420000000004</v>
      </c>
      <c r="D47" s="35">
        <f>D48+D49</f>
        <v>0</v>
      </c>
      <c r="E47" s="35"/>
      <c r="F47" s="35"/>
      <c r="G47" s="54">
        <f>G48+G49</f>
        <v>953.53899999999999</v>
      </c>
      <c r="H47" s="27">
        <f t="shared" ref="H47:H48" si="28">C47-G47</f>
        <v>1880.0030000000004</v>
      </c>
      <c r="I47" s="23">
        <f t="shared" si="27"/>
        <v>0.3365183928807125</v>
      </c>
      <c r="J47" s="50"/>
    </row>
    <row r="48" s="29" customFormat="1" outlineLevel="1">
      <c r="A48" s="25"/>
      <c r="B48" s="38" t="s">
        <v>24</v>
      </c>
      <c r="C48" s="27">
        <v>2408.5120000000002</v>
      </c>
      <c r="D48" s="27">
        <v>0</v>
      </c>
      <c r="E48" s="27">
        <v>0</v>
      </c>
      <c r="F48" s="27"/>
      <c r="G48" s="27">
        <v>953.53899999999999</v>
      </c>
      <c r="H48" s="27">
        <f t="shared" si="28"/>
        <v>1454.9730000000002</v>
      </c>
      <c r="I48" s="23">
        <f t="shared" si="27"/>
        <v>0.39590377793425979</v>
      </c>
      <c r="J48" s="50"/>
    </row>
    <row r="49" s="29" customFormat="1" outlineLevel="1">
      <c r="A49" s="25"/>
      <c r="B49" s="38" t="s">
        <v>25</v>
      </c>
      <c r="C49" s="27">
        <v>425.02999999999997</v>
      </c>
      <c r="D49" s="27">
        <v>0</v>
      </c>
      <c r="E49" s="27">
        <v>0</v>
      </c>
      <c r="F49" s="27"/>
      <c r="G49" s="27"/>
      <c r="H49" s="27">
        <f>C49-F49</f>
        <v>425.02999999999997</v>
      </c>
      <c r="I49" s="23">
        <f t="shared" si="27"/>
        <v>0</v>
      </c>
      <c r="J49" s="50"/>
    </row>
    <row r="50" s="29" customFormat="1" ht="15" outlineLevel="1">
      <c r="A50" s="16">
        <v>5</v>
      </c>
      <c r="B50" s="17" t="s">
        <v>38</v>
      </c>
      <c r="C50" s="18">
        <f>C51+C52</f>
        <v>398.06</v>
      </c>
      <c r="D50" s="18">
        <f>D51+D52</f>
        <v>0</v>
      </c>
      <c r="E50" s="18">
        <f>E51+E52</f>
        <v>0</v>
      </c>
      <c r="F50" s="18">
        <f>F51+F52</f>
        <v>130.35900000000001</v>
      </c>
      <c r="G50" s="18">
        <f>G51+G52</f>
        <v>209.39000000000001</v>
      </c>
      <c r="H50" s="18">
        <f>H51+H52</f>
        <v>188.66999999999999</v>
      </c>
      <c r="I50" s="19">
        <f t="shared" si="27"/>
        <v>0.52602622720192937</v>
      </c>
      <c r="J50" s="50"/>
    </row>
    <row r="51" s="15" customFormat="1" outlineLevel="1">
      <c r="A51" s="42"/>
      <c r="B51" s="55" t="s">
        <v>39</v>
      </c>
      <c r="C51" s="43">
        <f t="shared" ref="C51:C52" si="29">C54+C57</f>
        <v>199.03</v>
      </c>
      <c r="D51" s="43">
        <f t="shared" ref="D51:D52" si="30">D54+D57</f>
        <v>0</v>
      </c>
      <c r="E51" s="43">
        <f t="shared" ref="E51:E52" si="31">E54+E57</f>
        <v>0</v>
      </c>
      <c r="F51" s="43">
        <f t="shared" ref="F51:F52" si="32">F54+F57</f>
        <v>130.35900000000001</v>
      </c>
      <c r="G51" s="43">
        <f t="shared" ref="G51:G52" si="33">G54+G57</f>
        <v>0</v>
      </c>
      <c r="H51" s="32">
        <f t="shared" ref="H51:H58" si="34">C51-G51</f>
        <v>199.03</v>
      </c>
      <c r="I51" s="33">
        <f t="shared" si="27"/>
        <v>0</v>
      </c>
      <c r="J51" s="41"/>
    </row>
    <row r="52" s="15" customFormat="1" outlineLevel="1">
      <c r="A52" s="42"/>
      <c r="B52" s="55" t="s">
        <v>24</v>
      </c>
      <c r="C52" s="43">
        <f t="shared" si="29"/>
        <v>199.03</v>
      </c>
      <c r="D52" s="43">
        <f t="shared" si="30"/>
        <v>0</v>
      </c>
      <c r="E52" s="43">
        <f t="shared" si="31"/>
        <v>0</v>
      </c>
      <c r="F52" s="43">
        <f t="shared" si="32"/>
        <v>0</v>
      </c>
      <c r="G52" s="43">
        <f t="shared" si="33"/>
        <v>209.39000000000001</v>
      </c>
      <c r="H52" s="32">
        <f t="shared" si="34"/>
        <v>-10.360000000000014</v>
      </c>
      <c r="I52" s="33">
        <f t="shared" si="27"/>
        <v>1.0520524544038587</v>
      </c>
      <c r="J52" s="41"/>
    </row>
    <row r="53" s="29" customFormat="1" outlineLevel="1">
      <c r="A53" s="34" t="s">
        <v>40</v>
      </c>
      <c r="B53" s="45" t="s">
        <v>22</v>
      </c>
      <c r="C53" s="35">
        <f>C54+C55</f>
        <v>240</v>
      </c>
      <c r="D53" s="35">
        <f>D54+D55</f>
        <v>0</v>
      </c>
      <c r="E53" s="35">
        <f>E54+E55</f>
        <v>0</v>
      </c>
      <c r="F53" s="35">
        <f>F54+F55</f>
        <v>130.35900000000001</v>
      </c>
      <c r="G53" s="35">
        <f>G54+G55</f>
        <v>130.36000000000001</v>
      </c>
      <c r="H53" s="27">
        <f t="shared" si="34"/>
        <v>109.63999999999999</v>
      </c>
      <c r="I53" s="23">
        <f t="shared" si="27"/>
        <v>0.54316666666666669</v>
      </c>
      <c r="J53" s="50"/>
    </row>
    <row r="54" s="29" customFormat="1" outlineLevel="1">
      <c r="A54" s="37"/>
      <c r="B54" s="38" t="s">
        <v>39</v>
      </c>
      <c r="C54" s="46">
        <v>120</v>
      </c>
      <c r="D54" s="46">
        <v>0</v>
      </c>
      <c r="E54" s="46">
        <v>0</v>
      </c>
      <c r="F54" s="46">
        <v>130.35900000000001</v>
      </c>
      <c r="G54" s="46"/>
      <c r="H54" s="27">
        <f t="shared" si="34"/>
        <v>120</v>
      </c>
      <c r="I54" s="23">
        <f t="shared" si="27"/>
        <v>0</v>
      </c>
      <c r="J54" s="50"/>
    </row>
    <row r="55" s="29" customFormat="1" outlineLevel="1">
      <c r="A55" s="37"/>
      <c r="B55" s="38" t="s">
        <v>24</v>
      </c>
      <c r="C55" s="46">
        <v>120</v>
      </c>
      <c r="D55" s="46">
        <v>0</v>
      </c>
      <c r="E55" s="46">
        <v>0</v>
      </c>
      <c r="F55" s="46"/>
      <c r="G55" s="46">
        <v>130.36000000000001</v>
      </c>
      <c r="H55" s="27">
        <f t="shared" si="34"/>
        <v>-10.360000000000014</v>
      </c>
      <c r="I55" s="23">
        <f t="shared" si="27"/>
        <v>1.0863333333333334</v>
      </c>
      <c r="J55" s="50"/>
    </row>
    <row r="56" s="29" customFormat="1" outlineLevel="1">
      <c r="A56" s="34" t="s">
        <v>41</v>
      </c>
      <c r="B56" s="45" t="s">
        <v>12</v>
      </c>
      <c r="C56" s="35">
        <f>C57+C58</f>
        <v>158.06</v>
      </c>
      <c r="D56" s="35">
        <f>D57+D58</f>
        <v>0</v>
      </c>
      <c r="E56" s="35">
        <f>E57+E58</f>
        <v>0</v>
      </c>
      <c r="F56" s="35">
        <f>F57+F58</f>
        <v>0</v>
      </c>
      <c r="G56" s="35">
        <f>G57+G58</f>
        <v>79.030000000000001</v>
      </c>
      <c r="H56" s="27">
        <f t="shared" si="34"/>
        <v>79.030000000000001</v>
      </c>
      <c r="I56" s="23">
        <f t="shared" si="27"/>
        <v>0.5</v>
      </c>
      <c r="J56" s="50"/>
    </row>
    <row r="57" s="29" customFormat="1" outlineLevel="1">
      <c r="A57" s="37"/>
      <c r="B57" s="38" t="s">
        <v>39</v>
      </c>
      <c r="C57" s="46">
        <v>79.030000000000001</v>
      </c>
      <c r="D57" s="46">
        <v>0</v>
      </c>
      <c r="E57" s="46">
        <v>0</v>
      </c>
      <c r="F57" s="46"/>
      <c r="G57" s="46"/>
      <c r="H57" s="27">
        <f t="shared" si="34"/>
        <v>79.030000000000001</v>
      </c>
      <c r="I57" s="23">
        <f t="shared" si="27"/>
        <v>0</v>
      </c>
      <c r="J57" s="50"/>
    </row>
    <row r="58" s="29" customFormat="1" outlineLevel="1">
      <c r="A58" s="37"/>
      <c r="B58" s="38" t="s">
        <v>24</v>
      </c>
      <c r="C58" s="46">
        <v>79.030000000000001</v>
      </c>
      <c r="D58" s="46">
        <v>0</v>
      </c>
      <c r="E58" s="46">
        <v>0</v>
      </c>
      <c r="F58" s="46"/>
      <c r="G58" s="46">
        <v>79.030000000000001</v>
      </c>
      <c r="H58" s="27">
        <f t="shared" si="34"/>
        <v>0</v>
      </c>
      <c r="I58" s="23">
        <f t="shared" si="27"/>
        <v>1</v>
      </c>
      <c r="J58" s="50"/>
    </row>
    <row r="59" s="56" customFormat="1" ht="15">
      <c r="A59" s="57"/>
      <c r="B59" s="58" t="s">
        <v>42</v>
      </c>
      <c r="C59" s="59">
        <f>C60+C61+C62+C63+C64+C65+C66</f>
        <v>431571.092</v>
      </c>
      <c r="D59" s="59">
        <f>D60+D61+D62+D63+D64+D65+D66</f>
        <v>45354.940000000002</v>
      </c>
      <c r="E59" s="59">
        <f>E60+E61+E62+E63+E64+E65+E66</f>
        <v>158564.56799999997</v>
      </c>
      <c r="F59" s="59">
        <f>F60+F61+F62+F63+F64+F65+F66</f>
        <v>233481.74900000001</v>
      </c>
      <c r="G59" s="59">
        <f>G60+G61+G62+G63+G64+G65+G66</f>
        <v>442196.97899999993</v>
      </c>
      <c r="H59" s="59">
        <f>H60+H61+H62+H63+H64+H65+H66</f>
        <v>-10625.887000000001</v>
      </c>
      <c r="I59" s="60">
        <f t="shared" si="27"/>
        <v>1.0246214058285441</v>
      </c>
    </row>
    <row r="60" s="15" customFormat="1" ht="15">
      <c r="A60" s="61"/>
      <c r="B60" s="62" t="s">
        <v>16</v>
      </c>
      <c r="C60" s="63">
        <f t="shared" ref="C60:C62" si="35">C68+C74</f>
        <v>272614.38</v>
      </c>
      <c r="D60" s="63">
        <f t="shared" ref="D60:D62" si="36">D68+D74</f>
        <v>35359.900000000001</v>
      </c>
      <c r="E60" s="63">
        <f t="shared" ref="E60:E62" si="37">E68+E74</f>
        <v>121966.38799999999</v>
      </c>
      <c r="F60" s="63">
        <f t="shared" ref="F60:F62" si="38">F68+F74</f>
        <v>149986.26000000001</v>
      </c>
      <c r="G60" s="63">
        <f t="shared" ref="G60:G62" si="39">G68+G74</f>
        <v>273297.72999999998</v>
      </c>
      <c r="H60" s="63">
        <f t="shared" ref="H60:H62" si="40">H68+H74</f>
        <v>-683.35000000000173</v>
      </c>
      <c r="I60" s="64">
        <f t="shared" si="27"/>
        <v>1.0025066542711356</v>
      </c>
      <c r="J60" s="15"/>
    </row>
    <row r="61" s="15" customFormat="1" ht="15">
      <c r="A61" s="61"/>
      <c r="B61" s="62" t="s">
        <v>17</v>
      </c>
      <c r="C61" s="63">
        <f t="shared" si="35"/>
        <v>30881.281999999999</v>
      </c>
      <c r="D61" s="63">
        <f t="shared" si="36"/>
        <v>0</v>
      </c>
      <c r="E61" s="63">
        <f t="shared" si="37"/>
        <v>2365.6199999999999</v>
      </c>
      <c r="F61" s="63">
        <f t="shared" si="38"/>
        <v>5950.5200000000004</v>
      </c>
      <c r="G61" s="63">
        <f t="shared" si="39"/>
        <v>24255.469000000005</v>
      </c>
      <c r="H61" s="63">
        <f t="shared" si="40"/>
        <v>6625.8130000000001</v>
      </c>
      <c r="I61" s="64">
        <f t="shared" si="27"/>
        <v>0.78544242431386124</v>
      </c>
    </row>
    <row r="62" s="15" customFormat="1" ht="15">
      <c r="A62" s="61"/>
      <c r="B62" s="62" t="s">
        <v>18</v>
      </c>
      <c r="C62" s="63">
        <f t="shared" si="35"/>
        <v>7493.4700000000003</v>
      </c>
      <c r="D62" s="63">
        <f t="shared" si="36"/>
        <v>0</v>
      </c>
      <c r="E62" s="63">
        <f t="shared" si="37"/>
        <v>2182.1999999999998</v>
      </c>
      <c r="F62" s="63">
        <f t="shared" si="38"/>
        <v>1487.6300000000001</v>
      </c>
      <c r="G62" s="63">
        <f t="shared" si="39"/>
        <v>15287.35</v>
      </c>
      <c r="H62" s="63">
        <f t="shared" si="40"/>
        <v>-7793.8800000000001</v>
      </c>
      <c r="I62" s="64">
        <f t="shared" si="27"/>
        <v>2.0400895713200962</v>
      </c>
    </row>
    <row r="63" s="15" customFormat="1" ht="15">
      <c r="A63" s="65"/>
      <c r="B63" s="62" t="s">
        <v>43</v>
      </c>
      <c r="C63" s="63">
        <f>C71+C78</f>
        <v>45157.959999999999</v>
      </c>
      <c r="D63" s="63">
        <f>D71+D78</f>
        <v>6428.3899999999994</v>
      </c>
      <c r="E63" s="63">
        <f>E71+E78</f>
        <v>21960.720000000001</v>
      </c>
      <c r="F63" s="63">
        <f>F71+F78</f>
        <v>37346.040000000001</v>
      </c>
      <c r="G63" s="63">
        <f>G71+G78</f>
        <v>62540.849999999999</v>
      </c>
      <c r="H63" s="63">
        <f>H71+H78</f>
        <v>-17382.889999999999</v>
      </c>
      <c r="I63" s="64">
        <f t="shared" si="27"/>
        <v>1.3849352362241341</v>
      </c>
    </row>
    <row r="64" s="15" customFormat="1" ht="15">
      <c r="A64" s="65"/>
      <c r="B64" s="62" t="s">
        <v>19</v>
      </c>
      <c r="C64" s="63">
        <f>C77</f>
        <v>18420</v>
      </c>
      <c r="D64" s="63">
        <f>D77</f>
        <v>3566.6500000000001</v>
      </c>
      <c r="E64" s="63">
        <f>E77</f>
        <v>10089.639999999999</v>
      </c>
      <c r="F64" s="63">
        <f>F77</f>
        <v>10089.639999999999</v>
      </c>
      <c r="G64" s="63">
        <f>G77</f>
        <v>10089.639999999999</v>
      </c>
      <c r="H64" s="63">
        <f>H77</f>
        <v>8330.3600000000006</v>
      </c>
      <c r="I64" s="64">
        <f t="shared" si="27"/>
        <v>0.54775461454940277</v>
      </c>
    </row>
    <row r="65" s="15" customFormat="1">
      <c r="A65" s="65"/>
      <c r="B65" s="62" t="s">
        <v>44</v>
      </c>
      <c r="C65" s="63">
        <f>C72+C79</f>
        <v>278.06</v>
      </c>
      <c r="D65" s="63">
        <f>D72+D79</f>
        <v>0</v>
      </c>
      <c r="E65" s="63">
        <f>E72+E79</f>
        <v>0</v>
      </c>
      <c r="F65" s="63">
        <f>F72+F79</f>
        <v>130.35900000000001</v>
      </c>
      <c r="G65" s="63">
        <f>G72+G79</f>
        <v>0</v>
      </c>
      <c r="H65" s="63">
        <f>H72+H79</f>
        <v>278.06</v>
      </c>
      <c r="I65" s="64">
        <f t="shared" si="27"/>
        <v>0</v>
      </c>
    </row>
    <row r="66" s="15" customFormat="1" ht="31.5">
      <c r="A66" s="65"/>
      <c r="B66" s="62" t="s">
        <v>14</v>
      </c>
      <c r="C66" s="63">
        <f>C80</f>
        <v>56725.940000000002</v>
      </c>
      <c r="D66" s="63">
        <f>D80</f>
        <v>0</v>
      </c>
      <c r="E66" s="63">
        <f>E80</f>
        <v>0</v>
      </c>
      <c r="F66" s="63">
        <f>F80</f>
        <v>28491.299999999999</v>
      </c>
      <c r="G66" s="63">
        <f>G80</f>
        <v>56725.940000000002</v>
      </c>
      <c r="H66" s="63">
        <f>H80</f>
        <v>0</v>
      </c>
      <c r="I66" s="64">
        <f t="shared" si="27"/>
        <v>1</v>
      </c>
    </row>
    <row r="67" s="15" customFormat="1">
      <c r="A67" s="66"/>
      <c r="B67" s="67" t="s">
        <v>22</v>
      </c>
      <c r="C67" s="68">
        <f>C68+C69+C70+C71+C72</f>
        <v>112504.17999999999</v>
      </c>
      <c r="D67" s="68">
        <f>D68+D69+D70+D71+D72</f>
        <v>5849.6100000000006</v>
      </c>
      <c r="E67" s="68">
        <f>E68+E69+E70+E71+E72</f>
        <v>38401.849999999999</v>
      </c>
      <c r="F67" s="68">
        <f>F68+F69+F70+F71+F72</f>
        <v>68952.938999999998</v>
      </c>
      <c r="G67" s="68">
        <f>G68+G69+G70+G71+G72</f>
        <v>125855.86000000002</v>
      </c>
      <c r="H67" s="68">
        <f>H68+H69+H70+H71+H72</f>
        <v>-13351.679999999998</v>
      </c>
      <c r="I67" s="69">
        <f t="shared" si="27"/>
        <v>1.1186771904830561</v>
      </c>
    </row>
    <row r="68" s="15" customFormat="1">
      <c r="A68" s="66"/>
      <c r="B68" s="70" t="s">
        <v>23</v>
      </c>
      <c r="C68" s="71">
        <f>C16+C31</f>
        <v>48744.259999999995</v>
      </c>
      <c r="D68" s="71">
        <f>D16+D31</f>
        <v>2754.6300000000001</v>
      </c>
      <c r="E68" s="71">
        <f>E16+E31</f>
        <v>20511.060000000001</v>
      </c>
      <c r="F68" s="71">
        <f>F16+F31</f>
        <v>38243.080000000002</v>
      </c>
      <c r="G68" s="71">
        <f>G16+G31</f>
        <v>49295.690000000002</v>
      </c>
      <c r="H68" s="71">
        <f>H16+H31</f>
        <v>-551.43000000000029</v>
      </c>
      <c r="I68" s="69">
        <f t="shared" si="27"/>
        <v>1.0113127166152489</v>
      </c>
    </row>
    <row r="69" s="15" customFormat="1">
      <c r="A69" s="66"/>
      <c r="B69" s="70" t="s">
        <v>24</v>
      </c>
      <c r="C69" s="71">
        <f>C17+C32+C55</f>
        <v>27666.739999999998</v>
      </c>
      <c r="D69" s="71">
        <f>D17+D32+D55</f>
        <v>0</v>
      </c>
      <c r="E69" s="71">
        <f>E17+E32+E55</f>
        <v>2365.6199999999999</v>
      </c>
      <c r="F69" s="71">
        <f>F17+F32+F55</f>
        <v>5950.5200000000004</v>
      </c>
      <c r="G69" s="71">
        <f>G17+G32+G55</f>
        <v>22480.480000000003</v>
      </c>
      <c r="H69" s="71">
        <f>H17+H32+H55</f>
        <v>5186.2599999999993</v>
      </c>
      <c r="I69" s="69">
        <f t="shared" si="27"/>
        <v>0.8125453161449453</v>
      </c>
    </row>
    <row r="70" s="15" customFormat="1">
      <c r="A70" s="66"/>
      <c r="B70" s="70" t="s">
        <v>25</v>
      </c>
      <c r="C70" s="71">
        <f>C18+C33</f>
        <v>6886.6900000000005</v>
      </c>
      <c r="D70" s="71">
        <f>D18+D33</f>
        <v>0</v>
      </c>
      <c r="E70" s="71">
        <f>E18+E33</f>
        <v>2145.3499999999999</v>
      </c>
      <c r="F70" s="71">
        <f>F18+F33</f>
        <v>1487.6300000000001</v>
      </c>
      <c r="G70" s="71">
        <f>G18+G33</f>
        <v>15101.52</v>
      </c>
      <c r="H70" s="71">
        <f>H18+H33</f>
        <v>-8214.8299999999999</v>
      </c>
      <c r="I70" s="69">
        <f t="shared" si="27"/>
        <v>2.1928560745437937</v>
      </c>
    </row>
    <row r="71" s="15" customFormat="1">
      <c r="A71" s="66"/>
      <c r="B71" s="70" t="s">
        <v>26</v>
      </c>
      <c r="C71" s="71">
        <f>C19</f>
        <v>29007.459999999999</v>
      </c>
      <c r="D71" s="71">
        <f>D19</f>
        <v>3094.98</v>
      </c>
      <c r="E71" s="71">
        <f>E19</f>
        <v>13379.82</v>
      </c>
      <c r="F71" s="71">
        <f>F19</f>
        <v>23141.349999999999</v>
      </c>
      <c r="G71" s="71">
        <f>G19</f>
        <v>38978.169999999998</v>
      </c>
      <c r="H71" s="71">
        <f>H19</f>
        <v>-9970.7099999999991</v>
      </c>
      <c r="I71" s="69">
        <f t="shared" si="27"/>
        <v>1.3437291648424232</v>
      </c>
    </row>
    <row r="72" s="15" customFormat="1">
      <c r="A72" s="66"/>
      <c r="B72" s="70" t="s">
        <v>39</v>
      </c>
      <c r="C72" s="71">
        <f>C51</f>
        <v>199.03</v>
      </c>
      <c r="D72" s="71">
        <f>D51</f>
        <v>0</v>
      </c>
      <c r="E72" s="71">
        <f>E51</f>
        <v>0</v>
      </c>
      <c r="F72" s="71">
        <f>F51</f>
        <v>130.35900000000001</v>
      </c>
      <c r="G72" s="71">
        <f>G51</f>
        <v>0</v>
      </c>
      <c r="H72" s="71">
        <f>H51</f>
        <v>199.03</v>
      </c>
      <c r="I72" s="69">
        <f t="shared" si="27"/>
        <v>0</v>
      </c>
    </row>
    <row r="73" s="15" customFormat="1">
      <c r="A73" s="72"/>
      <c r="B73" s="73" t="s">
        <v>12</v>
      </c>
      <c r="C73" s="74">
        <f>C74+C75+C76+C78+C77+C79+C80</f>
        <v>319066.91200000007</v>
      </c>
      <c r="D73" s="74">
        <f>D74+D75+D76+D78+D77+D79+D80</f>
        <v>39505.330000000002</v>
      </c>
      <c r="E73" s="74">
        <f>E74+E75+E76+E78+E77+E79+E80</f>
        <v>120162.71799999999</v>
      </c>
      <c r="F73" s="74">
        <f>F74+F75+F76+F78+F77+F79+F80</f>
        <v>164528.81</v>
      </c>
      <c r="G73" s="74">
        <f>G74+G75+G76+G78+G77+G79+G80</f>
        <v>316341.11900000001</v>
      </c>
      <c r="H73" s="74">
        <f>H74+H75+H76+H78+H77+H79+H80</f>
        <v>2725.7929999999992</v>
      </c>
      <c r="I73" s="75">
        <f t="shared" si="27"/>
        <v>0.99145698630135592</v>
      </c>
    </row>
    <row r="74" s="15" customFormat="1">
      <c r="A74" s="72"/>
      <c r="B74" s="76" t="s">
        <v>23</v>
      </c>
      <c r="C74" s="77">
        <f>C7+C21+C43</f>
        <v>223870.12000000002</v>
      </c>
      <c r="D74" s="77">
        <f>D7+D21+D43</f>
        <v>32605.27</v>
      </c>
      <c r="E74" s="77">
        <f>E7+E21+E43</f>
        <v>101455.32799999999</v>
      </c>
      <c r="F74" s="77">
        <f>F7+F21+F43</f>
        <v>111743.18000000001</v>
      </c>
      <c r="G74" s="77">
        <f>G7+G21+G43</f>
        <v>224002.04000000001</v>
      </c>
      <c r="H74" s="77">
        <f>H7+H21+H43</f>
        <v>-131.92000000000144</v>
      </c>
      <c r="I74" s="75">
        <f t="shared" si="27"/>
        <v>1.0005892702429426</v>
      </c>
    </row>
    <row r="75" s="15" customFormat="1">
      <c r="A75" s="72"/>
      <c r="B75" s="76" t="s">
        <v>24</v>
      </c>
      <c r="C75" s="77">
        <f>C22+C44+C48+C58</f>
        <v>3214.5420000000004</v>
      </c>
      <c r="D75" s="77">
        <f>D22+D44+D48+D58</f>
        <v>0</v>
      </c>
      <c r="E75" s="77">
        <f>E22+E44+E48+E58</f>
        <v>0</v>
      </c>
      <c r="F75" s="77">
        <f>F22+F44+F48+F58</f>
        <v>0</v>
      </c>
      <c r="G75" s="77">
        <f>G22+G44+G48+G58</f>
        <v>1774.9889999999998</v>
      </c>
      <c r="H75" s="77">
        <f>H22+H44+H48+H58</f>
        <v>1439.5530000000003</v>
      </c>
      <c r="I75" s="75">
        <f t="shared" si="27"/>
        <v>0.55217477326474484</v>
      </c>
    </row>
    <row r="76" s="15" customFormat="1">
      <c r="A76" s="72"/>
      <c r="B76" s="76" t="s">
        <v>25</v>
      </c>
      <c r="C76" s="77">
        <f>C23+C45+C49</f>
        <v>606.77999999999997</v>
      </c>
      <c r="D76" s="77">
        <f>D23+D45+D49</f>
        <v>0</v>
      </c>
      <c r="E76" s="77">
        <f>E23+E45+E49</f>
        <v>36.850000000000001</v>
      </c>
      <c r="F76" s="77">
        <f>F23+F45+F49</f>
        <v>0</v>
      </c>
      <c r="G76" s="77">
        <f>G23+G45+G49</f>
        <v>185.83000000000001</v>
      </c>
      <c r="H76" s="77">
        <f>H23+H45+H49</f>
        <v>420.94999999999993</v>
      </c>
      <c r="I76" s="75">
        <f t="shared" si="27"/>
        <v>0.30625597415867367</v>
      </c>
    </row>
    <row r="77" s="15" customFormat="1">
      <c r="A77" s="72"/>
      <c r="B77" s="76" t="s">
        <v>45</v>
      </c>
      <c r="C77" s="77">
        <f t="shared" ref="C77:C78" si="41">C24</f>
        <v>18420</v>
      </c>
      <c r="D77" s="77">
        <f t="shared" ref="D77:D78" si="42">D24</f>
        <v>3566.6500000000001</v>
      </c>
      <c r="E77" s="77">
        <f t="shared" ref="E77:E78" si="43">E24</f>
        <v>10089.639999999999</v>
      </c>
      <c r="F77" s="77">
        <f t="shared" ref="F77:F78" si="44">F24</f>
        <v>10089.639999999999</v>
      </c>
      <c r="G77" s="77">
        <f t="shared" ref="G77:G78" si="45">G24</f>
        <v>10089.639999999999</v>
      </c>
      <c r="H77" s="77">
        <f t="shared" ref="H77:H78" si="46">H24</f>
        <v>8330.3600000000006</v>
      </c>
      <c r="I77" s="75">
        <f t="shared" si="27"/>
        <v>0.54775461454940277</v>
      </c>
    </row>
    <row r="78" s="15" customFormat="1">
      <c r="A78" s="72"/>
      <c r="B78" s="76" t="s">
        <v>26</v>
      </c>
      <c r="C78" s="77">
        <f t="shared" si="41"/>
        <v>16150.5</v>
      </c>
      <c r="D78" s="77">
        <f t="shared" si="42"/>
        <v>3333.4099999999999</v>
      </c>
      <c r="E78" s="77">
        <f t="shared" si="43"/>
        <v>8580.8999999999996</v>
      </c>
      <c r="F78" s="77">
        <f t="shared" si="44"/>
        <v>14204.690000000001</v>
      </c>
      <c r="G78" s="77">
        <f t="shared" si="45"/>
        <v>23562.68</v>
      </c>
      <c r="H78" s="77">
        <f t="shared" si="46"/>
        <v>-7412.1800000000003</v>
      </c>
      <c r="I78" s="75">
        <f t="shared" si="27"/>
        <v>1.4589443051298721</v>
      </c>
    </row>
    <row r="79">
      <c r="A79" s="78"/>
      <c r="B79" s="76" t="s">
        <v>39</v>
      </c>
      <c r="C79" s="77">
        <f>C57</f>
        <v>79.030000000000001</v>
      </c>
      <c r="D79" s="77">
        <f>D57</f>
        <v>0</v>
      </c>
      <c r="E79" s="77">
        <f>E57</f>
        <v>0</v>
      </c>
      <c r="F79" s="77">
        <f>F57</f>
        <v>0</v>
      </c>
      <c r="G79" s="77">
        <f>G57</f>
        <v>0</v>
      </c>
      <c r="H79" s="77">
        <f>H57</f>
        <v>79.030000000000001</v>
      </c>
      <c r="I79" s="75">
        <f t="shared" si="27"/>
        <v>0</v>
      </c>
    </row>
    <row r="80" ht="31.5">
      <c r="A80" s="78"/>
      <c r="B80" s="76" t="s">
        <v>46</v>
      </c>
      <c r="C80" s="77">
        <f>C8</f>
        <v>56725.940000000002</v>
      </c>
      <c r="D80" s="77">
        <f>D8</f>
        <v>0</v>
      </c>
      <c r="E80" s="77">
        <f>E8</f>
        <v>0</v>
      </c>
      <c r="F80" s="77">
        <f>F8</f>
        <v>28491.299999999999</v>
      </c>
      <c r="G80" s="77">
        <f>G8</f>
        <v>56725.940000000002</v>
      </c>
      <c r="H80" s="77">
        <f>H8</f>
        <v>0</v>
      </c>
      <c r="I80" s="75">
        <f t="shared" si="27"/>
        <v>1</v>
      </c>
    </row>
    <row r="81">
      <c r="C81" s="79" t="e">
        <f>C59+#REF!</f>
        <v>#REF!</v>
      </c>
      <c r="D81" s="79" t="e">
        <f>D59+#REF!</f>
        <v>#REF!</v>
      </c>
      <c r="E81" s="79" t="e">
        <f>E59+#REF!</f>
        <v>#REF!</v>
      </c>
      <c r="F81" s="1"/>
      <c r="G81" s="1"/>
    </row>
    <row r="82" ht="14.25">
      <c r="C82" s="1"/>
      <c r="D82" s="1"/>
      <c r="E82" s="1"/>
      <c r="F82" s="1"/>
      <c r="G82" s="1"/>
    </row>
    <row r="83" ht="14.25">
      <c r="C83" s="1"/>
      <c r="D83" s="1"/>
      <c r="E83" s="1"/>
    </row>
    <row r="84" ht="14.25">
      <c r="C84" s="1"/>
      <c r="D84" s="1"/>
      <c r="E84" s="1"/>
    </row>
  </sheetData>
  <mergeCells count="8">
    <mergeCell ref="A1:I1"/>
    <mergeCell ref="C2:I2"/>
    <mergeCell ref="A3:A4"/>
    <mergeCell ref="B3:B4"/>
    <mergeCell ref="C3:C4"/>
    <mergeCell ref="D3:G3"/>
    <mergeCell ref="H3:H4"/>
    <mergeCell ref="I3:I4"/>
  </mergeCells>
  <printOptions headings="0" gridLines="0"/>
  <pageMargins left="1.0236220472440944" right="0.31496062992125984" top="0.15748031496062992" bottom="0.15748031496062992" header="0.31496062992125984" footer="0.31496062992125984"/>
  <pageSetup paperSize="9" scale="79" fitToWidth="1" fitToHeight="2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M8" activeCellId="0" sqref="M8:M9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2006-09-28T05:33:49Z</dcterms:created>
  <dcterms:modified xsi:type="dcterms:W3CDTF">2024-07-08T06:30:48Z</dcterms:modified>
</cp:coreProperties>
</file>