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оперативка!$A$2:$Y$235</definedName>
  </definedNames>
  <calcPr calcId="125725"/>
</workbook>
</file>

<file path=xl/calcChain.xml><?xml version="1.0" encoding="utf-8"?>
<calcChain xmlns="http://schemas.openxmlformats.org/spreadsheetml/2006/main">
  <c r="O214" i="1"/>
  <c r="D11"/>
  <c r="B22" l="1"/>
  <c r="C25"/>
  <c r="F11"/>
  <c r="E11" l="1"/>
  <c r="F227" l="1"/>
  <c r="C224"/>
  <c r="E130" l="1"/>
  <c r="C184" l="1"/>
  <c r="C183"/>
  <c r="J164"/>
  <c r="J165"/>
  <c r="I185" l="1"/>
  <c r="N112" l="1"/>
  <c r="T185" l="1"/>
  <c r="W137" l="1"/>
  <c r="W103"/>
  <c r="W105" s="1"/>
  <c r="K170" l="1"/>
  <c r="K185"/>
  <c r="V138" l="1"/>
  <c r="V141" s="1"/>
  <c r="B164" l="1"/>
  <c r="T137" l="1"/>
  <c r="T138" s="1"/>
  <c r="T141" s="1"/>
  <c r="C147" l="1"/>
  <c r="Q176" l="1"/>
  <c r="I176" l="1"/>
  <c r="B105" l="1"/>
  <c r="C161" l="1"/>
  <c r="C162"/>
  <c r="F176" l="1"/>
  <c r="G112" l="1"/>
  <c r="H112"/>
  <c r="I112"/>
  <c r="J112"/>
  <c r="K112"/>
  <c r="L112"/>
  <c r="O112"/>
  <c r="P112"/>
  <c r="Q112"/>
  <c r="R112"/>
  <c r="S112"/>
  <c r="T112"/>
  <c r="U112"/>
  <c r="V112"/>
  <c r="W112"/>
  <c r="X112"/>
  <c r="Y112"/>
  <c r="F112"/>
  <c r="C111" l="1"/>
  <c r="C102"/>
  <c r="O148" l="1"/>
  <c r="C148" s="1"/>
  <c r="L155" l="1"/>
  <c r="O141" l="1"/>
  <c r="H131" l="1"/>
  <c r="H105"/>
  <c r="B140" l="1"/>
  <c r="F103" l="1"/>
  <c r="Q165" l="1"/>
  <c r="E164"/>
  <c r="S190" l="1"/>
  <c r="N176" l="1"/>
  <c r="H138"/>
  <c r="Q103" l="1"/>
  <c r="Q163"/>
  <c r="C99" l="1"/>
  <c r="V103"/>
  <c r="K141" l="1"/>
  <c r="F190" l="1"/>
  <c r="Y196" l="1"/>
  <c r="T145" l="1"/>
  <c r="J185" l="1"/>
  <c r="G163" l="1"/>
  <c r="O149"/>
  <c r="Q105" l="1"/>
  <c r="M103"/>
  <c r="M104" l="1"/>
  <c r="M112"/>
  <c r="B156"/>
  <c r="B141" l="1"/>
  <c r="H164" l="1"/>
  <c r="H167" s="1"/>
  <c r="I163" l="1"/>
  <c r="E149" l="1"/>
  <c r="E156" s="1"/>
  <c r="Q141"/>
  <c r="E141"/>
  <c r="E103"/>
  <c r="E105" s="1"/>
  <c r="C95"/>
  <c r="C112" l="1"/>
  <c r="C104"/>
  <c r="W138"/>
  <c r="W141" s="1"/>
  <c r="C136"/>
  <c r="C139"/>
  <c r="C101"/>
  <c r="D101" l="1"/>
  <c r="C163"/>
  <c r="C100"/>
  <c r="E165" l="1"/>
  <c r="E167"/>
  <c r="E185"/>
  <c r="R155" l="1"/>
  <c r="R151"/>
  <c r="R159"/>
  <c r="Y164"/>
  <c r="Y167" s="1"/>
  <c r="Y165"/>
  <c r="Y185"/>
  <c r="Y166" l="1"/>
  <c r="L164" l="1"/>
  <c r="L167" s="1"/>
  <c r="G164"/>
  <c r="G167" s="1"/>
  <c r="F164" l="1"/>
  <c r="F167" s="1"/>
  <c r="I164"/>
  <c r="I167" s="1"/>
  <c r="J167"/>
  <c r="K164"/>
  <c r="K167" s="1"/>
  <c r="M164"/>
  <c r="M167" s="1"/>
  <c r="N164"/>
  <c r="N167" s="1"/>
  <c r="O164"/>
  <c r="O167" s="1"/>
  <c r="J190"/>
  <c r="X164" l="1"/>
  <c r="X167" s="1"/>
  <c r="P173"/>
  <c r="Q173"/>
  <c r="Q164" l="1"/>
  <c r="Q167" s="1"/>
  <c r="N173"/>
  <c r="R105"/>
  <c r="M105"/>
  <c r="H141"/>
  <c r="F165"/>
  <c r="H165"/>
  <c r="I165"/>
  <c r="K165"/>
  <c r="L165"/>
  <c r="M165"/>
  <c r="N165"/>
  <c r="O165"/>
  <c r="P165"/>
  <c r="R165"/>
  <c r="S165"/>
  <c r="T165"/>
  <c r="U165"/>
  <c r="V165"/>
  <c r="W165"/>
  <c r="X165"/>
  <c r="P164"/>
  <c r="P167" s="1"/>
  <c r="R164"/>
  <c r="R167" s="1"/>
  <c r="S164"/>
  <c r="S167" s="1"/>
  <c r="T164"/>
  <c r="T167" s="1"/>
  <c r="U164"/>
  <c r="U167" s="1"/>
  <c r="V164"/>
  <c r="V167" s="1"/>
  <c r="W164"/>
  <c r="W167" s="1"/>
  <c r="G165"/>
  <c r="G176"/>
  <c r="C167" l="1"/>
  <c r="R190"/>
  <c r="C153" l="1"/>
  <c r="C150"/>
  <c r="Y155"/>
  <c r="T131" l="1"/>
  <c r="U185" l="1"/>
  <c r="X182"/>
  <c r="L185"/>
  <c r="R130" l="1"/>
  <c r="B130" l="1"/>
  <c r="B131" l="1"/>
  <c r="D117"/>
  <c r="R176" l="1"/>
  <c r="M131" l="1"/>
  <c r="G131"/>
  <c r="C125"/>
  <c r="D125" s="1"/>
  <c r="C118"/>
  <c r="C110"/>
  <c r="C131" l="1"/>
  <c r="D131" s="1"/>
  <c r="D118"/>
  <c r="S131"/>
  <c r="X131"/>
  <c r="X103" l="1"/>
  <c r="X105" s="1"/>
  <c r="Y103"/>
  <c r="Y105" s="1"/>
  <c r="G185" l="1"/>
  <c r="R185" l="1"/>
  <c r="R170" l="1"/>
  <c r="S170"/>
  <c r="U170" l="1"/>
  <c r="E166" l="1"/>
  <c r="B185" l="1"/>
  <c r="S155" l="1"/>
  <c r="F226" l="1"/>
  <c r="G226"/>
  <c r="H226"/>
  <c r="I226"/>
  <c r="J226"/>
  <c r="K226"/>
  <c r="L226"/>
  <c r="M226"/>
  <c r="N226"/>
  <c r="O226"/>
  <c r="P226"/>
  <c r="Q226"/>
  <c r="R226"/>
  <c r="S226"/>
  <c r="T226"/>
  <c r="U226"/>
  <c r="W226"/>
  <c r="X226"/>
  <c r="Y226"/>
  <c r="X104" l="1"/>
  <c r="R227" l="1"/>
  <c r="E155" l="1"/>
  <c r="Q166" l="1"/>
  <c r="M166"/>
  <c r="U166"/>
  <c r="I166"/>
  <c r="T166"/>
  <c r="H166"/>
  <c r="V166"/>
  <c r="N166"/>
  <c r="F166"/>
  <c r="J166"/>
  <c r="P166"/>
  <c r="X166"/>
  <c r="L166"/>
  <c r="W166"/>
  <c r="S166"/>
  <c r="O166"/>
  <c r="K166"/>
  <c r="G166"/>
  <c r="R166"/>
  <c r="T190" l="1"/>
  <c r="T103" l="1"/>
  <c r="T105" s="1"/>
  <c r="S176" l="1"/>
  <c r="O155" l="1"/>
  <c r="N155" l="1"/>
  <c r="T199" l="1"/>
  <c r="O199" l="1"/>
  <c r="V155" l="1"/>
  <c r="S227" l="1"/>
  <c r="L145" l="1"/>
  <c r="G182" l="1"/>
  <c r="Y159" l="1"/>
  <c r="F145" l="1"/>
  <c r="Q145"/>
  <c r="X155" l="1"/>
  <c r="T176" l="1"/>
  <c r="W190" l="1"/>
  <c r="G130" l="1"/>
  <c r="X130"/>
  <c r="C119" l="1"/>
  <c r="I155" l="1"/>
  <c r="I145"/>
  <c r="G170" l="1"/>
  <c r="E170" l="1"/>
  <c r="N145" l="1"/>
  <c r="M145"/>
  <c r="K173" l="1"/>
  <c r="W145" l="1"/>
  <c r="V145" l="1"/>
  <c r="K145" l="1"/>
  <c r="M227" l="1"/>
  <c r="Q227" l="1"/>
  <c r="Q190"/>
  <c r="C207"/>
  <c r="C206"/>
  <c r="O145"/>
  <c r="G227" l="1"/>
  <c r="L227" l="1"/>
  <c r="O170" l="1"/>
  <c r="Y227" l="1"/>
  <c r="U145"/>
  <c r="R199" l="1"/>
  <c r="H170"/>
  <c r="P145" l="1"/>
  <c r="S199" l="1"/>
  <c r="X227" l="1"/>
  <c r="X126"/>
  <c r="D192"/>
  <c r="D194"/>
  <c r="N227" l="1"/>
  <c r="J155" l="1"/>
  <c r="E190" l="1"/>
  <c r="L170"/>
  <c r="U227" l="1"/>
  <c r="T173" l="1"/>
  <c r="H145" l="1"/>
  <c r="G103" l="1"/>
  <c r="I103"/>
  <c r="I105" s="1"/>
  <c r="J103"/>
  <c r="K103"/>
  <c r="L103"/>
  <c r="N103"/>
  <c r="P103"/>
  <c r="R104"/>
  <c r="S103"/>
  <c r="T104"/>
  <c r="U103"/>
  <c r="Y104"/>
  <c r="C103" l="1"/>
  <c r="C105" s="1"/>
  <c r="I104"/>
  <c r="H104"/>
  <c r="P104"/>
  <c r="P105"/>
  <c r="L104"/>
  <c r="L105"/>
  <c r="W104"/>
  <c r="O104"/>
  <c r="O105"/>
  <c r="K104"/>
  <c r="K105"/>
  <c r="G104"/>
  <c r="G105"/>
  <c r="E104"/>
  <c r="Q104"/>
  <c r="N104"/>
  <c r="N105"/>
  <c r="J104"/>
  <c r="J105"/>
  <c r="F104"/>
  <c r="F105"/>
  <c r="U104"/>
  <c r="U105"/>
  <c r="S104"/>
  <c r="S105"/>
  <c r="V104"/>
  <c r="V105"/>
  <c r="U176"/>
  <c r="C175" l="1"/>
  <c r="D175" s="1"/>
  <c r="C174"/>
  <c r="D174" l="1"/>
  <c r="C176"/>
  <c r="D176" s="1"/>
  <c r="G145"/>
  <c r="F133" l="1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E133"/>
  <c r="H199" l="1"/>
  <c r="J227" l="1"/>
  <c r="V170" l="1"/>
  <c r="I170" l="1"/>
  <c r="L126"/>
  <c r="B199" l="1"/>
  <c r="C198" l="1"/>
  <c r="D198" s="1"/>
  <c r="C197"/>
  <c r="D197" s="1"/>
  <c r="C199" l="1"/>
  <c r="D199" s="1"/>
  <c r="W199" l="1"/>
  <c r="X190" l="1"/>
  <c r="I190" l="1"/>
  <c r="Q179" l="1"/>
  <c r="Q170"/>
  <c r="S145" l="1"/>
  <c r="P190" l="1"/>
  <c r="C133" l="1"/>
  <c r="D133" s="1"/>
  <c r="F170" l="1"/>
  <c r="I128" l="1"/>
  <c r="R145"/>
  <c r="J173" l="1"/>
  <c r="B165" l="1"/>
  <c r="B166" l="1"/>
  <c r="W170"/>
  <c r="W155"/>
  <c r="Q128"/>
  <c r="X170" l="1"/>
  <c r="H190" l="1"/>
  <c r="C189"/>
  <c r="C188"/>
  <c r="C190" l="1"/>
  <c r="J145"/>
  <c r="J170"/>
  <c r="B170" l="1"/>
  <c r="F173" l="1"/>
  <c r="P170" l="1"/>
  <c r="R173"/>
  <c r="P155"/>
  <c r="X127"/>
  <c r="B219" l="1"/>
  <c r="B223"/>
  <c r="B227"/>
  <c r="C132" l="1"/>
  <c r="D132" s="1"/>
  <c r="H201" l="1"/>
  <c r="E145" l="1"/>
  <c r="F155" l="1"/>
  <c r="U159" l="1"/>
  <c r="V129" l="1"/>
  <c r="W129"/>
  <c r="V128"/>
  <c r="K129"/>
  <c r="H173" l="1"/>
  <c r="G155" l="1"/>
  <c r="P196" l="1"/>
  <c r="P195" s="1"/>
  <c r="B155" l="1"/>
  <c r="M173" l="1"/>
  <c r="P128" l="1"/>
  <c r="R129"/>
  <c r="M129" l="1"/>
  <c r="M128"/>
  <c r="N129" l="1"/>
  <c r="P129"/>
  <c r="Q129"/>
  <c r="N128"/>
  <c r="W227" l="1"/>
  <c r="T196" l="1"/>
  <c r="T195" s="1"/>
  <c r="T155"/>
  <c r="T129"/>
  <c r="T128"/>
  <c r="B173" l="1"/>
  <c r="F128" l="1"/>
  <c r="F129"/>
  <c r="J129" l="1"/>
  <c r="E129"/>
  <c r="E128"/>
  <c r="H129" l="1"/>
  <c r="H128"/>
  <c r="J128"/>
  <c r="S129"/>
  <c r="L129" l="1"/>
  <c r="L128"/>
  <c r="G128"/>
  <c r="G129"/>
  <c r="C135" l="1"/>
  <c r="D135" s="1"/>
  <c r="F138"/>
  <c r="F141" s="1"/>
  <c r="G138"/>
  <c r="G141" s="1"/>
  <c r="H140"/>
  <c r="I138"/>
  <c r="J138"/>
  <c r="K140"/>
  <c r="L138"/>
  <c r="M138"/>
  <c r="N138"/>
  <c r="N141" s="1"/>
  <c r="P138"/>
  <c r="Q140"/>
  <c r="R138"/>
  <c r="R141" s="1"/>
  <c r="S138"/>
  <c r="T140"/>
  <c r="U138"/>
  <c r="W140"/>
  <c r="X138"/>
  <c r="Y138"/>
  <c r="Y141" s="1"/>
  <c r="E140"/>
  <c r="B151"/>
  <c r="G156"/>
  <c r="H156"/>
  <c r="I149"/>
  <c r="M149"/>
  <c r="M156" s="1"/>
  <c r="N149"/>
  <c r="P149"/>
  <c r="Q149"/>
  <c r="Q156" s="1"/>
  <c r="R156"/>
  <c r="S149"/>
  <c r="U149"/>
  <c r="U156" s="1"/>
  <c r="V149"/>
  <c r="W149"/>
  <c r="X149"/>
  <c r="Y149"/>
  <c r="S140" l="1"/>
  <c r="S141"/>
  <c r="O140"/>
  <c r="R140"/>
  <c r="J140"/>
  <c r="J141"/>
  <c r="U140"/>
  <c r="U141"/>
  <c r="M140"/>
  <c r="M141"/>
  <c r="I140"/>
  <c r="I141"/>
  <c r="V140"/>
  <c r="X140"/>
  <c r="X141"/>
  <c r="P140"/>
  <c r="P141"/>
  <c r="L140"/>
  <c r="L141"/>
  <c r="D136"/>
  <c r="N140"/>
  <c r="F140"/>
  <c r="Y156"/>
  <c r="Y151"/>
  <c r="G140"/>
  <c r="T151"/>
  <c r="T156"/>
  <c r="W151"/>
  <c r="W156"/>
  <c r="G151"/>
  <c r="P151"/>
  <c r="P156"/>
  <c r="O151"/>
  <c r="O156"/>
  <c r="E151"/>
  <c r="V151"/>
  <c r="V156"/>
  <c r="N151"/>
  <c r="N156"/>
  <c r="J151"/>
  <c r="J156"/>
  <c r="F151"/>
  <c r="F156"/>
  <c r="X151"/>
  <c r="X156"/>
  <c r="L151"/>
  <c r="L156"/>
  <c r="S151"/>
  <c r="S156"/>
  <c r="K151"/>
  <c r="K156"/>
  <c r="I151"/>
  <c r="I156"/>
  <c r="F201"/>
  <c r="G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E201"/>
  <c r="B201"/>
  <c r="C203"/>
  <c r="D203" s="1"/>
  <c r="C156" l="1"/>
  <c r="I129"/>
  <c r="U129"/>
  <c r="X129"/>
  <c r="Y129"/>
  <c r="U127" l="1"/>
  <c r="U126"/>
  <c r="V127" l="1"/>
  <c r="V126"/>
  <c r="K127"/>
  <c r="T127" l="1"/>
  <c r="T126"/>
  <c r="K128"/>
  <c r="R128"/>
  <c r="S128"/>
  <c r="W128"/>
  <c r="X128"/>
  <c r="Y128"/>
  <c r="H127" l="1"/>
  <c r="I127"/>
  <c r="H126"/>
  <c r="M126" l="1"/>
  <c r="M127"/>
  <c r="C115"/>
  <c r="D115" s="1"/>
  <c r="C123"/>
  <c r="D123" s="1"/>
  <c r="I126"/>
  <c r="C129" l="1"/>
  <c r="J127"/>
  <c r="J126"/>
  <c r="G195" l="1"/>
  <c r="G196"/>
  <c r="L196"/>
  <c r="L195" s="1"/>
  <c r="L193"/>
  <c r="C193" s="1"/>
  <c r="D193" s="1"/>
  <c r="L191"/>
  <c r="S196"/>
  <c r="S195" s="1"/>
  <c r="S191"/>
  <c r="C191" l="1"/>
  <c r="C196"/>
  <c r="D196" s="1"/>
  <c r="N127"/>
  <c r="N126"/>
  <c r="C195" l="1"/>
  <c r="D195" s="1"/>
  <c r="D191"/>
  <c r="W127"/>
  <c r="W126"/>
  <c r="G127" l="1"/>
  <c r="G126"/>
  <c r="B129" l="1"/>
  <c r="D129" s="1"/>
  <c r="B127"/>
  <c r="E127" l="1"/>
  <c r="F127"/>
  <c r="L127"/>
  <c r="P127"/>
  <c r="Y127"/>
  <c r="R127"/>
  <c r="S127"/>
  <c r="Q127"/>
  <c r="E126" l="1"/>
  <c r="Y126"/>
  <c r="F126"/>
  <c r="S126"/>
  <c r="K155"/>
  <c r="K126"/>
  <c r="R126"/>
  <c r="B126" l="1"/>
  <c r="P126" l="1"/>
  <c r="Q126" l="1"/>
  <c r="D102" l="1"/>
  <c r="P229" l="1"/>
  <c r="D152" l="1"/>
  <c r="M155" l="1"/>
  <c r="Q223" l="1"/>
  <c r="C212" l="1"/>
  <c r="D212" s="1"/>
  <c r="R59" l="1"/>
  <c r="F222" l="1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E222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E218"/>
  <c r="E219"/>
  <c r="H233" l="1"/>
  <c r="H235" s="1"/>
  <c r="O233"/>
  <c r="O235" s="1"/>
  <c r="F233"/>
  <c r="F235" s="1"/>
  <c r="E233"/>
  <c r="E235" s="1"/>
  <c r="B229"/>
  <c r="K227" l="1"/>
  <c r="I227" l="1"/>
  <c r="P227" l="1"/>
  <c r="C263" l="1"/>
  <c r="C257"/>
  <c r="C255"/>
  <c r="C253"/>
  <c r="C252"/>
  <c r="C251"/>
  <c r="C250"/>
  <c r="C249"/>
  <c r="C241"/>
  <c r="C240"/>
  <c r="C239"/>
  <c r="C238"/>
  <c r="C237"/>
  <c r="C234"/>
  <c r="Y233"/>
  <c r="Y235" s="1"/>
  <c r="X233"/>
  <c r="X235" s="1"/>
  <c r="W233"/>
  <c r="W235" s="1"/>
  <c r="V233"/>
  <c r="V235" s="1"/>
  <c r="U233"/>
  <c r="U235" s="1"/>
  <c r="T233"/>
  <c r="T235" s="1"/>
  <c r="S233"/>
  <c r="S235" s="1"/>
  <c r="R233"/>
  <c r="R235" s="1"/>
  <c r="Q233"/>
  <c r="Q235" s="1"/>
  <c r="P233"/>
  <c r="P235" s="1"/>
  <c r="N233"/>
  <c r="N235" s="1"/>
  <c r="M233"/>
  <c r="M235" s="1"/>
  <c r="L233"/>
  <c r="L235" s="1"/>
  <c r="K233"/>
  <c r="K235" s="1"/>
  <c r="J233"/>
  <c r="J235" s="1"/>
  <c r="I233"/>
  <c r="I235" s="1"/>
  <c r="G233"/>
  <c r="G235" s="1"/>
  <c r="C232"/>
  <c r="B231"/>
  <c r="C230"/>
  <c r="C231" s="1"/>
  <c r="C228"/>
  <c r="C229" s="1"/>
  <c r="T227"/>
  <c r="O227"/>
  <c r="H227"/>
  <c r="C225"/>
  <c r="D225" s="1"/>
  <c r="C226"/>
  <c r="D226" s="1"/>
  <c r="Y223"/>
  <c r="X223"/>
  <c r="W223"/>
  <c r="V223"/>
  <c r="U223"/>
  <c r="T223"/>
  <c r="S223"/>
  <c r="R223"/>
  <c r="P223"/>
  <c r="O223"/>
  <c r="N223"/>
  <c r="M223"/>
  <c r="L223"/>
  <c r="K223"/>
  <c r="J223"/>
  <c r="I223"/>
  <c r="H223"/>
  <c r="G223"/>
  <c r="F223"/>
  <c r="E223"/>
  <c r="B222"/>
  <c r="C221"/>
  <c r="D221" s="1"/>
  <c r="C220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F219"/>
  <c r="B218"/>
  <c r="C217"/>
  <c r="D217" s="1"/>
  <c r="C216"/>
  <c r="C218" s="1"/>
  <c r="C213"/>
  <c r="D213" s="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F211"/>
  <c r="E211"/>
  <c r="B211"/>
  <c r="C210"/>
  <c r="D210" s="1"/>
  <c r="C209"/>
  <c r="D209" s="1"/>
  <c r="C208"/>
  <c r="D207"/>
  <c r="D206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F205"/>
  <c r="E205"/>
  <c r="B205"/>
  <c r="C204"/>
  <c r="C202"/>
  <c r="D202" s="1"/>
  <c r="C200"/>
  <c r="C186"/>
  <c r="D186" s="1"/>
  <c r="X185"/>
  <c r="D184"/>
  <c r="D183"/>
  <c r="U182"/>
  <c r="B182"/>
  <c r="C181"/>
  <c r="D181" s="1"/>
  <c r="C180"/>
  <c r="D180" s="1"/>
  <c r="B179"/>
  <c r="C178"/>
  <c r="D178" s="1"/>
  <c r="C177"/>
  <c r="D177" s="1"/>
  <c r="I173"/>
  <c r="C172"/>
  <c r="C171"/>
  <c r="D171" s="1"/>
  <c r="C169"/>
  <c r="C168"/>
  <c r="G159"/>
  <c r="B159"/>
  <c r="C158"/>
  <c r="D158" s="1"/>
  <c r="C157"/>
  <c r="D157" s="1"/>
  <c r="Y154"/>
  <c r="X154"/>
  <c r="W154"/>
  <c r="U154"/>
  <c r="T154"/>
  <c r="S154"/>
  <c r="R154"/>
  <c r="O154"/>
  <c r="M154"/>
  <c r="B154"/>
  <c r="M151"/>
  <c r="D150"/>
  <c r="C146"/>
  <c r="X145"/>
  <c r="B145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B144"/>
  <c r="C143"/>
  <c r="C144" s="1"/>
  <c r="D142"/>
  <c r="C137"/>
  <c r="C138" s="1"/>
  <c r="C141" s="1"/>
  <c r="C134"/>
  <c r="D134" s="1"/>
  <c r="B128"/>
  <c r="C124"/>
  <c r="D124" s="1"/>
  <c r="C122"/>
  <c r="D122" s="1"/>
  <c r="C121"/>
  <c r="D121" s="1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B120"/>
  <c r="C116"/>
  <c r="D116" s="1"/>
  <c r="C114"/>
  <c r="D114" s="1"/>
  <c r="C113"/>
  <c r="E112"/>
  <c r="B112"/>
  <c r="C109"/>
  <c r="C108"/>
  <c r="D108" s="1"/>
  <c r="C107"/>
  <c r="D107" s="1"/>
  <c r="C106"/>
  <c r="D106" s="1"/>
  <c r="B104"/>
  <c r="D91"/>
  <c r="C90"/>
  <c r="D90" s="1"/>
  <c r="D88"/>
  <c r="C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4"/>
  <c r="C83"/>
  <c r="D83" s="1"/>
  <c r="D82"/>
  <c r="C81"/>
  <c r="D81" s="1"/>
  <c r="C80"/>
  <c r="D80" s="1"/>
  <c r="C79"/>
  <c r="D79" s="1"/>
  <c r="C78"/>
  <c r="D78" s="1"/>
  <c r="C77"/>
  <c r="D77" s="1"/>
  <c r="C76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C61"/>
  <c r="D61" s="1"/>
  <c r="C60"/>
  <c r="D60" s="1"/>
  <c r="Y59"/>
  <c r="X59"/>
  <c r="W59"/>
  <c r="T59"/>
  <c r="S59"/>
  <c r="P59"/>
  <c r="O59"/>
  <c r="N59"/>
  <c r="M59"/>
  <c r="L59"/>
  <c r="K59"/>
  <c r="J59"/>
  <c r="I59"/>
  <c r="G59"/>
  <c r="F59"/>
  <c r="E59"/>
  <c r="B59"/>
  <c r="C58"/>
  <c r="D58" s="1"/>
  <c r="C57"/>
  <c r="D57" s="1"/>
  <c r="C56"/>
  <c r="D56" s="1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B55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B44"/>
  <c r="C43"/>
  <c r="D43" s="1"/>
  <c r="C42"/>
  <c r="C41"/>
  <c r="D41" s="1"/>
  <c r="C40"/>
  <c r="D40" s="1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C38"/>
  <c r="C37"/>
  <c r="D37" s="1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C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C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B32"/>
  <c r="C31"/>
  <c r="D31" s="1"/>
  <c r="C30"/>
  <c r="D30" s="1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B29"/>
  <c r="C28"/>
  <c r="D28" s="1"/>
  <c r="C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B24"/>
  <c r="C23"/>
  <c r="D23" s="1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C21"/>
  <c r="C20"/>
  <c r="C19"/>
  <c r="C18"/>
  <c r="Y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B17"/>
  <c r="C16"/>
  <c r="D16" s="1"/>
  <c r="C15"/>
  <c r="D15" s="1"/>
  <c r="C14"/>
  <c r="B13"/>
  <c r="C12"/>
  <c r="Y11"/>
  <c r="X11"/>
  <c r="W11"/>
  <c r="U11"/>
  <c r="T11"/>
  <c r="S11"/>
  <c r="R11"/>
  <c r="Q11"/>
  <c r="P11"/>
  <c r="N11"/>
  <c r="M11"/>
  <c r="L11"/>
  <c r="J11"/>
  <c r="I11"/>
  <c r="H11"/>
  <c r="G11"/>
  <c r="C10"/>
  <c r="D10" s="1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B9"/>
  <c r="C8"/>
  <c r="D8" s="1"/>
  <c r="C7"/>
  <c r="C164" l="1"/>
  <c r="D164" s="1"/>
  <c r="D20"/>
  <c r="C26"/>
  <c r="C22"/>
  <c r="D22" s="1"/>
  <c r="D21"/>
  <c r="C165"/>
  <c r="D139"/>
  <c r="C173"/>
  <c r="D173" s="1"/>
  <c r="D169"/>
  <c r="C130"/>
  <c r="D130" s="1"/>
  <c r="C179"/>
  <c r="D179" s="1"/>
  <c r="C155"/>
  <c r="D155" s="1"/>
  <c r="C126"/>
  <c r="D126" s="1"/>
  <c r="D172"/>
  <c r="D168"/>
  <c r="C205"/>
  <c r="D205" s="1"/>
  <c r="D204"/>
  <c r="C149"/>
  <c r="D113"/>
  <c r="C127"/>
  <c r="D127" s="1"/>
  <c r="D105"/>
  <c r="D104"/>
  <c r="C120"/>
  <c r="D120" s="1"/>
  <c r="D119"/>
  <c r="D112"/>
  <c r="D111"/>
  <c r="D153"/>
  <c r="C201"/>
  <c r="D201" s="1"/>
  <c r="D200"/>
  <c r="D214"/>
  <c r="C17"/>
  <c r="C9"/>
  <c r="C24"/>
  <c r="D24" s="1"/>
  <c r="C44"/>
  <c r="D44" s="1"/>
  <c r="C29"/>
  <c r="D29" s="1"/>
  <c r="C182"/>
  <c r="D182" s="1"/>
  <c r="D7"/>
  <c r="C13"/>
  <c r="C32"/>
  <c r="D32" s="1"/>
  <c r="C36"/>
  <c r="D36" s="1"/>
  <c r="C34"/>
  <c r="D34" s="1"/>
  <c r="C59"/>
  <c r="D143"/>
  <c r="C159"/>
  <c r="D159" s="1"/>
  <c r="D230"/>
  <c r="C39"/>
  <c r="D39" s="1"/>
  <c r="C185"/>
  <c r="D185" s="1"/>
  <c r="C223"/>
  <c r="D223" s="1"/>
  <c r="D228"/>
  <c r="D231"/>
  <c r="B233"/>
  <c r="C62"/>
  <c r="D62" s="1"/>
  <c r="C145"/>
  <c r="D145" s="1"/>
  <c r="C170"/>
  <c r="D170" s="1"/>
  <c r="C128"/>
  <c r="D128" s="1"/>
  <c r="C154"/>
  <c r="D154" s="1"/>
  <c r="C63"/>
  <c r="D63" s="1"/>
  <c r="C55"/>
  <c r="D42"/>
  <c r="C86"/>
  <c r="D224"/>
  <c r="C227"/>
  <c r="D227" s="1"/>
  <c r="C219"/>
  <c r="D219" s="1"/>
  <c r="D220"/>
  <c r="C222"/>
  <c r="D222" s="1"/>
  <c r="C211"/>
  <c r="D211" s="1"/>
  <c r="D216"/>
  <c r="D218"/>
  <c r="C166" l="1"/>
  <c r="D166" s="1"/>
  <c r="D165"/>
  <c r="C151"/>
  <c r="D151" s="1"/>
  <c r="D138"/>
  <c r="C140"/>
  <c r="D140" s="1"/>
  <c r="C92"/>
  <c r="C93" s="1"/>
  <c r="D93" s="1"/>
  <c r="C233"/>
  <c r="C235" l="1"/>
  <c r="D235" s="1"/>
  <c r="D233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<sst xmlns="http://schemas.openxmlformats.org/spreadsheetml/2006/main" count="275" uniqueCount="219">
  <si>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</si>
  <si>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</si>
  <si>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</si>
  <si>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</si>
  <si>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</si>
  <si>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</si>
  <si>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</si>
  <si>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</si>
  <si>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</si>
  <si>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</si>
  <si>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</si>
  <si>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</si>
  <si>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</si>
  <si>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</si>
  <si>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</si>
  <si>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</si>
  <si>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</si>
  <si>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</si>
  <si>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</si>
  <si>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</si>
  <si>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</si>
  <si>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</si>
  <si>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</si>
  <si>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</si>
  <si>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</si>
  <si>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</si>
  <si>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</si>
  <si>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</si>
  <si>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</si>
  <si>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</si>
  <si>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</si>
  <si>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</si>
  <si>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</si>
  <si>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</si>
  <si>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</si>
  <si>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</si>
  <si>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</si>
  <si>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</si>
  <si>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</si>
  <si>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</si>
  <si>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</si>
  <si>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</si>
  <si>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</si>
  <si>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</si>
  <si>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</si>
  <si>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</si>
  <si>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</si>
  <si>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</si>
  <si>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</si>
  <si>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</si>
  <si>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</si>
  <si>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</si>
  <si>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</si>
  <si>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</si>
  <si>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</si>
  <si>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</si>
  <si>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</si>
  <si>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</si>
  <si>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</si>
  <si>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</si>
  <si>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</si>
  <si>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</si>
  <si>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</si>
  <si>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</si>
  <si>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</si>
  <si>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</si>
  <si>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</si>
  <si>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</si>
  <si>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</si>
  <si>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</si>
  <si>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</si>
  <si>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</si>
  <si>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</si>
  <si>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</si>
  <si>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</si>
  <si>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</si>
  <si>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</si>
  <si>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</si>
  <si>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</si>
  <si>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</si>
  <si>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</si>
  <si>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</si>
  <si>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</si>
  <si>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</si>
  <si>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</si>
  <si>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</si>
  <si>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</si>
  <si>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</si>
  <si>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</si>
  <si>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</si>
  <si>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</si>
  <si>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</si>
  <si>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</si>
  <si>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</si>
  <si>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</si>
  <si>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</si>
  <si>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</si>
  <si>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</si>
  <si>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</si>
  <si>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</si>
  <si>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</si>
  <si>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</si>
  <si>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</si>
  <si>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</si>
  <si>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</si>
  <si>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</si>
  <si>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</si>
  <si>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</si>
  <si>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</si>
  <si>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</si>
  <si>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</si>
  <si>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</si>
  <si>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</si>
  <si>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</si>
  <si>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</si>
  <si>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</si>
  <si>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</si>
  <si>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</si>
  <si>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</si>
  <si>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</si>
  <si>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</si>
  <si>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</si>
  <si>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</si>
  <si>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</si>
  <si>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</si>
  <si>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</si>
  <si>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</si>
  <si>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</si>
  <si>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</si>
  <si>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</si>
  <si>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</si>
  <si>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</si>
  <si>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</si>
  <si>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</si>
  <si>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</si>
  <si>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</si>
  <si>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</si>
  <si>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</si>
  <si>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</si>
  <si>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</si>
  <si>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</si>
  <si>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</si>
  <si>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</si>
  <si>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</si>
  <si>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</si>
  <si>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</si>
  <si>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</si>
  <si>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</si>
  <si>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</si>
  <si>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</si>
  <si>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</si>
  <si>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</si>
  <si>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</si>
  <si>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</si>
  <si>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</si>
  <si>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</si>
  <si>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</si>
  <si>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</si>
  <si>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</si>
  <si>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</si>
  <si>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</si>
  <si>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</si>
  <si>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</si>
  <si>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</si>
  <si>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</si>
  <si>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</si>
  <si>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</si>
  <si>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</si>
  <si>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</si>
  <si>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</si>
  <si>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</si>
  <si>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</si>
  <si>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</si>
  <si>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</si>
  <si>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</si>
  <si>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</si>
  <si>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</si>
  <si>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</si>
  <si>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</si>
  <si>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</si>
  <si>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</si>
  <si>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</si>
  <si>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</si>
  <si>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</si>
  <si>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</si>
  <si>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</si>
  <si>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</si>
  <si>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</si>
  <si>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</si>
  <si>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</si>
  <si>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</si>
  <si>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</si>
  <si>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</si>
  <si>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</si>
  <si>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</si>
  <si>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</si>
  <si>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</si>
  <si>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</si>
  <si>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</si>
  <si>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</si>
  <si>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</si>
  <si>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</si>
  <si>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</si>
  <si>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</si>
  <si>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</si>
  <si>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</si>
  <si>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</si>
  <si>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</si>
  <si>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</si>
  <si>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</si>
  <si>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</si>
  <si>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</si>
  <si>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</si>
  <si>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</si>
  <si>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</si>
  <si>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</si>
  <si>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</si>
  <si>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</si>
  <si>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3 августа 2023 г. (СХО и КФХ)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</si>
</sst>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.0"/>
    <numFmt numFmtId="166" formatCode="0.0"/>
  </numFmts>
  <fonts count="19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165" fontId="16" fillId="0" borderId="3" xfId="0" applyNumberFormat="1" applyFont="1" applyFill="1" applyBorder="1" applyAlignment="1">
      <alignment horizontal="center" vertical="center" wrapText="1"/>
    </xf>
    <xf numFmtId="165" fontId="1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justify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O7" activePane="bottomRight" state="frozen"/>
      <selection activeCell="A2" sqref="A2"/>
      <selection pane="topRight" activeCell="F2" sqref="F2"/>
      <selection pane="bottomLeft" activeCell="A7" sqref="A7"/>
      <selection pane="bottomRight" activeCell="O200" sqref="O200"/>
    </sheetView>
  </sheetViews>
  <sheetFormatPr defaultColWidth="9.140625" defaultRowHeight="16.5" outlineLevelRow="1"/>
  <cols>
    <col min="1" max="1" width="103" style="72" customWidth="1"/>
    <col min="2" max="2" width="14.42578125" style="2" hidden="1" customWidth="1"/>
    <col min="3" max="3" width="15.42578125" style="2" hidden="1" customWidth="1"/>
    <col min="4" max="4" width="15" style="2" hidden="1" customWidth="1"/>
    <col min="5" max="8" width="13.7109375" style="1" hidden="1" customWidth="1"/>
    <col min="9" max="9" width="14" style="95" hidden="1" customWidth="1"/>
    <col min="10" max="13" width="13.7109375" style="1" hidden="1" customWidth="1"/>
    <col min="14" max="14" width="15.42578125" style="1" hidden="1" customWidth="1"/>
    <col min="15" max="15" width="13.7109375" style="1" customWidth="1"/>
    <col min="16" max="16" width="13.7109375" style="95" hidden="1" customWidth="1"/>
    <col min="17" max="17" width="13.5703125" style="111" hidden="1" customWidth="1"/>
    <col min="18" max="22" width="13.7109375" style="1" hidden="1" customWidth="1"/>
    <col min="23" max="23" width="13.7109375" style="111" hidden="1" customWidth="1"/>
    <col min="24" max="24" width="13.7109375" style="95" hidden="1" customWidth="1"/>
    <col min="25" max="25" width="13.7109375" style="1" hidden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>
      <c r="A1" s="1"/>
      <c r="Y1" s="3"/>
    </row>
    <row r="2" spans="1:26" s="4" customFormat="1" ht="55.5" customHeight="1" thickBot="1">
      <c r="A2" s="196" t="s">
        <v>218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</row>
    <row r="3" spans="1:26" s="4" customFormat="1" ht="3.75" hidden="1" customHeight="1" thickBot="1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8" t="s">
        <v>2</v>
      </c>
      <c r="Y3" s="6"/>
    </row>
    <row r="4" spans="1:26" s="178" customFormat="1" ht="17.25" customHeight="1" thickBot="1">
      <c r="A4" s="197" t="s">
        <v>3</v>
      </c>
      <c r="B4" s="200" t="s">
        <v>214</v>
      </c>
      <c r="C4" s="203" t="s">
        <v>215</v>
      </c>
      <c r="D4" s="203" t="s">
        <v>216</v>
      </c>
      <c r="E4" s="206" t="s">
        <v>4</v>
      </c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8"/>
      <c r="Z4" s="178" t="s">
        <v>0</v>
      </c>
    </row>
    <row r="5" spans="1:26" s="178" customFormat="1" ht="57.75" customHeight="1">
      <c r="A5" s="198"/>
      <c r="B5" s="201"/>
      <c r="C5" s="204"/>
      <c r="D5" s="204"/>
      <c r="E5" s="209" t="s">
        <v>5</v>
      </c>
      <c r="F5" s="209" t="s">
        <v>6</v>
      </c>
      <c r="G5" s="209" t="s">
        <v>7</v>
      </c>
      <c r="H5" s="209" t="s">
        <v>8</v>
      </c>
      <c r="I5" s="209" t="s">
        <v>9</v>
      </c>
      <c r="J5" s="209" t="s">
        <v>10</v>
      </c>
      <c r="K5" s="209" t="s">
        <v>11</v>
      </c>
      <c r="L5" s="209" t="s">
        <v>12</v>
      </c>
      <c r="M5" s="209" t="s">
        <v>13</v>
      </c>
      <c r="N5" s="209" t="s">
        <v>14</v>
      </c>
      <c r="O5" s="209" t="s">
        <v>15</v>
      </c>
      <c r="P5" s="209" t="s">
        <v>16</v>
      </c>
      <c r="Q5" s="209" t="s">
        <v>17</v>
      </c>
      <c r="R5" s="209" t="s">
        <v>18</v>
      </c>
      <c r="S5" s="209" t="s">
        <v>19</v>
      </c>
      <c r="T5" s="209" t="s">
        <v>20</v>
      </c>
      <c r="U5" s="209" t="s">
        <v>21</v>
      </c>
      <c r="V5" s="209" t="s">
        <v>22</v>
      </c>
      <c r="W5" s="209" t="s">
        <v>23</v>
      </c>
      <c r="X5" s="209" t="s">
        <v>24</v>
      </c>
      <c r="Y5" s="209" t="s">
        <v>25</v>
      </c>
    </row>
    <row r="6" spans="1:26" s="178" customFormat="1" ht="53.25" customHeight="1" thickBot="1">
      <c r="A6" s="199"/>
      <c r="B6" s="202"/>
      <c r="C6" s="205"/>
      <c r="D6" s="205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</row>
    <row r="7" spans="1:26" s="2" customFormat="1" ht="30" hidden="1" customHeight="1">
      <c r="A7" s="7" t="s">
        <v>26</v>
      </c>
      <c r="B7" s="8">
        <v>48251</v>
      </c>
      <c r="C7" s="8">
        <f>SUM(E7:Y7)</f>
        <v>48111</v>
      </c>
      <c r="D7" s="15">
        <f t="shared" ref="D7:D70" si="0">C7/B7</f>
        <v>0.99709850573045122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hidden="1" customHeight="1">
      <c r="A8" s="11" t="s">
        <v>27</v>
      </c>
      <c r="B8" s="8">
        <v>50509</v>
      </c>
      <c r="C8" s="8">
        <f>SUM(E8:Y8)</f>
        <v>52660</v>
      </c>
      <c r="D8" s="15">
        <f t="shared" si="0"/>
        <v>1.0425864697380665</v>
      </c>
      <c r="E8" s="113">
        <v>2886</v>
      </c>
      <c r="F8" s="113">
        <v>1536</v>
      </c>
      <c r="G8" s="113">
        <v>3488</v>
      </c>
      <c r="H8" s="113">
        <v>3013</v>
      </c>
      <c r="I8" s="113">
        <v>1381</v>
      </c>
      <c r="J8" s="113">
        <v>3788.5</v>
      </c>
      <c r="K8" s="113">
        <v>2220</v>
      </c>
      <c r="L8" s="113">
        <v>2813.5</v>
      </c>
      <c r="M8" s="113">
        <v>3065.6</v>
      </c>
      <c r="N8" s="113">
        <v>708</v>
      </c>
      <c r="O8" s="113">
        <v>1580</v>
      </c>
      <c r="P8" s="113">
        <v>1997</v>
      </c>
      <c r="Q8" s="113">
        <v>4027</v>
      </c>
      <c r="R8" s="113">
        <v>3011</v>
      </c>
      <c r="S8" s="113">
        <v>3380.4</v>
      </c>
      <c r="T8" s="113">
        <v>2315</v>
      </c>
      <c r="U8" s="113">
        <v>2066</v>
      </c>
      <c r="V8" s="113">
        <v>685</v>
      </c>
      <c r="W8" s="113">
        <v>2015</v>
      </c>
      <c r="X8" s="113">
        <v>4314</v>
      </c>
      <c r="Y8" s="113">
        <v>2370</v>
      </c>
    </row>
    <row r="9" spans="1:26" s="12" customFormat="1" ht="30" hidden="1" customHeight="1">
      <c r="A9" s="13" t="s">
        <v>28</v>
      </c>
      <c r="B9" s="14">
        <f t="shared" ref="B9:Y9" si="1">B8/B7</f>
        <v>1.0467969575760088</v>
      </c>
      <c r="C9" s="14">
        <f t="shared" si="1"/>
        <v>1.0945521814138139</v>
      </c>
      <c r="D9" s="15"/>
      <c r="E9" s="140">
        <f t="shared" si="1"/>
        <v>1.3955512572533848</v>
      </c>
      <c r="F9" s="140">
        <f t="shared" si="1"/>
        <v>1.0771388499298737</v>
      </c>
      <c r="G9" s="140">
        <f t="shared" si="1"/>
        <v>1.0534581697372396</v>
      </c>
      <c r="H9" s="140">
        <f t="shared" si="1"/>
        <v>1</v>
      </c>
      <c r="I9" s="140">
        <f t="shared" si="1"/>
        <v>1</v>
      </c>
      <c r="J9" s="140">
        <f t="shared" si="1"/>
        <v>1.171097372488408</v>
      </c>
      <c r="K9" s="140">
        <f t="shared" si="1"/>
        <v>1.0022573363431151</v>
      </c>
      <c r="L9" s="140">
        <f t="shared" si="1"/>
        <v>1.0073397780164697</v>
      </c>
      <c r="M9" s="140">
        <f t="shared" si="1"/>
        <v>1.3439719421306444</v>
      </c>
      <c r="N9" s="140">
        <f t="shared" si="1"/>
        <v>1.023121387283237</v>
      </c>
      <c r="O9" s="140">
        <f t="shared" si="1"/>
        <v>1.0006333122229258</v>
      </c>
      <c r="P9" s="140">
        <f t="shared" si="1"/>
        <v>1</v>
      </c>
      <c r="Q9" s="140">
        <f t="shared" si="1"/>
        <v>1.4402718168812589</v>
      </c>
      <c r="R9" s="140">
        <f t="shared" si="1"/>
        <v>1</v>
      </c>
      <c r="S9" s="140">
        <f t="shared" si="1"/>
        <v>1.0567052203813692</v>
      </c>
      <c r="T9" s="140">
        <f t="shared" si="1"/>
        <v>0.99185946872322195</v>
      </c>
      <c r="U9" s="140">
        <f t="shared" si="1"/>
        <v>1</v>
      </c>
      <c r="V9" s="140">
        <f t="shared" si="1"/>
        <v>1</v>
      </c>
      <c r="W9" s="140">
        <f t="shared" si="1"/>
        <v>1.0689655172413792</v>
      </c>
      <c r="X9" s="140">
        <f t="shared" si="1"/>
        <v>1.0787696924231058</v>
      </c>
      <c r="Y9" s="140">
        <f t="shared" si="1"/>
        <v>1.1048951048951048</v>
      </c>
    </row>
    <row r="10" spans="1:26" s="12" customFormat="1" ht="30" hidden="1" customHeight="1">
      <c r="A10" s="11" t="s">
        <v>29</v>
      </c>
      <c r="B10" s="8">
        <v>48535</v>
      </c>
      <c r="C10" s="8">
        <f>SUM(E10:Y10)</f>
        <v>49414.5</v>
      </c>
      <c r="D10" s="15">
        <f t="shared" si="0"/>
        <v>1.0181209436489131</v>
      </c>
      <c r="E10" s="113">
        <v>2736</v>
      </c>
      <c r="F10" s="113">
        <v>1472</v>
      </c>
      <c r="G10" s="113">
        <v>3338</v>
      </c>
      <c r="H10" s="113">
        <v>2722</v>
      </c>
      <c r="I10" s="113">
        <v>1286</v>
      </c>
      <c r="J10" s="113">
        <v>3788.5</v>
      </c>
      <c r="K10" s="113">
        <v>2954</v>
      </c>
      <c r="L10" s="113">
        <v>2600</v>
      </c>
      <c r="M10" s="113">
        <v>3065.6</v>
      </c>
      <c r="N10" s="113">
        <v>639</v>
      </c>
      <c r="O10" s="113">
        <v>1279</v>
      </c>
      <c r="P10" s="113">
        <v>1863</v>
      </c>
      <c r="Q10" s="113">
        <v>3947</v>
      </c>
      <c r="R10" s="113">
        <v>2442</v>
      </c>
      <c r="S10" s="113">
        <v>3310.4</v>
      </c>
      <c r="T10" s="113">
        <v>1436</v>
      </c>
      <c r="U10" s="113">
        <v>1872</v>
      </c>
      <c r="V10" s="113">
        <v>440</v>
      </c>
      <c r="W10" s="113">
        <v>2015</v>
      </c>
      <c r="X10" s="113">
        <v>4314</v>
      </c>
      <c r="Y10" s="113">
        <v>1895</v>
      </c>
    </row>
    <row r="11" spans="1:26" s="12" customFormat="1" ht="30" hidden="1" customHeight="1">
      <c r="A11" s="11" t="s">
        <v>30</v>
      </c>
      <c r="B11" s="14">
        <v>0.87</v>
      </c>
      <c r="C11" s="14">
        <v>0.96</v>
      </c>
      <c r="D11" s="15">
        <f t="shared" si="0"/>
        <v>1.103448275862069</v>
      </c>
      <c r="E11" s="140">
        <f>E10/E8</f>
        <v>0.94802494802494808</v>
      </c>
      <c r="F11" s="140">
        <f>F10/F8</f>
        <v>0.95833333333333337</v>
      </c>
      <c r="G11" s="140">
        <f t="shared" ref="G11:Y11" si="2">G10/G8</f>
        <v>0.95699541284403666</v>
      </c>
      <c r="H11" s="140">
        <f t="shared" si="2"/>
        <v>0.90341851974775966</v>
      </c>
      <c r="I11" s="140">
        <f t="shared" si="2"/>
        <v>0.93120926864590881</v>
      </c>
      <c r="J11" s="140">
        <f t="shared" si="2"/>
        <v>1</v>
      </c>
      <c r="K11" s="140">
        <v>0.97</v>
      </c>
      <c r="L11" s="140">
        <f t="shared" si="2"/>
        <v>0.92411586991291983</v>
      </c>
      <c r="M11" s="140">
        <f t="shared" si="2"/>
        <v>1</v>
      </c>
      <c r="N11" s="140">
        <f t="shared" si="2"/>
        <v>0.90254237288135597</v>
      </c>
      <c r="O11" s="140">
        <v>0.94</v>
      </c>
      <c r="P11" s="140">
        <f t="shared" si="2"/>
        <v>0.93289934902353533</v>
      </c>
      <c r="Q11" s="140">
        <f t="shared" si="2"/>
        <v>0.98013409485969705</v>
      </c>
      <c r="R11" s="140">
        <f t="shared" si="2"/>
        <v>0.81102623713052147</v>
      </c>
      <c r="S11" s="140">
        <f t="shared" si="2"/>
        <v>0.97929239143296654</v>
      </c>
      <c r="T11" s="140">
        <f t="shared" si="2"/>
        <v>0.62030237580993519</v>
      </c>
      <c r="U11" s="140">
        <f t="shared" si="2"/>
        <v>0.90609874152952563</v>
      </c>
      <c r="V11" s="140">
        <v>0.97</v>
      </c>
      <c r="W11" s="140">
        <f t="shared" si="2"/>
        <v>1</v>
      </c>
      <c r="X11" s="140">
        <f t="shared" si="2"/>
        <v>1</v>
      </c>
      <c r="Y11" s="140">
        <f t="shared" si="2"/>
        <v>0.79957805907172996</v>
      </c>
    </row>
    <row r="12" spans="1:26" s="12" customFormat="1" ht="30" hidden="1" customHeight="1">
      <c r="A12" s="13" t="s">
        <v>31</v>
      </c>
      <c r="B12" s="8"/>
      <c r="C12" s="8">
        <f>SUM(E12:Y12)</f>
        <v>2070</v>
      </c>
      <c r="D12" s="15"/>
      <c r="E12" s="141">
        <v>55</v>
      </c>
      <c r="F12" s="141">
        <v>310</v>
      </c>
      <c r="G12" s="141"/>
      <c r="H12" s="141"/>
      <c r="I12" s="141">
        <v>90</v>
      </c>
      <c r="J12" s="141">
        <v>380</v>
      </c>
      <c r="K12" s="141"/>
      <c r="L12" s="141"/>
      <c r="M12" s="141"/>
      <c r="N12" s="141"/>
      <c r="O12" s="141">
        <v>670</v>
      </c>
      <c r="P12" s="141"/>
      <c r="Q12" s="141"/>
      <c r="R12" s="141"/>
      <c r="S12" s="141">
        <v>115</v>
      </c>
      <c r="T12" s="141"/>
      <c r="U12" s="141"/>
      <c r="V12" s="141"/>
      <c r="W12" s="141"/>
      <c r="X12" s="141"/>
      <c r="Y12" s="141">
        <v>450</v>
      </c>
    </row>
    <row r="13" spans="1:26" s="12" customFormat="1" ht="30" hidden="1" customHeight="1">
      <c r="A13" s="13" t="s">
        <v>32</v>
      </c>
      <c r="B13" s="15">
        <f>B12/B8</f>
        <v>0</v>
      </c>
      <c r="C13" s="15">
        <f>C12/C8</f>
        <v>3.9308773262438285E-2</v>
      </c>
      <c r="D13" s="15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6" s="12" customFormat="1" ht="30" hidden="1" customHeight="1">
      <c r="A14" s="18" t="s">
        <v>33</v>
      </c>
      <c r="B14" s="8"/>
      <c r="C14" s="23">
        <f t="shared" ref="C14:C19" si="3">SUM(E14:Y14)</f>
        <v>335</v>
      </c>
      <c r="D14" s="15"/>
      <c r="E14" s="113">
        <v>40</v>
      </c>
      <c r="F14" s="113"/>
      <c r="G14" s="113">
        <v>30</v>
      </c>
      <c r="H14" s="113"/>
      <c r="I14" s="113"/>
      <c r="J14" s="113">
        <v>120</v>
      </c>
      <c r="K14" s="113"/>
      <c r="L14" s="113"/>
      <c r="M14" s="113"/>
      <c r="N14" s="113"/>
      <c r="O14" s="113">
        <v>120</v>
      </c>
      <c r="P14" s="113"/>
      <c r="Q14" s="113"/>
      <c r="R14" s="113"/>
      <c r="S14" s="113"/>
      <c r="T14" s="113"/>
      <c r="U14" s="113"/>
      <c r="V14" s="113">
        <v>25</v>
      </c>
      <c r="W14" s="113"/>
      <c r="X14" s="113"/>
      <c r="Y14" s="113"/>
    </row>
    <row r="15" spans="1:26" s="12" customFormat="1" ht="30" hidden="1" customHeight="1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14">
        <f t="shared" ref="E17:W17" si="4">E16/E15</f>
        <v>0.22108731466227347</v>
      </c>
      <c r="F17" s="114">
        <f t="shared" si="4"/>
        <v>0.30350584307178635</v>
      </c>
      <c r="G17" s="114">
        <f t="shared" si="4"/>
        <v>0.41043956043956048</v>
      </c>
      <c r="H17" s="114">
        <f t="shared" si="4"/>
        <v>1.19718792866941</v>
      </c>
      <c r="I17" s="114">
        <f t="shared" si="4"/>
        <v>0.56049382716049378</v>
      </c>
      <c r="J17" s="114">
        <f t="shared" si="4"/>
        <v>0.47447418738049713</v>
      </c>
      <c r="K17" s="114">
        <f t="shared" si="4"/>
        <v>0.8087397742570156</v>
      </c>
      <c r="L17" s="114">
        <f t="shared" si="4"/>
        <v>0.66863207547169812</v>
      </c>
      <c r="M17" s="114">
        <f t="shared" si="4"/>
        <v>1.0037217659137576</v>
      </c>
      <c r="N17" s="114">
        <f t="shared" si="4"/>
        <v>0.50239234449760761</v>
      </c>
      <c r="O17" s="114">
        <f t="shared" si="4"/>
        <v>0.89446494464944648</v>
      </c>
      <c r="P17" s="114">
        <f t="shared" si="4"/>
        <v>0.21992914083259524</v>
      </c>
      <c r="Q17" s="114">
        <f t="shared" si="4"/>
        <v>0.39165402124430959</v>
      </c>
      <c r="R17" s="114">
        <f t="shared" si="4"/>
        <v>0.34362934362934361</v>
      </c>
      <c r="S17" s="114">
        <f t="shared" si="4"/>
        <v>0.68427276310603069</v>
      </c>
      <c r="T17" s="114">
        <f t="shared" si="4"/>
        <v>0.65484247374562432</v>
      </c>
      <c r="U17" s="114">
        <f t="shared" si="4"/>
        <v>0.33252647503782151</v>
      </c>
      <c r="V17" s="114">
        <f t="shared" si="4"/>
        <v>0.77345415778251603</v>
      </c>
      <c r="W17" s="114">
        <f t="shared" si="4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hidden="1" customHeight="1">
      <c r="A20" s="22" t="s">
        <v>39</v>
      </c>
      <c r="B20" s="23">
        <v>100529</v>
      </c>
      <c r="C20" s="23">
        <f>SUM(E20:Y20)</f>
        <v>81874.5</v>
      </c>
      <c r="D20" s="15">
        <f t="shared" si="0"/>
        <v>0.81443663022610391</v>
      </c>
      <c r="E20" s="115">
        <v>7600</v>
      </c>
      <c r="F20" s="115">
        <v>1982</v>
      </c>
      <c r="G20" s="115">
        <v>4437</v>
      </c>
      <c r="H20" s="115">
        <v>4816</v>
      </c>
      <c r="I20" s="115">
        <v>3103</v>
      </c>
      <c r="J20" s="115">
        <v>5900</v>
      </c>
      <c r="K20" s="115">
        <v>2435</v>
      </c>
      <c r="L20" s="115">
        <v>2683</v>
      </c>
      <c r="M20" s="115">
        <v>4229</v>
      </c>
      <c r="N20" s="115">
        <v>1458.5</v>
      </c>
      <c r="O20" s="115">
        <v>2125</v>
      </c>
      <c r="P20" s="115">
        <v>5235</v>
      </c>
      <c r="Q20" s="115">
        <v>3645</v>
      </c>
      <c r="R20" s="115">
        <v>5112</v>
      </c>
      <c r="S20" s="115">
        <v>6830</v>
      </c>
      <c r="T20" s="115">
        <v>3550</v>
      </c>
      <c r="U20" s="115">
        <v>1693</v>
      </c>
      <c r="V20" s="115">
        <v>1141</v>
      </c>
      <c r="W20" s="115">
        <v>6338</v>
      </c>
      <c r="X20" s="115">
        <v>5492</v>
      </c>
      <c r="Y20" s="115">
        <v>2070</v>
      </c>
    </row>
    <row r="21" spans="1:26" s="12" customFormat="1" ht="30" hidden="1" customHeight="1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6">
        <f t="shared" ref="E22:Y22" si="5">E21/E20</f>
        <v>0</v>
      </c>
      <c r="F22" s="116">
        <f t="shared" si="5"/>
        <v>0</v>
      </c>
      <c r="G22" s="116">
        <f t="shared" si="5"/>
        <v>0</v>
      </c>
      <c r="H22" s="116">
        <f t="shared" si="5"/>
        <v>0</v>
      </c>
      <c r="I22" s="116">
        <f t="shared" si="5"/>
        <v>0</v>
      </c>
      <c r="J22" s="116">
        <f t="shared" si="5"/>
        <v>0</v>
      </c>
      <c r="K22" s="116">
        <f t="shared" si="5"/>
        <v>0</v>
      </c>
      <c r="L22" s="116">
        <f t="shared" si="5"/>
        <v>0</v>
      </c>
      <c r="M22" s="116">
        <f t="shared" si="5"/>
        <v>0</v>
      </c>
      <c r="N22" s="116">
        <f t="shared" si="5"/>
        <v>0</v>
      </c>
      <c r="O22" s="116">
        <f t="shared" si="5"/>
        <v>0</v>
      </c>
      <c r="P22" s="116">
        <f t="shared" si="5"/>
        <v>0</v>
      </c>
      <c r="Q22" s="116">
        <f t="shared" si="5"/>
        <v>0</v>
      </c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>
        <f t="shared" si="5"/>
        <v>0</v>
      </c>
      <c r="X22" s="116">
        <f t="shared" si="5"/>
        <v>0</v>
      </c>
      <c r="Y22" s="116">
        <f t="shared" si="5"/>
        <v>0</v>
      </c>
    </row>
    <row r="23" spans="1:26" s="12" customFormat="1" ht="30" hidden="1" customHeight="1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4" t="e">
        <f>E23/E21</f>
        <v>#DIV/0!</v>
      </c>
      <c r="F24" s="114" t="e">
        <f t="shared" ref="F24:Y24" si="6">F23/F21</f>
        <v>#DIV/0!</v>
      </c>
      <c r="G24" s="114" t="e">
        <f t="shared" si="6"/>
        <v>#DIV/0!</v>
      </c>
      <c r="H24" s="114" t="e">
        <f t="shared" si="6"/>
        <v>#DIV/0!</v>
      </c>
      <c r="I24" s="114" t="e">
        <f t="shared" si="6"/>
        <v>#DIV/0!</v>
      </c>
      <c r="J24" s="114" t="e">
        <f t="shared" si="6"/>
        <v>#DIV/0!</v>
      </c>
      <c r="K24" s="114" t="e">
        <f t="shared" si="6"/>
        <v>#DIV/0!</v>
      </c>
      <c r="L24" s="114" t="e">
        <f t="shared" si="6"/>
        <v>#DIV/0!</v>
      </c>
      <c r="M24" s="114" t="e">
        <f t="shared" si="6"/>
        <v>#DIV/0!</v>
      </c>
      <c r="N24" s="114" t="e">
        <f t="shared" si="6"/>
        <v>#DIV/0!</v>
      </c>
      <c r="O24" s="114" t="e">
        <f t="shared" si="6"/>
        <v>#DIV/0!</v>
      </c>
      <c r="P24" s="114" t="e">
        <f t="shared" si="6"/>
        <v>#DIV/0!</v>
      </c>
      <c r="Q24" s="114" t="e">
        <f t="shared" si="6"/>
        <v>#DIV/0!</v>
      </c>
      <c r="R24" s="114" t="e">
        <f t="shared" si="6"/>
        <v>#DIV/0!</v>
      </c>
      <c r="S24" s="114" t="e">
        <f t="shared" si="6"/>
        <v>#DIV/0!</v>
      </c>
      <c r="T24" s="114" t="e">
        <f t="shared" si="6"/>
        <v>#DIV/0!</v>
      </c>
      <c r="U24" s="114" t="e">
        <f t="shared" si="6"/>
        <v>#DIV/0!</v>
      </c>
      <c r="V24" s="114" t="e">
        <f t="shared" si="6"/>
        <v>#DIV/0!</v>
      </c>
      <c r="W24" s="114" t="e">
        <f t="shared" si="6"/>
        <v>#DIV/0!</v>
      </c>
      <c r="X24" s="114" t="e">
        <f t="shared" si="6"/>
        <v>#DIV/0!</v>
      </c>
      <c r="Y24" s="114" t="e">
        <f t="shared" si="6"/>
        <v>#DIV/0!</v>
      </c>
    </row>
    <row r="25" spans="1:26" s="12" customFormat="1" ht="30" hidden="1" customHeight="1">
      <c r="A25" s="13" t="s">
        <v>44</v>
      </c>
      <c r="B25" s="23"/>
      <c r="C25" s="23">
        <f>SUM(E25:Y25)</f>
        <v>4513</v>
      </c>
      <c r="D25" s="15"/>
      <c r="E25" s="94">
        <v>600</v>
      </c>
      <c r="F25" s="94"/>
      <c r="G25" s="94"/>
      <c r="H25" s="94">
        <v>240</v>
      </c>
      <c r="I25" s="94"/>
      <c r="J25" s="94">
        <v>180</v>
      </c>
      <c r="K25" s="94">
        <v>22</v>
      </c>
      <c r="L25" s="94"/>
      <c r="M25" s="94">
        <v>40</v>
      </c>
      <c r="N25" s="94"/>
      <c r="O25" s="94">
        <v>1807</v>
      </c>
      <c r="P25" s="94"/>
      <c r="Q25" s="94">
        <v>120</v>
      </c>
      <c r="R25" s="94"/>
      <c r="S25" s="94"/>
      <c r="T25" s="94"/>
      <c r="U25" s="94">
        <v>275</v>
      </c>
      <c r="V25" s="94"/>
      <c r="W25" s="94"/>
      <c r="X25" s="94">
        <v>1164</v>
      </c>
      <c r="Y25" s="94">
        <v>65</v>
      </c>
    </row>
    <row r="26" spans="1:26" s="12" customFormat="1" ht="30" hidden="1" customHeight="1">
      <c r="A26" s="18" t="s">
        <v>45</v>
      </c>
      <c r="B26" s="28"/>
      <c r="C26" s="28">
        <f>C25/C20</f>
        <v>5.5120947303494983E-2</v>
      </c>
      <c r="D26" s="15"/>
      <c r="E26" s="117">
        <f t="shared" ref="E26:Y26" si="7">E25/E20</f>
        <v>7.8947368421052627E-2</v>
      </c>
      <c r="F26" s="117">
        <f t="shared" si="7"/>
        <v>0</v>
      </c>
      <c r="G26" s="117">
        <f t="shared" si="7"/>
        <v>0</v>
      </c>
      <c r="H26" s="117">
        <f t="shared" si="7"/>
        <v>4.9833887043189369E-2</v>
      </c>
      <c r="I26" s="117">
        <f t="shared" si="7"/>
        <v>0</v>
      </c>
      <c r="J26" s="117">
        <f t="shared" si="7"/>
        <v>3.0508474576271188E-2</v>
      </c>
      <c r="K26" s="117">
        <f t="shared" si="7"/>
        <v>9.0349075975359339E-3</v>
      </c>
      <c r="L26" s="117">
        <f t="shared" si="7"/>
        <v>0</v>
      </c>
      <c r="M26" s="117">
        <f t="shared" si="7"/>
        <v>9.4585008276188223E-3</v>
      </c>
      <c r="N26" s="117">
        <f t="shared" si="7"/>
        <v>0</v>
      </c>
      <c r="O26" s="117">
        <f t="shared" si="7"/>
        <v>0.85035294117647053</v>
      </c>
      <c r="P26" s="117">
        <f t="shared" si="7"/>
        <v>0</v>
      </c>
      <c r="Q26" s="117">
        <f t="shared" si="7"/>
        <v>3.292181069958848E-2</v>
      </c>
      <c r="R26" s="117">
        <f t="shared" si="7"/>
        <v>0</v>
      </c>
      <c r="S26" s="117">
        <f t="shared" si="7"/>
        <v>0</v>
      </c>
      <c r="T26" s="117">
        <f t="shared" si="7"/>
        <v>0</v>
      </c>
      <c r="U26" s="117">
        <f t="shared" si="7"/>
        <v>0.16243354991139988</v>
      </c>
      <c r="V26" s="117">
        <f t="shared" si="7"/>
        <v>0</v>
      </c>
      <c r="W26" s="117">
        <f t="shared" si="7"/>
        <v>0</v>
      </c>
      <c r="X26" s="117">
        <f t="shared" si="7"/>
        <v>0.21194464675892208</v>
      </c>
      <c r="Y26" s="117">
        <f t="shared" si="7"/>
        <v>3.140096618357488E-2</v>
      </c>
    </row>
    <row r="27" spans="1:26" s="91" customFormat="1" ht="30" hidden="1" customHeight="1">
      <c r="A27" s="88" t="s">
        <v>187</v>
      </c>
      <c r="B27" s="89">
        <v>10</v>
      </c>
      <c r="C27" s="23">
        <f t="shared" ref="C27:C33" si="8">SUM(E27:Y27)</f>
        <v>6</v>
      </c>
      <c r="D27" s="90"/>
      <c r="E27" s="110"/>
      <c r="F27" s="110"/>
      <c r="G27" s="110"/>
      <c r="H27" s="110">
        <v>4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1</v>
      </c>
      <c r="T27" s="110"/>
      <c r="U27" s="110"/>
      <c r="V27" s="110"/>
      <c r="W27" s="110"/>
      <c r="X27" s="110">
        <v>1</v>
      </c>
      <c r="Y27" s="110"/>
    </row>
    <row r="28" spans="1:26" s="12" customFormat="1" ht="30" hidden="1" customHeight="1">
      <c r="A28" s="25" t="s">
        <v>46</v>
      </c>
      <c r="B28" s="23">
        <v>31856</v>
      </c>
      <c r="C28" s="23">
        <f t="shared" si="8"/>
        <v>58050</v>
      </c>
      <c r="D28" s="15">
        <f t="shared" si="0"/>
        <v>1.822262682069312</v>
      </c>
      <c r="E28" s="94">
        <v>5000</v>
      </c>
      <c r="F28" s="94">
        <v>1103</v>
      </c>
      <c r="G28" s="94">
        <v>50</v>
      </c>
      <c r="H28" s="94">
        <v>1120</v>
      </c>
      <c r="I28" s="94">
        <v>1210</v>
      </c>
      <c r="J28" s="94">
        <v>6276</v>
      </c>
      <c r="K28" s="94">
        <v>2486</v>
      </c>
      <c r="L28" s="94">
        <v>1451</v>
      </c>
      <c r="M28" s="94">
        <v>100</v>
      </c>
      <c r="N28" s="94">
        <v>1784</v>
      </c>
      <c r="O28" s="94">
        <v>2000</v>
      </c>
      <c r="P28" s="94">
        <v>6400</v>
      </c>
      <c r="Q28" s="94">
        <v>6080</v>
      </c>
      <c r="R28" s="94">
        <v>3300</v>
      </c>
      <c r="S28" s="94">
        <v>5875</v>
      </c>
      <c r="T28" s="94">
        <v>3124</v>
      </c>
      <c r="U28" s="94"/>
      <c r="V28" s="94"/>
      <c r="W28" s="94">
        <v>6102</v>
      </c>
      <c r="X28" s="94">
        <v>2399</v>
      </c>
      <c r="Y28" s="94">
        <v>2190</v>
      </c>
    </row>
    <row r="29" spans="1:26" s="12" customFormat="1" ht="30" hidden="1" customHeight="1">
      <c r="A29" s="18" t="s">
        <v>45</v>
      </c>
      <c r="B29" s="9">
        <f t="shared" ref="B29:Y29" si="9">B28/B20</f>
        <v>0.31688368530473793</v>
      </c>
      <c r="C29" s="23">
        <f t="shared" si="8"/>
        <v>14.395505740218061</v>
      </c>
      <c r="D29" s="15">
        <f t="shared" si="0"/>
        <v>45.428358756855268</v>
      </c>
      <c r="E29" s="116">
        <f t="shared" si="9"/>
        <v>0.65789473684210531</v>
      </c>
      <c r="F29" s="116">
        <f t="shared" si="9"/>
        <v>0.55650857719475277</v>
      </c>
      <c r="G29" s="116">
        <f t="shared" si="9"/>
        <v>1.1268875366238449E-2</v>
      </c>
      <c r="H29" s="116">
        <f t="shared" si="9"/>
        <v>0.23255813953488372</v>
      </c>
      <c r="I29" s="116">
        <f t="shared" si="9"/>
        <v>0.38994521430873347</v>
      </c>
      <c r="J29" s="116">
        <f t="shared" si="9"/>
        <v>1.0637288135593221</v>
      </c>
      <c r="K29" s="116">
        <f t="shared" si="9"/>
        <v>1.0209445585215606</v>
      </c>
      <c r="L29" s="116">
        <f t="shared" si="9"/>
        <v>0.54081252329481921</v>
      </c>
      <c r="M29" s="116">
        <f t="shared" si="9"/>
        <v>2.3646252069047056E-2</v>
      </c>
      <c r="N29" s="116">
        <f t="shared" si="9"/>
        <v>1.2231744943435037</v>
      </c>
      <c r="O29" s="116">
        <f t="shared" si="9"/>
        <v>0.94117647058823528</v>
      </c>
      <c r="P29" s="116">
        <f t="shared" si="9"/>
        <v>1.2225405921680994</v>
      </c>
      <c r="Q29" s="116">
        <f t="shared" si="9"/>
        <v>1.6680384087791496</v>
      </c>
      <c r="R29" s="116">
        <f t="shared" si="9"/>
        <v>0.64553990610328638</v>
      </c>
      <c r="S29" s="116">
        <f t="shared" si="9"/>
        <v>0.86017569546120054</v>
      </c>
      <c r="T29" s="116">
        <f t="shared" si="9"/>
        <v>0.88</v>
      </c>
      <c r="U29" s="116">
        <f t="shared" si="9"/>
        <v>0</v>
      </c>
      <c r="V29" s="116">
        <f t="shared" si="9"/>
        <v>0</v>
      </c>
      <c r="W29" s="116">
        <f t="shared" si="9"/>
        <v>0.96276427895235095</v>
      </c>
      <c r="X29" s="116">
        <f t="shared" si="9"/>
        <v>0.43681718863801894</v>
      </c>
      <c r="Y29" s="116">
        <f t="shared" si="9"/>
        <v>1.0579710144927537</v>
      </c>
    </row>
    <row r="30" spans="1:26" s="12" customFormat="1" ht="30" hidden="1" customHeight="1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35">
        <v>5664</v>
      </c>
      <c r="K30" s="135">
        <v>3828</v>
      </c>
      <c r="L30" s="135">
        <v>4764</v>
      </c>
      <c r="M30" s="135">
        <v>3224</v>
      </c>
      <c r="N30" s="135">
        <v>4170</v>
      </c>
      <c r="O30" s="135">
        <v>4426</v>
      </c>
      <c r="P30" s="135">
        <v>5536</v>
      </c>
      <c r="Q30" s="135">
        <v>6072</v>
      </c>
      <c r="R30" s="135">
        <v>3878</v>
      </c>
      <c r="S30" s="135">
        <v>5992</v>
      </c>
      <c r="T30" s="135">
        <v>5365</v>
      </c>
      <c r="U30" s="135">
        <v>1827</v>
      </c>
      <c r="V30" s="135">
        <v>2003</v>
      </c>
      <c r="W30" s="135">
        <v>8497</v>
      </c>
      <c r="X30" s="135">
        <v>8348</v>
      </c>
      <c r="Y30" s="135">
        <v>6482</v>
      </c>
    </row>
    <row r="31" spans="1:26" s="12" customFormat="1" ht="30" hidden="1" customHeight="1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>
      <c r="A32" s="18" t="s">
        <v>41</v>
      </c>
      <c r="B32" s="92">
        <f>B31/B30</f>
        <v>0</v>
      </c>
      <c r="C32" s="23">
        <f t="shared" si="8"/>
        <v>0</v>
      </c>
      <c r="D32" s="15" t="e">
        <f t="shared" si="0"/>
        <v>#DIV/0!</v>
      </c>
      <c r="E32" s="116">
        <f>E31/E30</f>
        <v>0</v>
      </c>
      <c r="F32" s="116">
        <f t="shared" ref="F32:Y32" si="10">F31/F30</f>
        <v>0</v>
      </c>
      <c r="G32" s="116">
        <f t="shared" si="10"/>
        <v>0</v>
      </c>
      <c r="H32" s="116">
        <f t="shared" si="10"/>
        <v>0</v>
      </c>
      <c r="I32" s="116">
        <f t="shared" si="10"/>
        <v>0</v>
      </c>
      <c r="J32" s="116">
        <f t="shared" si="10"/>
        <v>0</v>
      </c>
      <c r="K32" s="116">
        <f t="shared" si="10"/>
        <v>0</v>
      </c>
      <c r="L32" s="116">
        <f t="shared" si="10"/>
        <v>0</v>
      </c>
      <c r="M32" s="116">
        <f t="shared" si="10"/>
        <v>0</v>
      </c>
      <c r="N32" s="116">
        <f t="shared" si="10"/>
        <v>0</v>
      </c>
      <c r="O32" s="116">
        <f t="shared" si="10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0"/>
        <v>0</v>
      </c>
      <c r="U32" s="116">
        <f t="shared" si="10"/>
        <v>0</v>
      </c>
      <c r="V32" s="116">
        <f t="shared" si="10"/>
        <v>0</v>
      </c>
      <c r="W32" s="116">
        <f t="shared" si="10"/>
        <v>0</v>
      </c>
      <c r="X32" s="116">
        <f t="shared" si="10"/>
        <v>0</v>
      </c>
      <c r="Y32" s="116">
        <f t="shared" si="10"/>
        <v>0</v>
      </c>
    </row>
    <row r="33" spans="1:29" s="12" customFormat="1" ht="30" hidden="1" customHeight="1">
      <c r="A33" s="13" t="s">
        <v>48</v>
      </c>
      <c r="B33" s="23"/>
      <c r="C33" s="23">
        <f t="shared" si="8"/>
        <v>4424</v>
      </c>
      <c r="D33" s="15"/>
      <c r="E33" s="94">
        <v>470</v>
      </c>
      <c r="F33" s="94"/>
      <c r="G33" s="94">
        <v>470</v>
      </c>
      <c r="H33" s="94">
        <v>40</v>
      </c>
      <c r="I33" s="94"/>
      <c r="J33" s="94">
        <v>50</v>
      </c>
      <c r="K33" s="94"/>
      <c r="L33" s="94"/>
      <c r="M33" s="94">
        <v>240</v>
      </c>
      <c r="N33" s="94">
        <v>230</v>
      </c>
      <c r="O33" s="94">
        <v>961</v>
      </c>
      <c r="P33" s="94"/>
      <c r="Q33" s="94"/>
      <c r="R33" s="94"/>
      <c r="S33" s="94">
        <v>320</v>
      </c>
      <c r="T33" s="94">
        <v>160</v>
      </c>
      <c r="U33" s="94">
        <v>90</v>
      </c>
      <c r="V33" s="94"/>
      <c r="W33" s="94"/>
      <c r="X33" s="94">
        <v>1328</v>
      </c>
      <c r="Y33" s="94">
        <v>65</v>
      </c>
    </row>
    <row r="34" spans="1:29" s="12" customFormat="1" ht="30" hidden="1" customHeight="1">
      <c r="A34" s="13" t="s">
        <v>45</v>
      </c>
      <c r="B34" s="28"/>
      <c r="C34" s="28">
        <f t="shared" ref="C34:Y34" si="11">C33/C30</f>
        <v>3.9609279172001327E-2</v>
      </c>
      <c r="D34" s="15" t="e">
        <f t="shared" si="0"/>
        <v>#DIV/0!</v>
      </c>
      <c r="E34" s="117">
        <f t="shared" si="11"/>
        <v>0.35795887281035799</v>
      </c>
      <c r="F34" s="117">
        <f t="shared" si="11"/>
        <v>0</v>
      </c>
      <c r="G34" s="117">
        <f t="shared" si="11"/>
        <v>3.8987971795935293E-2</v>
      </c>
      <c r="H34" s="117">
        <f t="shared" si="11"/>
        <v>5.180676078228209E-3</v>
      </c>
      <c r="I34" s="117">
        <f t="shared" si="11"/>
        <v>0</v>
      </c>
      <c r="J34" s="117">
        <f t="shared" si="11"/>
        <v>8.8276836158192092E-3</v>
      </c>
      <c r="K34" s="117">
        <f t="shared" si="11"/>
        <v>0</v>
      </c>
      <c r="L34" s="117">
        <f t="shared" si="11"/>
        <v>0</v>
      </c>
      <c r="M34" s="117">
        <f t="shared" si="11"/>
        <v>7.4441687344913146E-2</v>
      </c>
      <c r="N34" s="117">
        <f t="shared" si="11"/>
        <v>5.5155875299760189E-2</v>
      </c>
      <c r="O34" s="117">
        <f t="shared" si="11"/>
        <v>0.21712607320379576</v>
      </c>
      <c r="P34" s="117">
        <f>P33/Q30</f>
        <v>0</v>
      </c>
      <c r="Q34" s="117">
        <f>Q33/R30</f>
        <v>0</v>
      </c>
      <c r="R34" s="117">
        <f>R33/S30</f>
        <v>0</v>
      </c>
      <c r="S34" s="117">
        <f>S33/T30</f>
        <v>5.9645852749301023E-2</v>
      </c>
      <c r="T34" s="117">
        <f t="shared" si="11"/>
        <v>2.9822926374650512E-2</v>
      </c>
      <c r="U34" s="117">
        <f t="shared" si="11"/>
        <v>4.9261083743842367E-2</v>
      </c>
      <c r="V34" s="117">
        <f t="shared" si="11"/>
        <v>0</v>
      </c>
      <c r="W34" s="117">
        <f t="shared" si="11"/>
        <v>0</v>
      </c>
      <c r="X34" s="117">
        <f t="shared" si="11"/>
        <v>0.15908001916626738</v>
      </c>
      <c r="Y34" s="117">
        <f t="shared" si="11"/>
        <v>1.0027769207034866E-2</v>
      </c>
    </row>
    <row r="35" spans="1:29" s="12" customFormat="1" ht="30" hidden="1" customHeight="1">
      <c r="A35" s="25" t="s">
        <v>49</v>
      </c>
      <c r="B35" s="23"/>
      <c r="C35" s="23">
        <f>SUM(E35:Y35)</f>
        <v>3501</v>
      </c>
      <c r="D35" s="15"/>
      <c r="E35" s="94">
        <v>150</v>
      </c>
      <c r="F35" s="94"/>
      <c r="G35" s="94">
        <v>150</v>
      </c>
      <c r="H35" s="94"/>
      <c r="I35" s="94"/>
      <c r="J35" s="94"/>
      <c r="K35" s="94"/>
      <c r="L35" s="94"/>
      <c r="M35" s="94"/>
      <c r="N35" s="94"/>
      <c r="O35" s="94">
        <v>3136</v>
      </c>
      <c r="P35" s="94"/>
      <c r="Q35" s="94"/>
      <c r="R35" s="94"/>
      <c r="S35" s="94"/>
      <c r="T35" s="94"/>
      <c r="U35" s="94"/>
      <c r="V35" s="94"/>
      <c r="W35" s="94"/>
      <c r="X35" s="94"/>
      <c r="Y35" s="94">
        <v>65</v>
      </c>
    </row>
    <row r="36" spans="1:29" s="12" customFormat="1" ht="30" hidden="1" customHeight="1">
      <c r="A36" s="18" t="s">
        <v>45</v>
      </c>
      <c r="B36" s="9"/>
      <c r="C36" s="9">
        <f t="shared" ref="C36:Y36" si="12">C35/C30</f>
        <v>3.1345408314009185E-2</v>
      </c>
      <c r="D36" s="15" t="e">
        <f t="shared" si="0"/>
        <v>#DIV/0!</v>
      </c>
      <c r="E36" s="116">
        <f t="shared" si="12"/>
        <v>0.11424219345011424</v>
      </c>
      <c r="F36" s="116">
        <f t="shared" si="12"/>
        <v>0</v>
      </c>
      <c r="G36" s="116">
        <f t="shared" si="12"/>
        <v>1.244296972210701E-2</v>
      </c>
      <c r="H36" s="116">
        <f t="shared" si="12"/>
        <v>0</v>
      </c>
      <c r="I36" s="116">
        <f t="shared" si="12"/>
        <v>0</v>
      </c>
      <c r="J36" s="116">
        <f t="shared" si="12"/>
        <v>0</v>
      </c>
      <c r="K36" s="116">
        <f t="shared" si="12"/>
        <v>0</v>
      </c>
      <c r="L36" s="116">
        <f t="shared" si="12"/>
        <v>0</v>
      </c>
      <c r="M36" s="116">
        <f t="shared" si="12"/>
        <v>0</v>
      </c>
      <c r="N36" s="116">
        <f t="shared" si="12"/>
        <v>0</v>
      </c>
      <c r="O36" s="116">
        <f t="shared" si="12"/>
        <v>0.70854044283777673</v>
      </c>
      <c r="P36" s="116">
        <f>P35/Q30</f>
        <v>0</v>
      </c>
      <c r="Q36" s="116">
        <f>Q35/R30</f>
        <v>0</v>
      </c>
      <c r="R36" s="116">
        <f>R35/S30</f>
        <v>0</v>
      </c>
      <c r="S36" s="116">
        <f>S35/T30</f>
        <v>0</v>
      </c>
      <c r="T36" s="116">
        <f t="shared" si="12"/>
        <v>0</v>
      </c>
      <c r="U36" s="116">
        <f t="shared" si="12"/>
        <v>0</v>
      </c>
      <c r="V36" s="116">
        <f t="shared" si="12"/>
        <v>0</v>
      </c>
      <c r="W36" s="116">
        <f t="shared" si="12"/>
        <v>0</v>
      </c>
      <c r="X36" s="116">
        <f t="shared" si="12"/>
        <v>0</v>
      </c>
      <c r="Y36" s="116">
        <f t="shared" si="12"/>
        <v>1.0027769207034866E-2</v>
      </c>
      <c r="Z36" s="92"/>
      <c r="AA36" s="92"/>
      <c r="AB36" s="92"/>
      <c r="AC36" s="92"/>
    </row>
    <row r="37" spans="1:29" s="12" customFormat="1" ht="30" hidden="1" customHeight="1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43.5" hidden="1" customHeight="1">
      <c r="A38" s="25" t="s">
        <v>51</v>
      </c>
      <c r="B38" s="23"/>
      <c r="C38" s="23">
        <f>SUM(E38:Y38)</f>
        <v>4599</v>
      </c>
      <c r="D38" s="15"/>
      <c r="E38" s="94"/>
      <c r="F38" s="94"/>
      <c r="G38" s="94">
        <v>20</v>
      </c>
      <c r="H38" s="94"/>
      <c r="I38" s="94"/>
      <c r="J38" s="94"/>
      <c r="K38" s="94"/>
      <c r="L38" s="94"/>
      <c r="M38" s="94"/>
      <c r="N38" s="94"/>
      <c r="O38" s="94">
        <v>4579</v>
      </c>
      <c r="P38" s="94"/>
      <c r="Q38" s="94"/>
      <c r="R38" s="94"/>
      <c r="S38" s="94"/>
      <c r="T38" s="94"/>
      <c r="U38" s="94"/>
      <c r="V38" s="94"/>
      <c r="W38" s="94"/>
      <c r="X38" s="94"/>
      <c r="Y38" s="94"/>
    </row>
    <row r="39" spans="1:29" s="12" customFormat="1" ht="30" hidden="1" customHeight="1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3">F38/F37</f>
        <v>#DIV/0!</v>
      </c>
      <c r="G39" s="116" t="e">
        <f t="shared" si="13"/>
        <v>#DIV/0!</v>
      </c>
      <c r="H39" s="116" t="e">
        <f t="shared" si="13"/>
        <v>#DIV/0!</v>
      </c>
      <c r="I39" s="116" t="e">
        <f t="shared" si="13"/>
        <v>#DIV/0!</v>
      </c>
      <c r="J39" s="116" t="e">
        <f t="shared" si="13"/>
        <v>#DIV/0!</v>
      </c>
      <c r="K39" s="116" t="e">
        <f t="shared" si="13"/>
        <v>#DIV/0!</v>
      </c>
      <c r="L39" s="116" t="e">
        <f t="shared" si="13"/>
        <v>#DIV/0!</v>
      </c>
      <c r="M39" s="116" t="e">
        <f t="shared" si="13"/>
        <v>#DIV/0!</v>
      </c>
      <c r="N39" s="116" t="e">
        <f t="shared" si="13"/>
        <v>#DIV/0!</v>
      </c>
      <c r="O39" s="116" t="e">
        <f t="shared" si="13"/>
        <v>#DIV/0!</v>
      </c>
      <c r="P39" s="116" t="e">
        <f t="shared" si="13"/>
        <v>#DIV/0!</v>
      </c>
      <c r="Q39" s="116" t="e">
        <f t="shared" si="13"/>
        <v>#DIV/0!</v>
      </c>
      <c r="R39" s="116" t="e">
        <f t="shared" si="13"/>
        <v>#DIV/0!</v>
      </c>
      <c r="S39" s="116" t="e">
        <f t="shared" si="13"/>
        <v>#DIV/0!</v>
      </c>
      <c r="T39" s="116" t="e">
        <f t="shared" si="13"/>
        <v>#DIV/0!</v>
      </c>
      <c r="U39" s="116" t="e">
        <f t="shared" si="13"/>
        <v>#DIV/0!</v>
      </c>
      <c r="V39" s="116" t="e">
        <f t="shared" si="13"/>
        <v>#DIV/0!</v>
      </c>
      <c r="W39" s="116" t="e">
        <f t="shared" si="13"/>
        <v>#DIV/0!</v>
      </c>
      <c r="X39" s="116" t="e">
        <f t="shared" si="13"/>
        <v>#DIV/0!</v>
      </c>
      <c r="Y39" s="116" t="e">
        <f t="shared" si="13"/>
        <v>#DIV/0!</v>
      </c>
    </row>
    <row r="40" spans="1:29" s="12" customFormat="1" ht="30" hidden="1" customHeight="1">
      <c r="A40" s="73" t="s">
        <v>53</v>
      </c>
      <c r="B40" s="23">
        <v>58899</v>
      </c>
      <c r="C40" s="23">
        <f>SUM(E40:Y40)</f>
        <v>117735</v>
      </c>
      <c r="D40" s="15">
        <f t="shared" si="0"/>
        <v>1.9989303723322978</v>
      </c>
      <c r="E40" s="94">
        <v>7300</v>
      </c>
      <c r="F40" s="94">
        <v>3400</v>
      </c>
      <c r="G40" s="94">
        <v>9840</v>
      </c>
      <c r="H40" s="94">
        <v>8495</v>
      </c>
      <c r="I40" s="94">
        <v>3310</v>
      </c>
      <c r="J40" s="94">
        <v>12378</v>
      </c>
      <c r="K40" s="94">
        <v>3928</v>
      </c>
      <c r="L40" s="94">
        <v>4619</v>
      </c>
      <c r="M40" s="94">
        <v>5492</v>
      </c>
      <c r="N40" s="94">
        <v>1355</v>
      </c>
      <c r="O40" s="94">
        <v>2257</v>
      </c>
      <c r="P40" s="94">
        <v>1000</v>
      </c>
      <c r="Q40" s="94">
        <v>11589</v>
      </c>
      <c r="R40" s="94">
        <v>7200</v>
      </c>
      <c r="S40" s="94">
        <v>5198</v>
      </c>
      <c r="T40" s="94">
        <v>2803</v>
      </c>
      <c r="U40" s="94">
        <v>3260</v>
      </c>
      <c r="V40" s="94">
        <v>1522</v>
      </c>
      <c r="W40" s="94">
        <v>5980</v>
      </c>
      <c r="X40" s="94">
        <v>13309</v>
      </c>
      <c r="Y40" s="94">
        <v>3500</v>
      </c>
    </row>
    <row r="41" spans="1:29" s="2" customFormat="1" ht="30" hidden="1" customHeight="1">
      <c r="A41" s="11" t="s">
        <v>160</v>
      </c>
      <c r="B41" s="23">
        <v>200224</v>
      </c>
      <c r="C41" s="23">
        <f>SUM(E41:Y41)</f>
        <v>211981</v>
      </c>
      <c r="D41" s="15">
        <f t="shared" si="0"/>
        <v>1.0587192344574077</v>
      </c>
      <c r="E41" s="113">
        <v>10600</v>
      </c>
      <c r="F41" s="113">
        <v>6336</v>
      </c>
      <c r="G41" s="113">
        <v>14290</v>
      </c>
      <c r="H41" s="113">
        <v>12130</v>
      </c>
      <c r="I41" s="113">
        <v>5800</v>
      </c>
      <c r="J41" s="113">
        <v>15698</v>
      </c>
      <c r="K41" s="113">
        <v>11200</v>
      </c>
      <c r="L41" s="113">
        <v>10800</v>
      </c>
      <c r="M41" s="113">
        <v>10249</v>
      </c>
      <c r="N41" s="113">
        <v>4440</v>
      </c>
      <c r="O41" s="113">
        <v>6680</v>
      </c>
      <c r="P41" s="113">
        <v>7470</v>
      </c>
      <c r="Q41" s="113">
        <v>11100</v>
      </c>
      <c r="R41" s="113">
        <v>13306</v>
      </c>
      <c r="S41" s="113">
        <v>11483</v>
      </c>
      <c r="T41" s="113">
        <v>9923</v>
      </c>
      <c r="U41" s="113">
        <v>9650</v>
      </c>
      <c r="V41" s="113">
        <v>3061</v>
      </c>
      <c r="W41" s="113">
        <v>8390</v>
      </c>
      <c r="X41" s="113">
        <v>19100</v>
      </c>
      <c r="Y41" s="113">
        <v>10275</v>
      </c>
      <c r="Z41" s="20"/>
    </row>
    <row r="42" spans="1:29" s="2" customFormat="1" ht="30" hidden="1" customHeight="1">
      <c r="A42" s="31" t="s">
        <v>158</v>
      </c>
      <c r="B42" s="23">
        <v>215982</v>
      </c>
      <c r="C42" s="23">
        <f>SUM(E42:Y42)</f>
        <v>222380</v>
      </c>
      <c r="D42" s="15">
        <f t="shared" si="0"/>
        <v>1.0296228389402822</v>
      </c>
      <c r="E42" s="135">
        <v>10667</v>
      </c>
      <c r="F42" s="113">
        <v>7044</v>
      </c>
      <c r="G42" s="113">
        <v>15409</v>
      </c>
      <c r="H42" s="113">
        <v>12417</v>
      </c>
      <c r="I42" s="113">
        <v>7032</v>
      </c>
      <c r="J42" s="113">
        <v>15912</v>
      </c>
      <c r="K42" s="113">
        <v>11221</v>
      </c>
      <c r="L42" s="113">
        <v>10800</v>
      </c>
      <c r="M42" s="113">
        <v>10526</v>
      </c>
      <c r="N42" s="113">
        <v>4591</v>
      </c>
      <c r="O42" s="113">
        <v>6691</v>
      </c>
      <c r="P42" s="113">
        <v>9000</v>
      </c>
      <c r="Q42" s="113">
        <v>12343</v>
      </c>
      <c r="R42" s="113">
        <v>13591</v>
      </c>
      <c r="S42" s="113">
        <v>11836</v>
      </c>
      <c r="T42" s="113">
        <v>10146</v>
      </c>
      <c r="U42" s="113">
        <v>9587</v>
      </c>
      <c r="V42" s="113">
        <v>3324</v>
      </c>
      <c r="W42" s="113">
        <v>9077</v>
      </c>
      <c r="X42" s="113">
        <v>20271</v>
      </c>
      <c r="Y42" s="113">
        <v>10895</v>
      </c>
      <c r="Z42" s="20"/>
    </row>
    <row r="43" spans="1:29" s="2" customFormat="1" ht="30" hidden="1" customHeight="1">
      <c r="A43" s="17" t="s">
        <v>186</v>
      </c>
      <c r="B43" s="23">
        <v>13240</v>
      </c>
      <c r="C43" s="23">
        <f>SUM(E43:Y43)</f>
        <v>65</v>
      </c>
      <c r="D43" s="15">
        <f t="shared" si="0"/>
        <v>4.9093655589123866E-3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>
        <v>33</v>
      </c>
      <c r="P43" s="113"/>
      <c r="Q43" s="113"/>
      <c r="R43" s="113">
        <v>32</v>
      </c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hidden="1" customHeight="1">
      <c r="A44" s="18" t="s">
        <v>52</v>
      </c>
      <c r="B44" s="32">
        <f>B42/B41</f>
        <v>1.0787018539236055</v>
      </c>
      <c r="C44" s="32">
        <f>C42/C41</f>
        <v>1.049056283346149</v>
      </c>
      <c r="D44" s="15">
        <f t="shared" si="0"/>
        <v>0.97251736383911314</v>
      </c>
      <c r="E44" s="118">
        <f t="shared" ref="E44:Y44" si="14">E42/E41</f>
        <v>1.0063207547169812</v>
      </c>
      <c r="F44" s="118">
        <f t="shared" si="14"/>
        <v>1.1117424242424243</v>
      </c>
      <c r="G44" s="118">
        <f t="shared" si="14"/>
        <v>1.0783065080475858</v>
      </c>
      <c r="H44" s="118">
        <f t="shared" si="14"/>
        <v>1.0236603462489695</v>
      </c>
      <c r="I44" s="118">
        <f t="shared" si="14"/>
        <v>1.2124137931034482</v>
      </c>
      <c r="J44" s="118">
        <f t="shared" si="14"/>
        <v>1.0136323098483884</v>
      </c>
      <c r="K44" s="118">
        <f t="shared" si="14"/>
        <v>1.0018750000000001</v>
      </c>
      <c r="L44" s="118">
        <f t="shared" si="14"/>
        <v>1</v>
      </c>
      <c r="M44" s="118">
        <f t="shared" si="14"/>
        <v>1.027027027027027</v>
      </c>
      <c r="N44" s="118">
        <f t="shared" si="14"/>
        <v>1.0340090090090091</v>
      </c>
      <c r="O44" s="118">
        <f t="shared" si="14"/>
        <v>1.0016467065868264</v>
      </c>
      <c r="P44" s="118">
        <f t="shared" si="14"/>
        <v>1.2048192771084338</v>
      </c>
      <c r="Q44" s="118">
        <f t="shared" si="14"/>
        <v>1.1119819819819821</v>
      </c>
      <c r="R44" s="118">
        <f t="shared" si="14"/>
        <v>1.0214189087629642</v>
      </c>
      <c r="S44" s="118">
        <f t="shared" si="14"/>
        <v>1.0307410955325262</v>
      </c>
      <c r="T44" s="118">
        <f t="shared" si="14"/>
        <v>1.0224730424266855</v>
      </c>
      <c r="U44" s="118">
        <f t="shared" si="14"/>
        <v>0.99347150259067363</v>
      </c>
      <c r="V44" s="118">
        <f t="shared" si="14"/>
        <v>1.0859196341065012</v>
      </c>
      <c r="W44" s="118">
        <f t="shared" si="14"/>
        <v>1.0818831942789036</v>
      </c>
      <c r="X44" s="118">
        <f t="shared" si="14"/>
        <v>1.0613089005235603</v>
      </c>
      <c r="Y44" s="118">
        <f t="shared" si="14"/>
        <v>1.0603406326034064</v>
      </c>
      <c r="Z44" s="21"/>
    </row>
    <row r="45" spans="1:29" s="2" customFormat="1" ht="30" hidden="1" customHeight="1">
      <c r="A45" s="18" t="s">
        <v>159</v>
      </c>
      <c r="B45" s="23">
        <v>96919</v>
      </c>
      <c r="C45" s="23">
        <f>SUM(E45:Y45)</f>
        <v>95275</v>
      </c>
      <c r="D45" s="15">
        <f t="shared" si="0"/>
        <v>0.98303738173113631</v>
      </c>
      <c r="E45" s="119">
        <v>7950</v>
      </c>
      <c r="F45" s="119">
        <v>3374</v>
      </c>
      <c r="G45" s="119">
        <v>6339</v>
      </c>
      <c r="H45" s="119">
        <v>3643</v>
      </c>
      <c r="I45" s="119">
        <v>2625</v>
      </c>
      <c r="J45" s="119">
        <v>7534</v>
      </c>
      <c r="K45" s="119">
        <v>5644</v>
      </c>
      <c r="L45" s="119">
        <v>4148</v>
      </c>
      <c r="M45" s="119">
        <v>4639</v>
      </c>
      <c r="N45" s="119">
        <v>1026</v>
      </c>
      <c r="O45" s="119">
        <v>1614</v>
      </c>
      <c r="P45" s="119">
        <v>2325</v>
      </c>
      <c r="Q45" s="119">
        <v>6152</v>
      </c>
      <c r="R45" s="119">
        <v>7162</v>
      </c>
      <c r="S45" s="119">
        <v>4741</v>
      </c>
      <c r="T45" s="119">
        <v>3534</v>
      </c>
      <c r="U45" s="119">
        <v>4470</v>
      </c>
      <c r="V45" s="119">
        <v>1314</v>
      </c>
      <c r="W45" s="119">
        <v>2702</v>
      </c>
      <c r="X45" s="119">
        <v>9384</v>
      </c>
      <c r="Y45" s="119">
        <v>4955</v>
      </c>
      <c r="Z45" s="21"/>
    </row>
    <row r="46" spans="1:29" s="2" customFormat="1" ht="30" hidden="1" customHeight="1">
      <c r="A46" s="18" t="s">
        <v>54</v>
      </c>
      <c r="B46" s="23">
        <v>93837</v>
      </c>
      <c r="C46" s="23">
        <f>SUM(E46:Y46)</f>
        <v>97050</v>
      </c>
      <c r="D46" s="15">
        <f t="shared" si="0"/>
        <v>1.034240225071134</v>
      </c>
      <c r="E46" s="94">
        <v>1200</v>
      </c>
      <c r="F46" s="94">
        <v>2960</v>
      </c>
      <c r="G46" s="94">
        <v>5857</v>
      </c>
      <c r="H46" s="94">
        <v>6854</v>
      </c>
      <c r="I46" s="94">
        <v>2291</v>
      </c>
      <c r="J46" s="94">
        <v>7327</v>
      </c>
      <c r="K46" s="94">
        <v>3465</v>
      </c>
      <c r="L46" s="94">
        <v>4777</v>
      </c>
      <c r="M46" s="94">
        <v>4395</v>
      </c>
      <c r="N46" s="94">
        <v>2950</v>
      </c>
      <c r="O46" s="94">
        <v>4384</v>
      </c>
      <c r="P46" s="94">
        <v>5270</v>
      </c>
      <c r="Q46" s="94">
        <v>3722</v>
      </c>
      <c r="R46" s="94">
        <v>5775</v>
      </c>
      <c r="S46" s="94">
        <v>6147</v>
      </c>
      <c r="T46" s="94">
        <v>5219</v>
      </c>
      <c r="U46" s="94">
        <v>4320</v>
      </c>
      <c r="V46" s="94">
        <v>1772</v>
      </c>
      <c r="W46" s="94">
        <v>4360</v>
      </c>
      <c r="X46" s="94">
        <v>8505</v>
      </c>
      <c r="Y46" s="94">
        <v>5500</v>
      </c>
      <c r="Z46" s="21"/>
    </row>
    <row r="47" spans="1:29" s="2" customFormat="1" ht="30" hidden="1" customHeight="1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hidden="1" customHeight="1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hidden="1" customHeight="1">
      <c r="A49" s="18" t="s">
        <v>57</v>
      </c>
      <c r="B49" s="23">
        <v>8737</v>
      </c>
      <c r="C49" s="23">
        <f>SUM(E49:Y49)</f>
        <v>19392</v>
      </c>
      <c r="D49" s="15">
        <f t="shared" si="0"/>
        <v>2.2195261531418109</v>
      </c>
      <c r="E49" s="94">
        <v>1000</v>
      </c>
      <c r="F49" s="94">
        <v>268</v>
      </c>
      <c r="G49" s="94">
        <v>436</v>
      </c>
      <c r="H49" s="94">
        <v>500</v>
      </c>
      <c r="I49" s="94">
        <v>726</v>
      </c>
      <c r="J49" s="94">
        <v>664</v>
      </c>
      <c r="K49" s="94">
        <v>329</v>
      </c>
      <c r="L49" s="94">
        <v>366</v>
      </c>
      <c r="M49" s="94">
        <v>1036</v>
      </c>
      <c r="N49" s="94">
        <v>50</v>
      </c>
      <c r="O49" s="94">
        <v>180</v>
      </c>
      <c r="P49" s="94">
        <v>530</v>
      </c>
      <c r="Q49" s="94">
        <v>238</v>
      </c>
      <c r="R49" s="94">
        <v>160</v>
      </c>
      <c r="S49" s="94">
        <v>669</v>
      </c>
      <c r="T49" s="94">
        <v>617</v>
      </c>
      <c r="U49" s="94">
        <v>130</v>
      </c>
      <c r="V49" s="94">
        <v>15</v>
      </c>
      <c r="W49" s="94">
        <v>620</v>
      </c>
      <c r="X49" s="94">
        <v>10778</v>
      </c>
      <c r="Y49" s="94">
        <v>80</v>
      </c>
      <c r="Z49" s="21"/>
    </row>
    <row r="50" spans="1:26" s="2" customFormat="1" ht="30" hidden="1" customHeight="1">
      <c r="A50" s="17" t="s">
        <v>58</v>
      </c>
      <c r="B50" s="23"/>
      <c r="C50" s="23">
        <f t="shared" ref="C50:C64" si="15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30" hidden="1" customHeight="1" outlineLevel="1">
      <c r="A51" s="17" t="s">
        <v>161</v>
      </c>
      <c r="B51" s="23">
        <v>251283</v>
      </c>
      <c r="C51" s="23">
        <f t="shared" si="15"/>
        <v>236103.7</v>
      </c>
      <c r="D51" s="15">
        <f t="shared" si="0"/>
        <v>0.93959280970061654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3342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30" hidden="1" customHeight="1" outlineLevel="1">
      <c r="A52" s="17" t="s">
        <v>162</v>
      </c>
      <c r="B52" s="23">
        <v>174016</v>
      </c>
      <c r="C52" s="23">
        <f t="shared" si="15"/>
        <v>160991.70000000001</v>
      </c>
      <c r="D52" s="15">
        <f t="shared" si="0"/>
        <v>0.92515458348657598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3095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30" hidden="1" customHeight="1">
      <c r="A53" s="11" t="s">
        <v>59</v>
      </c>
      <c r="B53" s="23">
        <v>5500</v>
      </c>
      <c r="C53" s="23">
        <f>SUM(E53:Y53)</f>
        <v>5480.5</v>
      </c>
      <c r="D53" s="15">
        <f t="shared" si="0"/>
        <v>0.99645454545454548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54">
        <v>198.5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30" hidden="1" customHeight="1">
      <c r="A54" s="31" t="s">
        <v>60</v>
      </c>
      <c r="B54" s="23">
        <v>5003</v>
      </c>
      <c r="C54" s="23">
        <f t="shared" si="15"/>
        <v>5628.6</v>
      </c>
      <c r="D54" s="15">
        <f>C54/B54</f>
        <v>1.1250449730161904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54">
        <v>217.5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30" hidden="1" customHeight="1">
      <c r="A55" s="18" t="s">
        <v>52</v>
      </c>
      <c r="B55" s="32">
        <f>B54/B53</f>
        <v>0.90963636363636369</v>
      </c>
      <c r="C55" s="15">
        <f>C54/C53</f>
        <v>1.027023081835599</v>
      </c>
      <c r="D55" s="15"/>
      <c r="E55" s="118">
        <f t="shared" ref="E55:X55" si="16">E54/E53</f>
        <v>1.5714285714285714</v>
      </c>
      <c r="F55" s="118">
        <f t="shared" si="16"/>
        <v>0.9101123595505618</v>
      </c>
      <c r="G55" s="118">
        <f t="shared" si="16"/>
        <v>1.1899109792284865</v>
      </c>
      <c r="H55" s="118">
        <f t="shared" si="16"/>
        <v>1.0387811634349031</v>
      </c>
      <c r="I55" s="118">
        <f t="shared" si="16"/>
        <v>0.64</v>
      </c>
      <c r="J55" s="118">
        <f t="shared" si="16"/>
        <v>0.90445859872611467</v>
      </c>
      <c r="K55" s="118">
        <f t="shared" si="16"/>
        <v>0.65621621621621617</v>
      </c>
      <c r="L55" s="118">
        <f t="shared" si="16"/>
        <v>0.95725388601036265</v>
      </c>
      <c r="M55" s="118">
        <f t="shared" si="16"/>
        <v>1.1571428571428573</v>
      </c>
      <c r="N55" s="118">
        <f t="shared" si="16"/>
        <v>0.94594594594594594</v>
      </c>
      <c r="O55" s="118">
        <f t="shared" si="16"/>
        <v>1.0957178841309825</v>
      </c>
      <c r="P55" s="118">
        <f t="shared" si="16"/>
        <v>1.346613545816733</v>
      </c>
      <c r="Q55" s="118">
        <f t="shared" si="16"/>
        <v>0.16216216216216217</v>
      </c>
      <c r="R55" s="118">
        <f t="shared" si="16"/>
        <v>1.4988962472406182</v>
      </c>
      <c r="S55" s="118">
        <f t="shared" si="16"/>
        <v>0.8632075471698113</v>
      </c>
      <c r="T55" s="118">
        <f t="shared" si="16"/>
        <v>1.1111111111111112</v>
      </c>
      <c r="U55" s="118">
        <f t="shared" si="16"/>
        <v>1.008695652173913</v>
      </c>
      <c r="V55" s="118">
        <f t="shared" si="16"/>
        <v>6.1</v>
      </c>
      <c r="W55" s="118">
        <f t="shared" si="16"/>
        <v>1</v>
      </c>
      <c r="X55" s="118">
        <f t="shared" si="16"/>
        <v>1.0974212034383954</v>
      </c>
      <c r="Y55" s="118"/>
      <c r="Z55" s="21"/>
    </row>
    <row r="56" spans="1:26" s="2" customFormat="1" ht="30" hidden="1" customHeight="1" outlineLevel="1">
      <c r="A56" s="17" t="s">
        <v>61</v>
      </c>
      <c r="B56" s="23"/>
      <c r="C56" s="23">
        <f t="shared" si="15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30" hidden="1" customHeight="1">
      <c r="A57" s="11" t="s">
        <v>153</v>
      </c>
      <c r="B57" s="23">
        <v>900</v>
      </c>
      <c r="C57" s="23">
        <f t="shared" si="15"/>
        <v>845</v>
      </c>
      <c r="D57" s="15">
        <f t="shared" si="0"/>
        <v>0.93888888888888888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45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6.25" hidden="1" customHeight="1">
      <c r="A58" s="31" t="s">
        <v>154</v>
      </c>
      <c r="B58" s="27">
        <v>828</v>
      </c>
      <c r="C58" s="27">
        <f t="shared" si="15"/>
        <v>924.5</v>
      </c>
      <c r="D58" s="15">
        <f t="shared" si="0"/>
        <v>1.1165458937198067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48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6.25" hidden="1" customHeight="1">
      <c r="A59" s="18" t="s">
        <v>52</v>
      </c>
      <c r="B59" s="9">
        <f>B58/B57</f>
        <v>0.92</v>
      </c>
      <c r="C59" s="9">
        <f>C58/C57</f>
        <v>1.0940828402366864</v>
      </c>
      <c r="D59" s="15"/>
      <c r="E59" s="116">
        <f>E58/E57</f>
        <v>1.9166666666666667</v>
      </c>
      <c r="F59" s="116">
        <f t="shared" ref="F59:Y59" si="17">F58/F57</f>
        <v>0.81904761904761902</v>
      </c>
      <c r="G59" s="116">
        <f t="shared" si="17"/>
        <v>1.125</v>
      </c>
      <c r="H59" s="116"/>
      <c r="I59" s="116">
        <f t="shared" si="17"/>
        <v>2.2571428571428571</v>
      </c>
      <c r="J59" s="116">
        <f t="shared" si="17"/>
        <v>0.66666666666666663</v>
      </c>
      <c r="K59" s="116">
        <f t="shared" si="17"/>
        <v>1.0672268907563025</v>
      </c>
      <c r="L59" s="116">
        <f t="shared" si="17"/>
        <v>1.3385714285714285</v>
      </c>
      <c r="M59" s="116">
        <f t="shared" si="17"/>
        <v>1.4242424242424243</v>
      </c>
      <c r="N59" s="116">
        <f t="shared" si="17"/>
        <v>5.6</v>
      </c>
      <c r="O59" s="116">
        <f t="shared" si="17"/>
        <v>1.0666666666666667</v>
      </c>
      <c r="P59" s="116">
        <f t="shared" si="17"/>
        <v>1.1834862385321101</v>
      </c>
      <c r="Q59" s="116"/>
      <c r="R59" s="116">
        <f t="shared" si="17"/>
        <v>2.3333333333333335</v>
      </c>
      <c r="S59" s="116">
        <f t="shared" si="17"/>
        <v>1.2</v>
      </c>
      <c r="T59" s="116">
        <f t="shared" si="17"/>
        <v>0.58333333333333337</v>
      </c>
      <c r="U59" s="116"/>
      <c r="V59" s="116"/>
      <c r="W59" s="116">
        <f t="shared" si="17"/>
        <v>1</v>
      </c>
      <c r="X59" s="116">
        <f t="shared" si="17"/>
        <v>1</v>
      </c>
      <c r="Y59" s="116">
        <f t="shared" si="17"/>
        <v>0.6</v>
      </c>
      <c r="Z59" s="20"/>
    </row>
    <row r="60" spans="1:26" s="2" customFormat="1" ht="30" hidden="1" customHeight="1">
      <c r="A60" s="13" t="s">
        <v>188</v>
      </c>
      <c r="B60" s="27">
        <v>496</v>
      </c>
      <c r="C60" s="27">
        <f t="shared" si="15"/>
        <v>557</v>
      </c>
      <c r="D60" s="15">
        <f t="shared" si="0"/>
        <v>1.122983870967742</v>
      </c>
      <c r="E60" s="94"/>
      <c r="F60" s="94"/>
      <c r="G60" s="94">
        <v>543</v>
      </c>
      <c r="H60" s="123"/>
      <c r="I60" s="94"/>
      <c r="J60" s="94"/>
      <c r="K60" s="94"/>
      <c r="L60" s="94">
        <v>3</v>
      </c>
      <c r="M60" s="123"/>
      <c r="N60" s="123"/>
      <c r="O60" s="94"/>
      <c r="P60" s="94"/>
      <c r="Q60" s="94"/>
      <c r="R60" s="94"/>
      <c r="S60" s="94"/>
      <c r="T60" s="94"/>
      <c r="U60" s="94">
        <v>8</v>
      </c>
      <c r="V60" s="94"/>
      <c r="W60" s="94"/>
      <c r="X60" s="94">
        <v>3</v>
      </c>
      <c r="Y60" s="94"/>
      <c r="Z60" s="20"/>
    </row>
    <row r="61" spans="1:26" s="2" customFormat="1" ht="30" hidden="1" customHeight="1">
      <c r="A61" s="13" t="s">
        <v>52</v>
      </c>
      <c r="B61" s="32"/>
      <c r="C61" s="27">
        <f t="shared" si="15"/>
        <v>0</v>
      </c>
      <c r="D61" s="15" t="e">
        <f t="shared" si="0"/>
        <v>#DIV/0!</v>
      </c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hidden="1" customHeight="1">
      <c r="A62" s="18" t="s">
        <v>189</v>
      </c>
      <c r="B62" s="27">
        <v>23944</v>
      </c>
      <c r="C62" s="27">
        <f>SUM(E62:Y62)</f>
        <v>35393</v>
      </c>
      <c r="D62" s="15">
        <f t="shared" si="0"/>
        <v>1.4781573671901103</v>
      </c>
      <c r="E62" s="119">
        <f>E64+E67+E68+E70+E74+E73+E75</f>
        <v>6450</v>
      </c>
      <c r="F62" s="119">
        <f>F64+F67+F68+F70+F74+F73+F75</f>
        <v>579</v>
      </c>
      <c r="G62" s="119">
        <f t="shared" ref="G62:P62" si="18">G64+G67+G68+G70+G74+G73+G75</f>
        <v>1604</v>
      </c>
      <c r="H62" s="119">
        <f t="shared" si="18"/>
        <v>1315</v>
      </c>
      <c r="I62" s="119">
        <f t="shared" si="18"/>
        <v>1051</v>
      </c>
      <c r="J62" s="119">
        <f t="shared" si="18"/>
        <v>5473</v>
      </c>
      <c r="K62" s="119">
        <f t="shared" si="18"/>
        <v>454</v>
      </c>
      <c r="L62" s="119">
        <f t="shared" si="18"/>
        <v>1480</v>
      </c>
      <c r="M62" s="119">
        <f t="shared" si="18"/>
        <v>1069</v>
      </c>
      <c r="N62" s="119">
        <f t="shared" si="18"/>
        <v>157</v>
      </c>
      <c r="O62" s="119">
        <f t="shared" si="18"/>
        <v>650</v>
      </c>
      <c r="P62" s="119">
        <f t="shared" si="18"/>
        <v>1189</v>
      </c>
      <c r="Q62" s="119">
        <f>Q64+Q67+Q68+Q70+Q74+Q73+Q75</f>
        <v>4836</v>
      </c>
      <c r="R62" s="119">
        <f t="shared" ref="R62:Y62" si="19">R64+R67+R68+R70+R74+R73+R75</f>
        <v>495</v>
      </c>
      <c r="S62" s="119">
        <f>S64+S67+S68+S70+S74+S73+S75</f>
        <v>1016</v>
      </c>
      <c r="T62" s="119">
        <f t="shared" si="19"/>
        <v>1180</v>
      </c>
      <c r="U62" s="119">
        <f t="shared" si="19"/>
        <v>2574</v>
      </c>
      <c r="V62" s="119">
        <f t="shared" si="19"/>
        <v>522</v>
      </c>
      <c r="W62" s="119">
        <f t="shared" si="19"/>
        <v>1489</v>
      </c>
      <c r="X62" s="119">
        <f t="shared" si="19"/>
        <v>1580</v>
      </c>
      <c r="Y62" s="119">
        <f t="shared" si="19"/>
        <v>230</v>
      </c>
      <c r="Z62" s="21"/>
    </row>
    <row r="63" spans="1:26" s="2" customFormat="1" ht="30" hidden="1" customHeight="1">
      <c r="A63" s="18" t="s">
        <v>190</v>
      </c>
      <c r="B63" s="27">
        <f>B69+B71+B72+B76</f>
        <v>37664</v>
      </c>
      <c r="C63" s="27">
        <f>SUM(E63:Y63)</f>
        <v>43219.400000000009</v>
      </c>
      <c r="D63" s="15">
        <f t="shared" si="0"/>
        <v>1.1474989379779101</v>
      </c>
      <c r="E63" s="119">
        <f>E69+E71+E72+E76</f>
        <v>2649</v>
      </c>
      <c r="F63" s="119">
        <f>F69+F71+F72+F76</f>
        <v>608</v>
      </c>
      <c r="G63" s="119">
        <f t="shared" ref="G63:Y63" si="20">G69+G71+G72+G76</f>
        <v>6390</v>
      </c>
      <c r="H63" s="119">
        <f t="shared" si="20"/>
        <v>2478</v>
      </c>
      <c r="I63" s="119">
        <f t="shared" si="20"/>
        <v>1613.9</v>
      </c>
      <c r="J63" s="119">
        <f>J69+J71+J72+J76</f>
        <v>2070</v>
      </c>
      <c r="K63" s="119">
        <f t="shared" si="20"/>
        <v>970.5</v>
      </c>
      <c r="L63" s="119">
        <f t="shared" si="20"/>
        <v>3327</v>
      </c>
      <c r="M63" s="119">
        <f t="shared" si="20"/>
        <v>779</v>
      </c>
      <c r="N63" s="119">
        <f>N69+N71+N72+N76</f>
        <v>1126.2</v>
      </c>
      <c r="O63" s="119">
        <f>O69+O71+O72+O76</f>
        <v>1759.5</v>
      </c>
      <c r="P63" s="119">
        <f t="shared" si="20"/>
        <v>1556</v>
      </c>
      <c r="Q63" s="119">
        <f t="shared" si="20"/>
        <v>2174</v>
      </c>
      <c r="R63" s="119">
        <f t="shared" si="20"/>
        <v>548</v>
      </c>
      <c r="S63" s="119">
        <f>S69+S71+S72+S76</f>
        <v>2995</v>
      </c>
      <c r="T63" s="119">
        <f t="shared" si="20"/>
        <v>2958</v>
      </c>
      <c r="U63" s="119">
        <f t="shared" si="20"/>
        <v>758</v>
      </c>
      <c r="V63" s="119">
        <f t="shared" si="20"/>
        <v>104.5</v>
      </c>
      <c r="W63" s="119">
        <f t="shared" si="20"/>
        <v>1012.8</v>
      </c>
      <c r="X63" s="119">
        <f t="shared" si="20"/>
        <v>5387</v>
      </c>
      <c r="Y63" s="119">
        <f t="shared" si="20"/>
        <v>1955</v>
      </c>
      <c r="Z63" s="21"/>
    </row>
    <row r="64" spans="1:26" s="2" customFormat="1" ht="30" hidden="1" customHeight="1">
      <c r="A64" s="18" t="s">
        <v>62</v>
      </c>
      <c r="B64" s="23">
        <v>652</v>
      </c>
      <c r="C64" s="27">
        <f t="shared" si="15"/>
        <v>867</v>
      </c>
      <c r="D64" s="15">
        <f t="shared" si="0"/>
        <v>1.3297546012269938</v>
      </c>
      <c r="E64" s="119"/>
      <c r="F64" s="119"/>
      <c r="G64" s="119">
        <v>417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>
        <v>300</v>
      </c>
      <c r="V64" s="119"/>
      <c r="W64" s="119"/>
      <c r="X64" s="119">
        <v>150</v>
      </c>
      <c r="Y64" s="119"/>
      <c r="Z64" s="20"/>
    </row>
    <row r="65" spans="1:26" s="2" customFormat="1" ht="30" hidden="1" customHeight="1" outlineLevel="1">
      <c r="A65" s="17" t="s">
        <v>63</v>
      </c>
      <c r="B65" s="23"/>
      <c r="C65" s="23">
        <f t="shared" ref="C65:C78" si="21">SUM(E65:Y65)</f>
        <v>0</v>
      </c>
      <c r="D65" s="15" t="e">
        <f t="shared" si="0"/>
        <v>#DIV/0!</v>
      </c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>
      <c r="A66" s="17" t="s">
        <v>64</v>
      </c>
      <c r="B66" s="23"/>
      <c r="C66" s="23">
        <f t="shared" si="21"/>
        <v>0</v>
      </c>
      <c r="D66" s="15" t="e">
        <f t="shared" si="0"/>
        <v>#DIV/0!</v>
      </c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hidden="1" customHeight="1">
      <c r="A67" s="18" t="s">
        <v>65</v>
      </c>
      <c r="B67" s="27">
        <v>9838</v>
      </c>
      <c r="C67" s="23">
        <f t="shared" si="21"/>
        <v>15631</v>
      </c>
      <c r="D67" s="15">
        <f t="shared" si="0"/>
        <v>1.5888391949583249</v>
      </c>
      <c r="E67" s="110">
        <v>5391</v>
      </c>
      <c r="F67" s="110">
        <v>295</v>
      </c>
      <c r="G67" s="110">
        <v>200</v>
      </c>
      <c r="H67" s="110">
        <v>100</v>
      </c>
      <c r="I67" s="110">
        <v>70</v>
      </c>
      <c r="J67" s="110">
        <v>2152</v>
      </c>
      <c r="K67" s="110">
        <v>120</v>
      </c>
      <c r="L67" s="110">
        <v>170</v>
      </c>
      <c r="M67" s="110"/>
      <c r="N67" s="110"/>
      <c r="O67" s="110">
        <v>650</v>
      </c>
      <c r="P67" s="110">
        <v>962</v>
      </c>
      <c r="Q67" s="110">
        <v>1629</v>
      </c>
      <c r="R67" s="110">
        <v>271</v>
      </c>
      <c r="S67" s="110">
        <v>700</v>
      </c>
      <c r="T67" s="110"/>
      <c r="U67" s="110">
        <v>170</v>
      </c>
      <c r="V67" s="110">
        <v>522</v>
      </c>
      <c r="W67" s="110">
        <v>1132</v>
      </c>
      <c r="X67" s="110">
        <v>1097</v>
      </c>
      <c r="Y67" s="110"/>
      <c r="Z67" s="21"/>
    </row>
    <row r="68" spans="1:26" s="2" customFormat="1" ht="30" hidden="1" customHeight="1">
      <c r="A68" s="18" t="s">
        <v>66</v>
      </c>
      <c r="B68" s="23">
        <v>4492</v>
      </c>
      <c r="C68" s="23">
        <f t="shared" si="21"/>
        <v>5143</v>
      </c>
      <c r="D68" s="15">
        <f t="shared" si="0"/>
        <v>1.1449243098842385</v>
      </c>
      <c r="E68" s="110"/>
      <c r="F68" s="110">
        <v>134</v>
      </c>
      <c r="G68" s="110">
        <v>24</v>
      </c>
      <c r="H68" s="110">
        <v>757</v>
      </c>
      <c r="I68" s="110">
        <v>581</v>
      </c>
      <c r="J68" s="110">
        <v>1413</v>
      </c>
      <c r="K68" s="110">
        <v>174</v>
      </c>
      <c r="L68" s="110"/>
      <c r="M68" s="110">
        <v>1069</v>
      </c>
      <c r="N68" s="110">
        <v>55</v>
      </c>
      <c r="O68" s="110"/>
      <c r="P68" s="110">
        <v>17</v>
      </c>
      <c r="Q68" s="110">
        <v>110</v>
      </c>
      <c r="R68" s="110">
        <v>30</v>
      </c>
      <c r="S68" s="110"/>
      <c r="T68" s="110">
        <v>706</v>
      </c>
      <c r="U68" s="110"/>
      <c r="V68" s="110"/>
      <c r="W68" s="110"/>
      <c r="X68" s="110">
        <v>73</v>
      </c>
      <c r="Y68" s="110"/>
      <c r="Z68" s="21"/>
    </row>
    <row r="69" spans="1:26" s="2" customFormat="1" ht="30" hidden="1" customHeight="1">
      <c r="A69" s="18" t="s">
        <v>67</v>
      </c>
      <c r="B69" s="23">
        <v>10893</v>
      </c>
      <c r="C69" s="23">
        <f t="shared" si="21"/>
        <v>13552</v>
      </c>
      <c r="D69" s="15">
        <f t="shared" si="0"/>
        <v>1.2441017166987973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686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hidden="1" customHeight="1">
      <c r="A70" s="18" t="s">
        <v>68</v>
      </c>
      <c r="B70" s="23">
        <v>2995</v>
      </c>
      <c r="C70" s="23">
        <f t="shared" si="21"/>
        <v>6863</v>
      </c>
      <c r="D70" s="15">
        <f t="shared" si="0"/>
        <v>2.2914858096828046</v>
      </c>
      <c r="E70" s="110">
        <v>106</v>
      </c>
      <c r="F70" s="110"/>
      <c r="G70" s="110">
        <v>563</v>
      </c>
      <c r="H70" s="110"/>
      <c r="I70" s="110">
        <v>100</v>
      </c>
      <c r="J70" s="110">
        <v>1908</v>
      </c>
      <c r="K70" s="110">
        <v>160</v>
      </c>
      <c r="L70" s="110">
        <v>1310</v>
      </c>
      <c r="M70" s="110"/>
      <c r="N70" s="110">
        <v>100</v>
      </c>
      <c r="O70" s="110"/>
      <c r="P70" s="110"/>
      <c r="Q70" s="110"/>
      <c r="R70" s="110">
        <v>105</v>
      </c>
      <c r="S70" s="110"/>
      <c r="T70" s="110">
        <v>291</v>
      </c>
      <c r="U70" s="110">
        <v>1810</v>
      </c>
      <c r="V70" s="110"/>
      <c r="W70" s="110"/>
      <c r="X70" s="110">
        <v>180</v>
      </c>
      <c r="Y70" s="110">
        <v>230</v>
      </c>
      <c r="Z70" s="21"/>
    </row>
    <row r="71" spans="1:26" s="2" customFormat="1" ht="30" hidden="1" customHeight="1">
      <c r="A71" s="18" t="s">
        <v>69</v>
      </c>
      <c r="B71" s="23">
        <v>18066</v>
      </c>
      <c r="C71" s="23">
        <f t="shared" si="21"/>
        <v>19374</v>
      </c>
      <c r="D71" s="15">
        <f t="shared" ref="D71:D79" si="22">C71/B71</f>
        <v>1.0724011956160744</v>
      </c>
      <c r="E71" s="110">
        <v>2628</v>
      </c>
      <c r="F71" s="110">
        <v>80</v>
      </c>
      <c r="G71" s="110">
        <v>3407</v>
      </c>
      <c r="H71" s="110">
        <v>671</v>
      </c>
      <c r="I71" s="110">
        <v>489</v>
      </c>
      <c r="J71" s="110">
        <v>1339</v>
      </c>
      <c r="K71" s="110">
        <v>202</v>
      </c>
      <c r="L71" s="110">
        <v>1620</v>
      </c>
      <c r="M71" s="110">
        <v>287</v>
      </c>
      <c r="N71" s="110">
        <v>316</v>
      </c>
      <c r="O71" s="110">
        <v>723</v>
      </c>
      <c r="P71" s="110">
        <v>783</v>
      </c>
      <c r="Q71" s="110">
        <v>1392</v>
      </c>
      <c r="R71" s="110">
        <v>120</v>
      </c>
      <c r="S71" s="110">
        <v>235</v>
      </c>
      <c r="T71" s="110">
        <v>582</v>
      </c>
      <c r="U71" s="110">
        <v>50</v>
      </c>
      <c r="V71" s="110">
        <v>32</v>
      </c>
      <c r="W71" s="110">
        <v>271</v>
      </c>
      <c r="X71" s="110">
        <v>3592</v>
      </c>
      <c r="Y71" s="110">
        <v>555</v>
      </c>
      <c r="Z71" s="21"/>
    </row>
    <row r="72" spans="1:26" s="2" customFormat="1" ht="30" hidden="1" customHeight="1">
      <c r="A72" s="18" t="s">
        <v>70</v>
      </c>
      <c r="B72" s="23">
        <v>8705</v>
      </c>
      <c r="C72" s="23">
        <f t="shared" si="21"/>
        <v>10264</v>
      </c>
      <c r="D72" s="15">
        <f t="shared" si="22"/>
        <v>1.1790924755887422</v>
      </c>
      <c r="E72" s="110">
        <v>21</v>
      </c>
      <c r="F72" s="110">
        <v>177</v>
      </c>
      <c r="G72" s="110">
        <v>1979</v>
      </c>
      <c r="H72" s="110">
        <v>812</v>
      </c>
      <c r="I72" s="110">
        <v>740</v>
      </c>
      <c r="J72" s="110">
        <v>450</v>
      </c>
      <c r="K72" s="110">
        <v>578</v>
      </c>
      <c r="L72" s="110">
        <v>375</v>
      </c>
      <c r="M72" s="110">
        <v>109</v>
      </c>
      <c r="N72" s="110">
        <v>269</v>
      </c>
      <c r="O72" s="110">
        <v>350</v>
      </c>
      <c r="P72" s="175">
        <v>82</v>
      </c>
      <c r="Q72" s="110">
        <v>421</v>
      </c>
      <c r="R72" s="110">
        <v>278</v>
      </c>
      <c r="S72" s="110">
        <v>2242</v>
      </c>
      <c r="T72" s="110">
        <v>173</v>
      </c>
      <c r="U72" s="110">
        <v>127</v>
      </c>
      <c r="V72" s="110">
        <v>72</v>
      </c>
      <c r="W72" s="110">
        <v>171</v>
      </c>
      <c r="X72" s="110">
        <v>357</v>
      </c>
      <c r="Y72" s="110">
        <v>481</v>
      </c>
      <c r="Z72" s="21"/>
    </row>
    <row r="73" spans="1:26" s="2" customFormat="1" ht="30" hidden="1" customHeight="1">
      <c r="A73" s="18" t="s">
        <v>71</v>
      </c>
      <c r="B73" s="23">
        <v>541</v>
      </c>
      <c r="C73" s="23">
        <f t="shared" si="21"/>
        <v>1526</v>
      </c>
      <c r="D73" s="15">
        <f t="shared" si="22"/>
        <v>2.8207024029574863</v>
      </c>
      <c r="E73" s="110"/>
      <c r="F73" s="110">
        <v>10</v>
      </c>
      <c r="G73" s="110">
        <v>400</v>
      </c>
      <c r="H73" s="110">
        <v>53</v>
      </c>
      <c r="I73" s="110">
        <v>62</v>
      </c>
      <c r="J73" s="110"/>
      <c r="K73" s="110"/>
      <c r="L73" s="110"/>
      <c r="M73" s="110"/>
      <c r="N73" s="110">
        <v>2</v>
      </c>
      <c r="O73" s="110"/>
      <c r="P73" s="176"/>
      <c r="Q73" s="176">
        <v>430</v>
      </c>
      <c r="R73" s="124">
        <v>89</v>
      </c>
      <c r="S73" s="110">
        <v>116</v>
      </c>
      <c r="T73" s="110">
        <v>110</v>
      </c>
      <c r="U73" s="110">
        <v>254</v>
      </c>
      <c r="V73" s="110"/>
      <c r="W73" s="110"/>
      <c r="X73" s="110"/>
      <c r="Y73" s="110"/>
      <c r="Z73" s="21"/>
    </row>
    <row r="74" spans="1:26" s="2" customFormat="1" ht="30" hidden="1" customHeight="1">
      <c r="A74" s="18" t="s">
        <v>72</v>
      </c>
      <c r="B74" s="23">
        <v>2624</v>
      </c>
      <c r="C74" s="23">
        <f t="shared" si="21"/>
        <v>5105</v>
      </c>
      <c r="D74" s="15">
        <f t="shared" si="22"/>
        <v>1.9455030487804879</v>
      </c>
      <c r="E74" s="110">
        <v>953</v>
      </c>
      <c r="F74" s="110">
        <v>140</v>
      </c>
      <c r="G74" s="144"/>
      <c r="H74" s="115">
        <v>187</v>
      </c>
      <c r="I74" s="115">
        <v>238</v>
      </c>
      <c r="J74" s="110"/>
      <c r="K74" s="110"/>
      <c r="L74" s="110"/>
      <c r="M74" s="110"/>
      <c r="N74" s="110"/>
      <c r="O74" s="110"/>
      <c r="P74" s="176">
        <v>210</v>
      </c>
      <c r="Q74" s="176">
        <v>2667</v>
      </c>
      <c r="R74" s="110"/>
      <c r="S74" s="110">
        <v>200</v>
      </c>
      <c r="T74" s="110">
        <v>73</v>
      </c>
      <c r="U74" s="110"/>
      <c r="V74" s="110"/>
      <c r="W74" s="110">
        <v>357</v>
      </c>
      <c r="X74" s="110">
        <v>80</v>
      </c>
      <c r="Y74" s="110"/>
      <c r="Z74" s="21"/>
    </row>
    <row r="75" spans="1:26" s="2" customFormat="1" ht="30" hidden="1" customHeight="1">
      <c r="A75" s="18" t="s">
        <v>73</v>
      </c>
      <c r="B75" s="23">
        <v>1443</v>
      </c>
      <c r="C75" s="23">
        <f t="shared" si="21"/>
        <v>258</v>
      </c>
      <c r="D75" s="15">
        <f t="shared" si="22"/>
        <v>0.1787941787941788</v>
      </c>
      <c r="E75" s="110"/>
      <c r="F75" s="110"/>
      <c r="G75" s="110"/>
      <c r="H75" s="110">
        <v>218</v>
      </c>
      <c r="I75" s="110"/>
      <c r="J75" s="110"/>
      <c r="K75" s="110"/>
      <c r="L75" s="110"/>
      <c r="M75" s="110"/>
      <c r="N75" s="110"/>
      <c r="O75" s="110"/>
      <c r="P75" s="176"/>
      <c r="Q75" s="176"/>
      <c r="R75" s="110"/>
      <c r="S75" s="110"/>
      <c r="T75" s="110"/>
      <c r="U75" s="110">
        <v>40</v>
      </c>
      <c r="V75" s="110"/>
      <c r="W75" s="110"/>
      <c r="X75" s="110"/>
      <c r="Y75" s="110"/>
      <c r="Z75" s="21"/>
    </row>
    <row r="76" spans="1:26" s="2" customFormat="1" ht="30" hidden="1" customHeight="1">
      <c r="A76" s="18" t="s">
        <v>74</v>
      </c>
      <c r="B76" s="23"/>
      <c r="C76" s="23">
        <f t="shared" si="21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6"/>
      <c r="Q76" s="176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hidden="1" customHeight="1">
      <c r="A77" s="18" t="s">
        <v>75</v>
      </c>
      <c r="B77" s="23">
        <v>100</v>
      </c>
      <c r="C77" s="19">
        <f t="shared" si="21"/>
        <v>122.9</v>
      </c>
      <c r="D77" s="15">
        <f t="shared" si="22"/>
        <v>1.2290000000000001</v>
      </c>
      <c r="E77" s="110"/>
      <c r="F77" s="110"/>
      <c r="G77" s="110"/>
      <c r="H77" s="110">
        <v>22</v>
      </c>
      <c r="I77" s="110"/>
      <c r="J77" s="110"/>
      <c r="K77" s="110"/>
      <c r="L77" s="110"/>
      <c r="M77" s="110"/>
      <c r="N77" s="110"/>
      <c r="O77" s="110">
        <v>4</v>
      </c>
      <c r="P77" s="176"/>
      <c r="Q77" s="176"/>
      <c r="R77" s="110">
        <v>36</v>
      </c>
      <c r="S77" s="110">
        <v>15.7</v>
      </c>
      <c r="T77" s="110">
        <v>3.2</v>
      </c>
      <c r="U77" s="110"/>
      <c r="V77" s="110"/>
      <c r="W77" s="110">
        <v>42</v>
      </c>
      <c r="X77" s="110"/>
      <c r="Y77" s="110"/>
      <c r="Z77" s="21"/>
    </row>
    <row r="78" spans="1:26" ht="30" hidden="1" customHeight="1">
      <c r="A78" s="11" t="s">
        <v>76</v>
      </c>
      <c r="B78" s="23"/>
      <c r="C78" s="23">
        <f t="shared" si="21"/>
        <v>0</v>
      </c>
      <c r="D78" s="15" t="e">
        <f t="shared" si="22"/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6"/>
      <c r="Q78" s="176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>
      <c r="A79" s="31" t="s">
        <v>77</v>
      </c>
      <c r="B79" s="23">
        <v>102</v>
      </c>
      <c r="C79" s="23">
        <f>SUM(E79:Y79)</f>
        <v>122.9</v>
      </c>
      <c r="D79" s="15">
        <f t="shared" si="22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76"/>
      <c r="Q79" s="176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>
      <c r="A80" s="13" t="s">
        <v>52</v>
      </c>
      <c r="B80" s="32"/>
      <c r="C80" s="23">
        <f>SUM(E80:Y80)</f>
        <v>0</v>
      </c>
      <c r="D80" s="15" t="e">
        <f t="shared" ref="D80:D93" si="23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>
      <c r="A81" s="13" t="s">
        <v>78</v>
      </c>
      <c r="B81" s="32"/>
      <c r="C81" s="23">
        <f>SUM(E81:Y81)</f>
        <v>0</v>
      </c>
      <c r="D81" s="15" t="e">
        <f t="shared" si="23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>
      <c r="A82" s="13"/>
      <c r="B82" s="32"/>
      <c r="C82" s="37"/>
      <c r="D82" s="15" t="e">
        <f t="shared" si="23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>
      <c r="A83" s="71" t="s">
        <v>79</v>
      </c>
      <c r="B83" s="38"/>
      <c r="C83" s="38">
        <f>SUM(E83:Y83)</f>
        <v>0</v>
      </c>
      <c r="D83" s="15" t="e">
        <f t="shared" si="23"/>
        <v>#DIV/0!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spans="1:26" ht="30" hidden="1" customHeight="1">
      <c r="A84" s="13"/>
      <c r="B84" s="32"/>
      <c r="C84" s="37"/>
      <c r="D84" s="15" t="e">
        <f t="shared" si="23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7.9" hidden="1" customHeight="1">
      <c r="A85" s="13"/>
      <c r="B85" s="32"/>
      <c r="C85" s="19"/>
      <c r="D85" s="1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6" s="40" customFormat="1" ht="26.25" hidden="1" customHeight="1">
      <c r="A86" s="13" t="s">
        <v>80</v>
      </c>
      <c r="B86" s="39"/>
      <c r="C86" s="39">
        <f>SUM(E86:Y86)</f>
        <v>9790</v>
      </c>
      <c r="D86" s="15"/>
      <c r="E86" s="153">
        <f>(E42-E87)</f>
        <v>47</v>
      </c>
      <c r="F86" s="153">
        <f t="shared" ref="F86:Y86" si="24">(F42-F87)</f>
        <v>708</v>
      </c>
      <c r="G86" s="153">
        <f t="shared" si="24"/>
        <v>1119</v>
      </c>
      <c r="H86" s="153">
        <f t="shared" si="24"/>
        <v>818</v>
      </c>
      <c r="I86" s="153">
        <f t="shared" si="24"/>
        <v>632</v>
      </c>
      <c r="J86" s="153">
        <f t="shared" si="24"/>
        <v>132</v>
      </c>
      <c r="K86" s="153">
        <f t="shared" si="24"/>
        <v>287</v>
      </c>
      <c r="L86" s="153">
        <f t="shared" si="24"/>
        <v>698</v>
      </c>
      <c r="M86" s="153">
        <f t="shared" si="24"/>
        <v>148</v>
      </c>
      <c r="N86" s="153">
        <f t="shared" si="24"/>
        <v>0</v>
      </c>
      <c r="O86" s="153">
        <f t="shared" si="24"/>
        <v>1231</v>
      </c>
      <c r="P86" s="153">
        <f t="shared" si="24"/>
        <v>1435</v>
      </c>
      <c r="Q86" s="153">
        <f t="shared" si="24"/>
        <v>1207</v>
      </c>
      <c r="R86" s="153">
        <f t="shared" si="24"/>
        <v>35</v>
      </c>
      <c r="S86" s="153">
        <f t="shared" si="24"/>
        <v>-163</v>
      </c>
      <c r="T86" s="153">
        <f t="shared" si="24"/>
        <v>58</v>
      </c>
      <c r="U86" s="153">
        <f t="shared" si="24"/>
        <v>-63</v>
      </c>
      <c r="V86" s="153">
        <f t="shared" si="24"/>
        <v>22</v>
      </c>
      <c r="W86" s="153">
        <f t="shared" si="24"/>
        <v>778</v>
      </c>
      <c r="X86" s="153">
        <f t="shared" si="24"/>
        <v>116</v>
      </c>
      <c r="Y86" s="153">
        <f t="shared" si="24"/>
        <v>545</v>
      </c>
    </row>
    <row r="87" spans="1:26" ht="30" hidden="1" customHeight="1">
      <c r="A87" s="13" t="s">
        <v>81</v>
      </c>
      <c r="B87" s="23"/>
      <c r="C87" s="23">
        <f>SUM(E87:Y87)</f>
        <v>212590</v>
      </c>
      <c r="D87" s="15"/>
      <c r="E87" s="113">
        <v>10620</v>
      </c>
      <c r="F87" s="113">
        <v>6336</v>
      </c>
      <c r="G87" s="113">
        <v>14290</v>
      </c>
      <c r="H87" s="113">
        <v>11599</v>
      </c>
      <c r="I87" s="113">
        <v>6400</v>
      </c>
      <c r="J87" s="113">
        <v>15780</v>
      </c>
      <c r="K87" s="113">
        <v>10934</v>
      </c>
      <c r="L87" s="113">
        <v>10102</v>
      </c>
      <c r="M87" s="113">
        <v>10378</v>
      </c>
      <c r="N87" s="113">
        <v>4591</v>
      </c>
      <c r="O87" s="113">
        <v>5460</v>
      </c>
      <c r="P87" s="113">
        <v>7565</v>
      </c>
      <c r="Q87" s="113">
        <v>11136</v>
      </c>
      <c r="R87" s="113">
        <v>13556</v>
      </c>
      <c r="S87" s="113">
        <v>11999</v>
      </c>
      <c r="T87" s="113">
        <v>10088</v>
      </c>
      <c r="U87" s="113">
        <v>9650</v>
      </c>
      <c r="V87" s="113">
        <v>3302</v>
      </c>
      <c r="W87" s="113">
        <v>8299</v>
      </c>
      <c r="X87" s="113">
        <v>20155</v>
      </c>
      <c r="Y87" s="113">
        <v>10350</v>
      </c>
      <c r="Z87" s="20"/>
    </row>
    <row r="88" spans="1:26" ht="30" hidden="1" customHeight="1">
      <c r="A88" s="13"/>
      <c r="B88" s="32"/>
      <c r="C88" s="23"/>
      <c r="D88" s="15" t="e">
        <f t="shared" si="23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>
      <c r="A90" s="13" t="s">
        <v>83</v>
      </c>
      <c r="B90" s="33"/>
      <c r="C90" s="27">
        <f>SUM(E90:Y90)</f>
        <v>0</v>
      </c>
      <c r="D90" s="15" t="e">
        <f t="shared" si="23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4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>
      <c r="A91" s="41" t="s">
        <v>84</v>
      </c>
      <c r="B91" s="42"/>
      <c r="C91" s="42"/>
      <c r="D91" s="15" t="e">
        <f t="shared" si="23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>
      <c r="A92" s="13" t="s">
        <v>85</v>
      </c>
      <c r="B92" s="39"/>
      <c r="C92" s="39">
        <f>C42+C54+C58+C62+C63</f>
        <v>307545.5</v>
      </c>
      <c r="D92" s="15"/>
      <c r="E92" s="43"/>
      <c r="F92" s="43"/>
      <c r="G92" s="43"/>
      <c r="H92" s="43"/>
      <c r="I92" s="99"/>
      <c r="J92" s="43"/>
      <c r="K92" s="43"/>
      <c r="L92" s="43"/>
      <c r="M92" s="43"/>
      <c r="N92" s="43"/>
      <c r="O92" s="43"/>
      <c r="P92" s="43"/>
      <c r="Q92" s="121"/>
      <c r="R92" s="43"/>
      <c r="S92" s="43"/>
      <c r="T92" s="43"/>
      <c r="U92" s="43"/>
      <c r="V92" s="43"/>
      <c r="W92" s="121"/>
      <c r="X92" s="99"/>
      <c r="Y92" s="43"/>
    </row>
    <row r="93" spans="1:26" ht="30" hidden="1" customHeight="1">
      <c r="A93" s="13" t="s">
        <v>86</v>
      </c>
      <c r="B93" s="29"/>
      <c r="C93" s="29" t="e">
        <f>C92/C91</f>
        <v>#DIV/0!</v>
      </c>
      <c r="D93" s="15" t="e">
        <f t="shared" si="23"/>
        <v>#DIV/0!</v>
      </c>
      <c r="E93" s="43"/>
      <c r="F93" s="43"/>
      <c r="G93" s="43"/>
      <c r="H93" s="43"/>
      <c r="I93" s="99"/>
      <c r="J93" s="43"/>
      <c r="K93" s="43"/>
      <c r="L93" s="43"/>
      <c r="M93" s="43"/>
      <c r="N93" s="43"/>
      <c r="O93" s="43"/>
      <c r="P93" s="99"/>
      <c r="Q93" s="121"/>
      <c r="R93" s="43"/>
      <c r="S93" s="43"/>
      <c r="T93" s="43"/>
      <c r="U93" s="43"/>
      <c r="V93" s="43"/>
      <c r="W93" s="121"/>
      <c r="X93" s="99"/>
      <c r="Y93" s="43"/>
    </row>
    <row r="94" spans="1:26" ht="30" hidden="1" customHeight="1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5" customFormat="1" ht="30" customHeight="1" collapsed="1">
      <c r="A102" s="172" t="s">
        <v>91</v>
      </c>
      <c r="B102" s="144">
        <v>297991</v>
      </c>
      <c r="C102" s="173">
        <f>SUM(E102:Y102)</f>
        <v>290503</v>
      </c>
      <c r="D102" s="174">
        <f>C102/B102</f>
        <v>0.97487172431382152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79">
        <v>403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1"/>
    </row>
    <row r="103" spans="1:26" s="12" customFormat="1" ht="30" hidden="1" customHeight="1">
      <c r="A103" s="11" t="s">
        <v>205</v>
      </c>
      <c r="B103" s="23"/>
      <c r="C103" s="27">
        <f>SUM(E103:Y103)</f>
        <v>290314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5">G101-G100</f>
        <v>17818</v>
      </c>
      <c r="H103" s="93">
        <v>18910</v>
      </c>
      <c r="I103" s="93">
        <f t="shared" si="25"/>
        <v>9522</v>
      </c>
      <c r="J103" s="93">
        <f t="shared" si="25"/>
        <v>22534</v>
      </c>
      <c r="K103" s="93">
        <f t="shared" si="25"/>
        <v>13480</v>
      </c>
      <c r="L103" s="93">
        <f t="shared" si="25"/>
        <v>13503</v>
      </c>
      <c r="M103" s="93">
        <f>M101-M100</f>
        <v>15249</v>
      </c>
      <c r="N103" s="93">
        <f t="shared" si="25"/>
        <v>5835</v>
      </c>
      <c r="O103" s="93">
        <v>0</v>
      </c>
      <c r="P103" s="93">
        <f t="shared" si="25"/>
        <v>14945</v>
      </c>
      <c r="Q103" s="93">
        <f>Q101-Q99-Q100</f>
        <v>16470</v>
      </c>
      <c r="R103" s="93">
        <v>17176</v>
      </c>
      <c r="S103" s="93">
        <f t="shared" si="25"/>
        <v>18511</v>
      </c>
      <c r="T103" s="93">
        <f>T101-T100</f>
        <v>13696</v>
      </c>
      <c r="U103" s="93">
        <f t="shared" si="25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>
      <c r="A104" s="13" t="s">
        <v>175</v>
      </c>
      <c r="B104" s="29">
        <f>B102/B101</f>
        <v>0.98273240839371168</v>
      </c>
      <c r="C104" s="29">
        <f>C102/C95</f>
        <v>0.96949703480475102</v>
      </c>
      <c r="D104" s="15">
        <f t="shared" ref="D104:D131" si="26">C104/B104</f>
        <v>0.98653206765553403</v>
      </c>
      <c r="E104" s="29">
        <f>E102/E103</f>
        <v>1</v>
      </c>
      <c r="F104" s="29">
        <f t="shared" ref="F104:Y104" si="27">F102/F103</f>
        <v>1</v>
      </c>
      <c r="G104" s="29">
        <f t="shared" si="27"/>
        <v>1</v>
      </c>
      <c r="H104" s="29">
        <f t="shared" si="27"/>
        <v>1</v>
      </c>
      <c r="I104" s="29">
        <f t="shared" si="27"/>
        <v>1</v>
      </c>
      <c r="J104" s="29">
        <f t="shared" si="27"/>
        <v>1</v>
      </c>
      <c r="K104" s="29">
        <f t="shared" si="27"/>
        <v>1</v>
      </c>
      <c r="L104" s="29">
        <f t="shared" si="27"/>
        <v>0.99807450196252689</v>
      </c>
      <c r="M104" s="29">
        <f>M102/M103</f>
        <v>1</v>
      </c>
      <c r="N104" s="29">
        <f t="shared" si="27"/>
        <v>1</v>
      </c>
      <c r="O104" s="29" t="e">
        <f t="shared" si="27"/>
        <v>#DIV/0!</v>
      </c>
      <c r="P104" s="29">
        <f t="shared" si="27"/>
        <v>1</v>
      </c>
      <c r="Q104" s="29">
        <f t="shared" si="27"/>
        <v>1</v>
      </c>
      <c r="R104" s="29">
        <f t="shared" si="27"/>
        <v>1</v>
      </c>
      <c r="S104" s="29">
        <f t="shared" si="27"/>
        <v>0.99675868402571444</v>
      </c>
      <c r="T104" s="29">
        <f t="shared" si="27"/>
        <v>0.99342873831775702</v>
      </c>
      <c r="U104" s="29">
        <f t="shared" si="27"/>
        <v>0.99635246688423884</v>
      </c>
      <c r="V104" s="29">
        <f t="shared" si="27"/>
        <v>1</v>
      </c>
      <c r="W104" s="117">
        <f t="shared" si="27"/>
        <v>1</v>
      </c>
      <c r="X104" s="29">
        <f>X102/X103</f>
        <v>1</v>
      </c>
      <c r="Y104" s="29">
        <f t="shared" si="27"/>
        <v>1</v>
      </c>
    </row>
    <row r="105" spans="1:26" s="86" customFormat="1" ht="31.9" hidden="1" customHeight="1">
      <c r="A105" s="84" t="s">
        <v>96</v>
      </c>
      <c r="B105" s="87">
        <f>B101-B102</f>
        <v>5236</v>
      </c>
      <c r="C105" s="87">
        <f>C103-C102</f>
        <v>-189</v>
      </c>
      <c r="D105" s="166">
        <f t="shared" si="26"/>
        <v>-3.6096256684491977E-2</v>
      </c>
      <c r="E105" s="163">
        <f>E103-E102</f>
        <v>0</v>
      </c>
      <c r="F105" s="163">
        <f t="shared" ref="F105:L105" si="28">F103-F102</f>
        <v>0</v>
      </c>
      <c r="G105" s="163">
        <f t="shared" si="28"/>
        <v>0</v>
      </c>
      <c r="H105" s="163">
        <f>H103-H102</f>
        <v>0</v>
      </c>
      <c r="I105" s="163">
        <f>I103-I102</f>
        <v>0</v>
      </c>
      <c r="J105" s="163">
        <f t="shared" si="28"/>
        <v>0</v>
      </c>
      <c r="K105" s="163">
        <f t="shared" si="28"/>
        <v>0</v>
      </c>
      <c r="L105" s="163">
        <f t="shared" si="28"/>
        <v>26</v>
      </c>
      <c r="M105" s="163">
        <f>M103-M102</f>
        <v>0</v>
      </c>
      <c r="N105" s="163">
        <f>N103-N102</f>
        <v>0</v>
      </c>
      <c r="O105" s="163">
        <f t="shared" ref="O105:Y105" si="29">O103-O102</f>
        <v>-403</v>
      </c>
      <c r="P105" s="163">
        <f t="shared" si="29"/>
        <v>0</v>
      </c>
      <c r="Q105" s="163">
        <f>Q103-Q102</f>
        <v>0</v>
      </c>
      <c r="R105" s="163">
        <f t="shared" si="29"/>
        <v>0</v>
      </c>
      <c r="S105" s="163">
        <f t="shared" si="29"/>
        <v>60</v>
      </c>
      <c r="T105" s="163">
        <f t="shared" si="29"/>
        <v>90</v>
      </c>
      <c r="U105" s="163">
        <f t="shared" si="29"/>
        <v>38</v>
      </c>
      <c r="V105" s="163">
        <f t="shared" si="29"/>
        <v>0</v>
      </c>
      <c r="W105" s="179">
        <f>W103-W102</f>
        <v>0</v>
      </c>
      <c r="X105" s="163">
        <f t="shared" si="29"/>
        <v>0</v>
      </c>
      <c r="Y105" s="163">
        <f t="shared" si="29"/>
        <v>0</v>
      </c>
      <c r="Z105" s="168"/>
    </row>
    <row r="106" spans="1:26" s="12" customFormat="1" ht="30" customHeight="1">
      <c r="A106" s="11" t="s">
        <v>92</v>
      </c>
      <c r="B106" s="93">
        <v>167595</v>
      </c>
      <c r="C106" s="26">
        <f t="shared" ref="C106:C110" si="30">SUM(E106:Y106)</f>
        <v>159645.5</v>
      </c>
      <c r="D106" s="15">
        <f t="shared" si="26"/>
        <v>0.95256720069214473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93">
        <v>210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customHeight="1">
      <c r="A107" s="11" t="s">
        <v>93</v>
      </c>
      <c r="B107" s="93">
        <v>9935</v>
      </c>
      <c r="C107" s="26">
        <f t="shared" si="30"/>
        <v>9704</v>
      </c>
      <c r="D107" s="15">
        <f t="shared" si="26"/>
        <v>0.97674886763965774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93">
        <v>160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customHeight="1">
      <c r="A108" s="11" t="s">
        <v>94</v>
      </c>
      <c r="B108" s="93">
        <v>94835</v>
      </c>
      <c r="C108" s="26">
        <f t="shared" si="30"/>
        <v>90123.3</v>
      </c>
      <c r="D108" s="15">
        <f t="shared" si="26"/>
        <v>0.95031686613592037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0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customHeight="1">
      <c r="A109" s="11" t="s">
        <v>95</v>
      </c>
      <c r="B109" s="93"/>
      <c r="C109" s="26">
        <f t="shared" si="30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>
        <v>0</v>
      </c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>
      <c r="A110" s="11" t="s">
        <v>209</v>
      </c>
      <c r="B110" s="93"/>
      <c r="C110" s="26">
        <f t="shared" si="30"/>
        <v>211</v>
      </c>
      <c r="D110" s="15"/>
      <c r="E110" s="165"/>
      <c r="F110" s="165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5" customFormat="1" ht="30" customHeight="1">
      <c r="A111" s="172" t="s">
        <v>97</v>
      </c>
      <c r="B111" s="173">
        <v>297991</v>
      </c>
      <c r="C111" s="173">
        <f>SUM(E111:Y111)</f>
        <v>290503</v>
      </c>
      <c r="D111" s="174">
        <f t="shared" si="26"/>
        <v>0.97487172431382152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79">
        <v>403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1"/>
    </row>
    <row r="112" spans="1:26" s="12" customFormat="1" ht="31.15" hidden="1" customHeight="1">
      <c r="A112" s="13" t="s">
        <v>175</v>
      </c>
      <c r="B112" s="29">
        <f>B111/B101</f>
        <v>0.98273240839371168</v>
      </c>
      <c r="C112" s="29">
        <f>C102/C95</f>
        <v>0.96949703480475102</v>
      </c>
      <c r="D112" s="15">
        <f t="shared" si="26"/>
        <v>0.98653206765553403</v>
      </c>
      <c r="E112" s="29">
        <f t="shared" ref="E112" si="31">E111/E101</f>
        <v>1</v>
      </c>
      <c r="F112" s="29">
        <f>F111/F101</f>
        <v>0.9907904058293695</v>
      </c>
      <c r="G112" s="29">
        <f t="shared" ref="G112:Y112" si="32">G111/G101</f>
        <v>1</v>
      </c>
      <c r="H112" s="29">
        <f t="shared" si="32"/>
        <v>0.98700349705099433</v>
      </c>
      <c r="I112" s="29">
        <f t="shared" si="32"/>
        <v>1</v>
      </c>
      <c r="J112" s="29">
        <f t="shared" si="32"/>
        <v>1</v>
      </c>
      <c r="K112" s="29">
        <f t="shared" si="32"/>
        <v>1</v>
      </c>
      <c r="L112" s="29">
        <f t="shared" si="32"/>
        <v>0.99807450196252689</v>
      </c>
      <c r="M112" s="29">
        <f>M103/M102</f>
        <v>1</v>
      </c>
      <c r="N112" s="29">
        <f>N111/N101</f>
        <v>1</v>
      </c>
      <c r="O112" s="29">
        <f t="shared" si="32"/>
        <v>4.6498211607245876E-2</v>
      </c>
      <c r="P112" s="29">
        <f t="shared" si="32"/>
        <v>0.98679432155827007</v>
      </c>
      <c r="Q112" s="29">
        <f t="shared" si="32"/>
        <v>0.94475993804852865</v>
      </c>
      <c r="R112" s="29">
        <f t="shared" si="32"/>
        <v>1.0122583686940123</v>
      </c>
      <c r="S112" s="29">
        <f t="shared" si="32"/>
        <v>0.98400085328782461</v>
      </c>
      <c r="T112" s="29">
        <f t="shared" si="32"/>
        <v>0.99342873831775702</v>
      </c>
      <c r="U112" s="29">
        <f t="shared" si="32"/>
        <v>0.99444337995784637</v>
      </c>
      <c r="V112" s="29">
        <f t="shared" si="32"/>
        <v>0.92868379653906663</v>
      </c>
      <c r="W112" s="117">
        <f t="shared" si="32"/>
        <v>0.99613077964790098</v>
      </c>
      <c r="X112" s="29">
        <f t="shared" si="32"/>
        <v>0.9851573071718539</v>
      </c>
      <c r="Y112" s="29">
        <f t="shared" si="32"/>
        <v>1</v>
      </c>
    </row>
    <row r="113" spans="1:25" s="12" customFormat="1" ht="30" customHeight="1">
      <c r="A113" s="11" t="s">
        <v>197</v>
      </c>
      <c r="B113" s="93">
        <v>167595</v>
      </c>
      <c r="C113" s="26">
        <f t="shared" ref="C113:C124" si="33">SUM(E113:Y113)</f>
        <v>162941</v>
      </c>
      <c r="D113" s="15">
        <f t="shared" si="26"/>
        <v>0.97223067513947314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93">
        <v>210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customHeight="1">
      <c r="A114" s="11" t="s">
        <v>93</v>
      </c>
      <c r="B114" s="93">
        <v>9935</v>
      </c>
      <c r="C114" s="26">
        <f t="shared" si="33"/>
        <v>9760</v>
      </c>
      <c r="D114" s="15">
        <f t="shared" si="26"/>
        <v>0.98238550578761952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93">
        <v>160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customHeight="1">
      <c r="A115" s="11" t="s">
        <v>94</v>
      </c>
      <c r="B115" s="93">
        <v>94835</v>
      </c>
      <c r="C115" s="26">
        <f t="shared" si="33"/>
        <v>91513.8</v>
      </c>
      <c r="D115" s="15">
        <f t="shared" si="26"/>
        <v>0.96497917435545955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0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customHeight="1">
      <c r="A116" s="11" t="s">
        <v>95</v>
      </c>
      <c r="B116" s="93">
        <v>154</v>
      </c>
      <c r="C116" s="26">
        <f t="shared" si="33"/>
        <v>1145</v>
      </c>
      <c r="D116" s="15">
        <f t="shared" si="26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>
      <c r="A117" s="13" t="s">
        <v>184</v>
      </c>
      <c r="B117" s="93"/>
      <c r="C117" s="26">
        <v>595200</v>
      </c>
      <c r="D117" s="15" t="e">
        <f t="shared" si="26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>
      <c r="A118" s="11" t="s">
        <v>209</v>
      </c>
      <c r="B118" s="93">
        <v>1368</v>
      </c>
      <c r="C118" s="26">
        <f>SUM(E118:Y118)</f>
        <v>1023</v>
      </c>
      <c r="D118" s="15">
        <f t="shared" si="26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5" customFormat="1" ht="30" customHeight="1">
      <c r="A119" s="31" t="s">
        <v>185</v>
      </c>
      <c r="B119" s="27">
        <v>582036</v>
      </c>
      <c r="C119" s="27">
        <f>SUM(E119:Y119)</f>
        <v>991916.7</v>
      </c>
      <c r="D119" s="15">
        <f t="shared" si="26"/>
        <v>1.704218811207554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192">
        <v>1109.5999999999999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>
      <c r="A120" s="13" t="s">
        <v>52</v>
      </c>
      <c r="B120" s="92" t="e">
        <f>B119/B117</f>
        <v>#DIV/0!</v>
      </c>
      <c r="C120" s="92">
        <f>C119/C117</f>
        <v>1.6665267137096773</v>
      </c>
      <c r="D120" s="15" t="e">
        <f t="shared" si="26"/>
        <v>#DIV/0!</v>
      </c>
      <c r="E120" s="92" t="e">
        <f t="shared" ref="E120:Y120" si="34">E119/E117</f>
        <v>#DIV/0!</v>
      </c>
      <c r="F120" s="92" t="e">
        <f t="shared" si="34"/>
        <v>#DIV/0!</v>
      </c>
      <c r="G120" s="93" t="e">
        <f t="shared" si="34"/>
        <v>#DIV/0!</v>
      </c>
      <c r="H120" s="93" t="e">
        <f t="shared" si="34"/>
        <v>#DIV/0!</v>
      </c>
      <c r="I120" s="93" t="e">
        <f t="shared" si="34"/>
        <v>#DIV/0!</v>
      </c>
      <c r="J120" s="93" t="e">
        <f t="shared" si="34"/>
        <v>#DIV/0!</v>
      </c>
      <c r="K120" s="93" t="e">
        <f t="shared" si="34"/>
        <v>#DIV/0!</v>
      </c>
      <c r="L120" s="93" t="e">
        <f t="shared" si="34"/>
        <v>#DIV/0!</v>
      </c>
      <c r="M120" s="93" t="e">
        <f t="shared" si="34"/>
        <v>#DIV/0!</v>
      </c>
      <c r="N120" s="93" t="e">
        <f t="shared" si="34"/>
        <v>#DIV/0!</v>
      </c>
      <c r="O120" s="93" t="e">
        <f t="shared" si="34"/>
        <v>#DIV/0!</v>
      </c>
      <c r="P120" s="93" t="e">
        <f t="shared" si="34"/>
        <v>#DIV/0!</v>
      </c>
      <c r="Q120" s="93" t="e">
        <f t="shared" si="34"/>
        <v>#DIV/0!</v>
      </c>
      <c r="R120" s="93" t="e">
        <f t="shared" si="34"/>
        <v>#DIV/0!</v>
      </c>
      <c r="S120" s="93" t="e">
        <f t="shared" si="34"/>
        <v>#DIV/0!</v>
      </c>
      <c r="T120" s="93" t="e">
        <f t="shared" si="34"/>
        <v>#DIV/0!</v>
      </c>
      <c r="U120" s="93" t="e">
        <f t="shared" si="34"/>
        <v>#DIV/0!</v>
      </c>
      <c r="V120" s="93" t="e">
        <f t="shared" si="34"/>
        <v>#DIV/0!</v>
      </c>
      <c r="W120" s="115" t="e">
        <f t="shared" si="34"/>
        <v>#DIV/0!</v>
      </c>
      <c r="X120" s="93" t="e">
        <f t="shared" si="34"/>
        <v>#DIV/0!</v>
      </c>
      <c r="Y120" s="93" t="e">
        <f t="shared" si="34"/>
        <v>#DIV/0!</v>
      </c>
    </row>
    <row r="121" spans="1:25" s="12" customFormat="1" ht="30" customHeight="1">
      <c r="A121" s="11" t="s">
        <v>92</v>
      </c>
      <c r="B121" s="26">
        <v>339356</v>
      </c>
      <c r="C121" s="26">
        <f t="shared" si="33"/>
        <v>565719.1100000001</v>
      </c>
      <c r="D121" s="15">
        <f t="shared" si="26"/>
        <v>1.6670373000624716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93">
        <v>670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customHeight="1">
      <c r="A122" s="11" t="s">
        <v>93</v>
      </c>
      <c r="B122" s="26">
        <v>19109</v>
      </c>
      <c r="C122" s="26">
        <f t="shared" si="33"/>
        <v>30245</v>
      </c>
      <c r="D122" s="15">
        <f t="shared" si="26"/>
        <v>1.5827620492961432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93">
        <v>400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customHeight="1">
      <c r="A123" s="11" t="s">
        <v>94</v>
      </c>
      <c r="B123" s="26">
        <v>179619</v>
      </c>
      <c r="C123" s="26">
        <f t="shared" si="33"/>
        <v>297768.90000000002</v>
      </c>
      <c r="D123" s="15">
        <f t="shared" si="26"/>
        <v>1.6577806356788538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0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customHeight="1">
      <c r="A124" s="11" t="s">
        <v>95</v>
      </c>
      <c r="B124" s="93">
        <v>240</v>
      </c>
      <c r="C124" s="26">
        <f t="shared" si="33"/>
        <v>4566.5</v>
      </c>
      <c r="D124" s="15">
        <f t="shared" si="26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>
      <c r="A125" s="11" t="s">
        <v>209</v>
      </c>
      <c r="B125" s="93">
        <v>11367</v>
      </c>
      <c r="C125" s="26">
        <f>SUM(E125:Y125)</f>
        <v>6150</v>
      </c>
      <c r="D125" s="15">
        <f t="shared" si="26"/>
        <v>0.54103985220374773</v>
      </c>
      <c r="E125" s="165"/>
      <c r="F125" s="165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customHeight="1">
      <c r="A126" s="31" t="s">
        <v>98</v>
      </c>
      <c r="B126" s="50">
        <f>B119/B111*10</f>
        <v>19.531999288569118</v>
      </c>
      <c r="C126" s="50">
        <f>C119/C111*10</f>
        <v>34.144800570045746</v>
      </c>
      <c r="D126" s="15">
        <f t="shared" si="26"/>
        <v>1.7481467240288404</v>
      </c>
      <c r="E126" s="159">
        <f t="shared" ref="E126:G126" si="35">E119/E111*10</f>
        <v>48.629786144192593</v>
      </c>
      <c r="F126" s="159">
        <f t="shared" si="35"/>
        <v>30</v>
      </c>
      <c r="G126" s="159">
        <f t="shared" si="35"/>
        <v>35.006734762599621</v>
      </c>
      <c r="H126" s="159">
        <f t="shared" ref="H126:J126" si="36">H119/H111*10</f>
        <v>33.80750925436277</v>
      </c>
      <c r="I126" s="159">
        <f t="shared" si="36"/>
        <v>30.394875026254986</v>
      </c>
      <c r="J126" s="159">
        <f t="shared" si="36"/>
        <v>35.919943196946839</v>
      </c>
      <c r="K126" s="159">
        <f t="shared" ref="K126" si="37">K119/K111*10</f>
        <v>35.371513353115731</v>
      </c>
      <c r="L126" s="159">
        <f>L119/L111*10</f>
        <v>30.673740446686949</v>
      </c>
      <c r="M126" s="159">
        <f t="shared" ref="M126:S126" si="38">M119/M111*10</f>
        <v>34.044855400354123</v>
      </c>
      <c r="N126" s="159">
        <f t="shared" si="38"/>
        <v>29.295629820051413</v>
      </c>
      <c r="O126" s="192">
        <v>27.5</v>
      </c>
      <c r="P126" s="159">
        <f t="shared" si="38"/>
        <v>29.472064235530276</v>
      </c>
      <c r="Q126" s="159">
        <f t="shared" si="38"/>
        <v>30.483910139647847</v>
      </c>
      <c r="R126" s="159">
        <f t="shared" si="38"/>
        <v>33.568933395435494</v>
      </c>
      <c r="S126" s="159">
        <f t="shared" si="38"/>
        <v>39.222426968727987</v>
      </c>
      <c r="T126" s="159">
        <f t="shared" ref="T126" si="39">T119/T111*10</f>
        <v>31.45965015434367</v>
      </c>
      <c r="U126" s="159">
        <f t="shared" ref="U126:Y126" si="40">U119/U111*10</f>
        <v>32.657032755298651</v>
      </c>
      <c r="V126" s="159">
        <f t="shared" si="40"/>
        <v>29.708262751741014</v>
      </c>
      <c r="W126" s="180">
        <f t="shared" si="40"/>
        <v>30.078979737165792</v>
      </c>
      <c r="X126" s="159">
        <f>X119/X111*10</f>
        <v>38.391209168562476</v>
      </c>
      <c r="Y126" s="159">
        <f t="shared" si="40"/>
        <v>30.198716945704899</v>
      </c>
    </row>
    <row r="127" spans="1:25" s="12" customFormat="1" ht="30" customHeight="1">
      <c r="A127" s="11" t="s">
        <v>92</v>
      </c>
      <c r="B127" s="51">
        <f t="shared" ref="B127:C129" si="41">B121/B113*10</f>
        <v>20.248575434828009</v>
      </c>
      <c r="C127" s="51">
        <f t="shared" si="41"/>
        <v>34.719260959488409</v>
      </c>
      <c r="D127" s="15">
        <f t="shared" si="26"/>
        <v>1.7146520292864895</v>
      </c>
      <c r="E127" s="160">
        <f>E121/E113*10</f>
        <v>48.774920103485009</v>
      </c>
      <c r="F127" s="160">
        <f>F121/F113*10</f>
        <v>30</v>
      </c>
      <c r="G127" s="160">
        <f t="shared" ref="G127" si="42">G121/G113*10</f>
        <v>21.182547399124939</v>
      </c>
      <c r="H127" s="160">
        <f t="shared" ref="H127:J127" si="43">H121/H113*10</f>
        <v>34.243744301489215</v>
      </c>
      <c r="I127" s="160">
        <f t="shared" si="43"/>
        <v>31.350388651379713</v>
      </c>
      <c r="J127" s="160">
        <f t="shared" si="43"/>
        <v>35.599721599257599</v>
      </c>
      <c r="K127" s="160">
        <f>K121/K113*10</f>
        <v>37.219539903436527</v>
      </c>
      <c r="L127" s="160">
        <f>L121/L113*10</f>
        <v>30.959031657355677</v>
      </c>
      <c r="M127" s="160">
        <f t="shared" ref="M127:N127" si="44">M121/M113*10</f>
        <v>34.36738619363112</v>
      </c>
      <c r="N127" s="160">
        <f t="shared" si="44"/>
        <v>28.955983994179704</v>
      </c>
      <c r="O127" s="195">
        <v>31.9</v>
      </c>
      <c r="P127" s="160">
        <f t="shared" ref="P127:Y127" si="45">P121/P113*10</f>
        <v>31.070482915143106</v>
      </c>
      <c r="Q127" s="160">
        <f t="shared" si="45"/>
        <v>34.067059356592665</v>
      </c>
      <c r="R127" s="160">
        <f t="shared" si="45"/>
        <v>35.687318489835434</v>
      </c>
      <c r="S127" s="160">
        <f t="shared" si="45"/>
        <v>40.415645176382512</v>
      </c>
      <c r="T127" s="160">
        <f t="shared" si="45"/>
        <v>32.172877556738584</v>
      </c>
      <c r="U127" s="160">
        <f t="shared" si="45"/>
        <v>33.585025380710661</v>
      </c>
      <c r="V127" s="160">
        <f t="shared" si="45"/>
        <v>27.143280925541383</v>
      </c>
      <c r="W127" s="142">
        <f t="shared" si="45"/>
        <v>33.555192766545268</v>
      </c>
      <c r="X127" s="152">
        <f t="shared" si="45"/>
        <v>39.161906461977864</v>
      </c>
      <c r="Y127" s="160">
        <f t="shared" si="45"/>
        <v>29.191388370910325</v>
      </c>
    </row>
    <row r="128" spans="1:25" s="12" customFormat="1" ht="30" customHeight="1">
      <c r="A128" s="11" t="s">
        <v>93</v>
      </c>
      <c r="B128" s="51">
        <f t="shared" si="41"/>
        <v>19.234021137393057</v>
      </c>
      <c r="C128" s="51">
        <f t="shared" si="41"/>
        <v>30.98872950819672</v>
      </c>
      <c r="D128" s="15">
        <f t="shared" si="26"/>
        <v>1.6111414917783995</v>
      </c>
      <c r="E128" s="152">
        <f>E122/E114*10</f>
        <v>30.416666666666664</v>
      </c>
      <c r="F128" s="152">
        <f t="shared" ref="F128" si="46">F122/F114*10</f>
        <v>30</v>
      </c>
      <c r="G128" s="152">
        <f>G122/G114*10</f>
        <v>32.53012048192771</v>
      </c>
      <c r="H128" s="152">
        <f>H122/H114*10</f>
        <v>34.590163934426229</v>
      </c>
      <c r="I128" s="152">
        <f>I122/I114*10</f>
        <v>25.225563909774436</v>
      </c>
      <c r="J128" s="152">
        <f>J122/J114*10</f>
        <v>34</v>
      </c>
      <c r="K128" s="152">
        <f>K122/K114*10</f>
        <v>29.753787878787882</v>
      </c>
      <c r="L128" s="152">
        <f>L122/L114*10</f>
        <v>25.446559297218158</v>
      </c>
      <c r="M128" s="152">
        <f t="shared" ref="M128:T128" si="47">M122/M114*10</f>
        <v>15</v>
      </c>
      <c r="N128" s="152">
        <f t="shared" si="47"/>
        <v>27.906976744186046</v>
      </c>
      <c r="O128" s="194">
        <v>25</v>
      </c>
      <c r="P128" s="152">
        <f t="shared" si="47"/>
        <v>30</v>
      </c>
      <c r="Q128" s="152">
        <f t="shared" si="47"/>
        <v>23.888888888888889</v>
      </c>
      <c r="R128" s="152">
        <f t="shared" si="47"/>
        <v>22.027027027027025</v>
      </c>
      <c r="S128" s="152">
        <f t="shared" si="47"/>
        <v>23.313373253493012</v>
      </c>
      <c r="T128" s="152">
        <f t="shared" si="47"/>
        <v>50</v>
      </c>
      <c r="U128" s="152"/>
      <c r="V128" s="152">
        <f>V122/V114*10</f>
        <v>16.666666666666668</v>
      </c>
      <c r="W128" s="181">
        <f>W122/W114*10</f>
        <v>39.587628865979383</v>
      </c>
      <c r="X128" s="152">
        <f>X122/X114*10</f>
        <v>32.945258288357749</v>
      </c>
      <c r="Y128" s="152">
        <f>Y122/Y114*10</f>
        <v>34.146341463414636</v>
      </c>
    </row>
    <row r="129" spans="1:26" s="12" customFormat="1" ht="30" customHeight="1">
      <c r="A129" s="11" t="s">
        <v>94</v>
      </c>
      <c r="B129" s="51">
        <f t="shared" si="41"/>
        <v>18.94015922391522</v>
      </c>
      <c r="C129" s="51">
        <f t="shared" si="41"/>
        <v>32.538141788451583</v>
      </c>
      <c r="D129" s="15">
        <f t="shared" si="26"/>
        <v>1.7179444694090302</v>
      </c>
      <c r="E129" s="152">
        <f t="shared" ref="E129:Y129" si="48">E123/E115*10</f>
        <v>43.006060606060608</v>
      </c>
      <c r="F129" s="152">
        <f t="shared" ref="F129" si="49">F123/F115*10</f>
        <v>31</v>
      </c>
      <c r="G129" s="152">
        <f t="shared" si="48"/>
        <v>28.930587337909994</v>
      </c>
      <c r="H129" s="152">
        <f t="shared" si="48"/>
        <v>33.764175433802428</v>
      </c>
      <c r="I129" s="152">
        <f t="shared" si="48"/>
        <v>29.222437137330751</v>
      </c>
      <c r="J129" s="152">
        <f t="shared" si="48"/>
        <v>37.399770904925546</v>
      </c>
      <c r="K129" s="152">
        <f t="shared" si="48"/>
        <v>36.15174506828528</v>
      </c>
      <c r="L129" s="152">
        <f t="shared" si="48"/>
        <v>30.825026511134674</v>
      </c>
      <c r="M129" s="152">
        <f t="shared" si="48"/>
        <v>32.962962962962962</v>
      </c>
      <c r="N129" s="152">
        <f t="shared" si="48"/>
        <v>28.515557847687809</v>
      </c>
      <c r="O129" s="152">
        <v>0</v>
      </c>
      <c r="P129" s="152">
        <f t="shared" si="48"/>
        <v>27.746187158727167</v>
      </c>
      <c r="Q129" s="152">
        <f t="shared" si="48"/>
        <v>25.435793143521209</v>
      </c>
      <c r="R129" s="152">
        <f t="shared" si="48"/>
        <v>31.100455136540962</v>
      </c>
      <c r="S129" s="152">
        <f t="shared" si="48"/>
        <v>39.314484769928711</v>
      </c>
      <c r="T129" s="152">
        <f t="shared" si="48"/>
        <v>31.755359877488516</v>
      </c>
      <c r="U129" s="152">
        <f t="shared" si="48"/>
        <v>29.49984370115661</v>
      </c>
      <c r="V129" s="152">
        <f t="shared" si="48"/>
        <v>30.271800679501698</v>
      </c>
      <c r="W129" s="181">
        <f t="shared" si="48"/>
        <v>25.997719498289623</v>
      </c>
      <c r="X129" s="152">
        <f t="shared" si="48"/>
        <v>40.033281825745874</v>
      </c>
      <c r="Y129" s="152">
        <f t="shared" si="48"/>
        <v>30.554545454545455</v>
      </c>
    </row>
    <row r="130" spans="1:26" s="12" customFormat="1" ht="30" customHeight="1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6"/>
        <v>2.5591011644832609</v>
      </c>
      <c r="E130" s="152">
        <f>E124/E116*10</f>
        <v>99.3993993993994</v>
      </c>
      <c r="F130" s="51"/>
      <c r="G130" s="93">
        <f t="shared" ref="G130" si="50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2">
        <f t="shared" ref="R130" si="51">R124/R116*10</f>
        <v>10</v>
      </c>
      <c r="S130" s="152"/>
      <c r="T130" s="152"/>
      <c r="U130" s="152"/>
      <c r="V130" s="152"/>
      <c r="W130" s="181"/>
      <c r="X130" s="152">
        <f>X124/X116*10</f>
        <v>18.625</v>
      </c>
      <c r="Y130" s="93"/>
    </row>
    <row r="131" spans="1:26" s="12" customFormat="1" ht="30" hidden="1" customHeight="1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6"/>
        <v>0.72350197244841341</v>
      </c>
      <c r="E131" s="51"/>
      <c r="F131" s="51"/>
      <c r="G131" s="93">
        <f>G125/G118*10</f>
        <v>46.923076923076927</v>
      </c>
      <c r="H131" s="93">
        <f t="shared" ref="H131" si="52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3">S125/S118*10</f>
        <v>45.588235294117645</v>
      </c>
      <c r="T131" s="93">
        <f t="shared" si="53"/>
        <v>79.285714285714292</v>
      </c>
      <c r="U131" s="93"/>
      <c r="V131" s="93"/>
      <c r="W131" s="115"/>
      <c r="X131" s="93">
        <f t="shared" si="53"/>
        <v>60</v>
      </c>
      <c r="Y131" s="93"/>
    </row>
    <row r="132" spans="1:26" s="12" customFormat="1" ht="30" hidden="1" customHeight="1">
      <c r="A132" s="52" t="s">
        <v>146</v>
      </c>
      <c r="B132" s="56"/>
      <c r="C132" s="53">
        <f>SUM(E132:Y132)</f>
        <v>288582</v>
      </c>
      <c r="D132" s="15" t="e">
        <f t="shared" ref="D132:D138" si="54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>
      <c r="A133" s="52" t="s">
        <v>99</v>
      </c>
      <c r="B133" s="53">
        <v>2193</v>
      </c>
      <c r="C133" s="53">
        <f>SUM(E133:Y133)</f>
        <v>960.5</v>
      </c>
      <c r="D133" s="15">
        <f t="shared" si="54"/>
        <v>0.43798449612403101</v>
      </c>
      <c r="E133" s="48">
        <f t="shared" ref="E133:Y133" si="55">(E111-E132)/2</f>
        <v>159</v>
      </c>
      <c r="F133" s="48">
        <f t="shared" si="55"/>
        <v>50</v>
      </c>
      <c r="G133" s="48">
        <f t="shared" si="55"/>
        <v>466</v>
      </c>
      <c r="H133" s="48">
        <f t="shared" si="55"/>
        <v>518</v>
      </c>
      <c r="I133" s="48">
        <f t="shared" si="55"/>
        <v>388</v>
      </c>
      <c r="J133" s="48">
        <f t="shared" si="55"/>
        <v>175.5</v>
      </c>
      <c r="K133" s="48">
        <f t="shared" si="55"/>
        <v>207.5</v>
      </c>
      <c r="L133" s="48">
        <f t="shared" si="55"/>
        <v>604</v>
      </c>
      <c r="M133" s="48">
        <f t="shared" si="55"/>
        <v>255.5</v>
      </c>
      <c r="N133" s="48">
        <f t="shared" si="55"/>
        <v>94.5</v>
      </c>
      <c r="O133" s="48">
        <f t="shared" si="55"/>
        <v>-3652.5</v>
      </c>
      <c r="P133" s="48">
        <f t="shared" si="55"/>
        <v>81</v>
      </c>
      <c r="Q133" s="48">
        <f t="shared" si="55"/>
        <v>149</v>
      </c>
      <c r="R133" s="48">
        <f t="shared" si="55"/>
        <v>193.5</v>
      </c>
      <c r="S133" s="48">
        <f t="shared" si="55"/>
        <v>130</v>
      </c>
      <c r="T133" s="48">
        <f t="shared" si="55"/>
        <v>480</v>
      </c>
      <c r="U133" s="48">
        <f t="shared" si="55"/>
        <v>47.5</v>
      </c>
      <c r="V133" s="48">
        <f t="shared" si="55"/>
        <v>82.5</v>
      </c>
      <c r="W133" s="182">
        <f t="shared" si="55"/>
        <v>311.5</v>
      </c>
      <c r="X133" s="48">
        <f t="shared" si="55"/>
        <v>159</v>
      </c>
      <c r="Y133" s="48">
        <f t="shared" si="55"/>
        <v>61</v>
      </c>
    </row>
    <row r="134" spans="1:26" s="12" customFormat="1" ht="30" customHeight="1">
      <c r="A134" s="31" t="s">
        <v>100</v>
      </c>
      <c r="B134" s="27">
        <v>81</v>
      </c>
      <c r="C134" s="27">
        <f>SUM(E134:Y134)</f>
        <v>319</v>
      </c>
      <c r="D134" s="15">
        <f t="shared" si="54"/>
        <v>3.9382716049382718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163">
        <v>10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>
      <c r="A135" s="31" t="s">
        <v>101</v>
      </c>
      <c r="B135" s="51"/>
      <c r="C135" s="27">
        <f t="shared" ref="C135" si="56">SUM(E135:Y135)</f>
        <v>0</v>
      </c>
      <c r="D135" s="15" t="e">
        <f t="shared" si="54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>
      <c r="A136" s="11" t="s">
        <v>102</v>
      </c>
      <c r="B136" s="27">
        <v>4863</v>
      </c>
      <c r="C136" s="27">
        <f>SUM(E136:Y136)</f>
        <v>5700</v>
      </c>
      <c r="D136" s="15">
        <f t="shared" si="54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2">
        <v>351</v>
      </c>
      <c r="X136" s="48">
        <v>383</v>
      </c>
      <c r="Y136" s="48"/>
    </row>
    <row r="137" spans="1:26" s="12" customFormat="1" ht="27" hidden="1" customHeight="1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>
      <c r="A138" s="13" t="s">
        <v>104</v>
      </c>
      <c r="B138" s="27">
        <v>4894</v>
      </c>
      <c r="C138" s="27">
        <f>C136-C137</f>
        <v>5070.5</v>
      </c>
      <c r="D138" s="15">
        <f t="shared" si="54"/>
        <v>1.0360645688598284</v>
      </c>
      <c r="E138" s="48">
        <v>158</v>
      </c>
      <c r="F138" s="48">
        <f t="shared" ref="F138:Y138" si="57">F136-F137</f>
        <v>54</v>
      </c>
      <c r="G138" s="48">
        <f t="shared" si="57"/>
        <v>782</v>
      </c>
      <c r="H138" s="48">
        <f>377-H137</f>
        <v>343</v>
      </c>
      <c r="I138" s="48">
        <f t="shared" si="57"/>
        <v>10</v>
      </c>
      <c r="J138" s="48">
        <f t="shared" si="57"/>
        <v>144</v>
      </c>
      <c r="K138" s="48">
        <v>604.5</v>
      </c>
      <c r="L138" s="48">
        <f t="shared" si="57"/>
        <v>739</v>
      </c>
      <c r="M138" s="48">
        <f t="shared" si="57"/>
        <v>217</v>
      </c>
      <c r="N138" s="48">
        <f t="shared" si="57"/>
        <v>30</v>
      </c>
      <c r="O138" s="48">
        <v>194</v>
      </c>
      <c r="P138" s="48">
        <f t="shared" si="57"/>
        <v>232</v>
      </c>
      <c r="Q138" s="48">
        <v>14</v>
      </c>
      <c r="R138" s="48">
        <f t="shared" si="57"/>
        <v>679</v>
      </c>
      <c r="S138" s="48">
        <f t="shared" si="57"/>
        <v>154</v>
      </c>
      <c r="T138" s="48">
        <f>T136-T137</f>
        <v>46</v>
      </c>
      <c r="U138" s="48">
        <f t="shared" si="57"/>
        <v>115</v>
      </c>
      <c r="V138" s="48">
        <f>V136-V137</f>
        <v>23.5</v>
      </c>
      <c r="W138" s="182">
        <f>W136-W137</f>
        <v>256</v>
      </c>
      <c r="X138" s="48">
        <f t="shared" si="57"/>
        <v>383</v>
      </c>
      <c r="Y138" s="48">
        <f t="shared" si="57"/>
        <v>0</v>
      </c>
      <c r="Z138" s="70"/>
    </row>
    <row r="139" spans="1:26" s="155" customFormat="1" ht="30" hidden="1" customHeight="1" outlineLevel="1">
      <c r="A139" s="52" t="s">
        <v>105</v>
      </c>
      <c r="B139" s="23">
        <v>4894</v>
      </c>
      <c r="C139" s="27">
        <f>SUM(E139:Y139)</f>
        <v>5060</v>
      </c>
      <c r="D139" s="15">
        <f t="shared" ref="D139:D145" si="58">C139/B139</f>
        <v>1.0339190845933797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93">
        <v>194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8"/>
        <v>0.9979291983039148</v>
      </c>
      <c r="E140" s="34">
        <f>E139/E138</f>
        <v>1</v>
      </c>
      <c r="F140" s="34">
        <f t="shared" ref="F140:X140" si="59">F139/F138</f>
        <v>1</v>
      </c>
      <c r="G140" s="34">
        <f t="shared" si="59"/>
        <v>1</v>
      </c>
      <c r="H140" s="34">
        <f t="shared" si="59"/>
        <v>1</v>
      </c>
      <c r="I140" s="34">
        <f t="shared" si="59"/>
        <v>1</v>
      </c>
      <c r="J140" s="34">
        <f t="shared" si="59"/>
        <v>1</v>
      </c>
      <c r="K140" s="34">
        <f t="shared" si="59"/>
        <v>0.83788254755996694</v>
      </c>
      <c r="L140" s="34">
        <f t="shared" si="59"/>
        <v>1</v>
      </c>
      <c r="M140" s="34">
        <f t="shared" si="59"/>
        <v>1</v>
      </c>
      <c r="N140" s="34">
        <f t="shared" si="59"/>
        <v>1</v>
      </c>
      <c r="O140" s="34">
        <f t="shared" si="59"/>
        <v>1</v>
      </c>
      <c r="P140" s="34">
        <f t="shared" si="59"/>
        <v>1</v>
      </c>
      <c r="Q140" s="34">
        <f t="shared" si="59"/>
        <v>1</v>
      </c>
      <c r="R140" s="34">
        <f t="shared" si="59"/>
        <v>0.97054491899852724</v>
      </c>
      <c r="S140" s="34">
        <f t="shared" si="59"/>
        <v>1</v>
      </c>
      <c r="T140" s="34">
        <f t="shared" si="59"/>
        <v>1</v>
      </c>
      <c r="U140" s="34">
        <f t="shared" si="59"/>
        <v>1</v>
      </c>
      <c r="V140" s="34">
        <f t="shared" si="59"/>
        <v>1</v>
      </c>
      <c r="W140" s="118">
        <f t="shared" si="59"/>
        <v>1</v>
      </c>
      <c r="X140" s="34">
        <f t="shared" si="59"/>
        <v>1</v>
      </c>
      <c r="Y140" s="34"/>
    </row>
    <row r="141" spans="1:26" s="86" customFormat="1" ht="27.75" hidden="1" customHeight="1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60">F138-F139</f>
        <v>0</v>
      </c>
      <c r="G141" s="85">
        <f t="shared" si="60"/>
        <v>0</v>
      </c>
      <c r="H141" s="85">
        <f t="shared" si="60"/>
        <v>0</v>
      </c>
      <c r="I141" s="85">
        <f t="shared" si="60"/>
        <v>0</v>
      </c>
      <c r="J141" s="85">
        <f t="shared" si="60"/>
        <v>0</v>
      </c>
      <c r="K141" s="85">
        <f>K138-K139-K137</f>
        <v>0</v>
      </c>
      <c r="L141" s="85">
        <f t="shared" si="60"/>
        <v>0</v>
      </c>
      <c r="M141" s="85">
        <f t="shared" si="60"/>
        <v>0</v>
      </c>
      <c r="N141" s="85">
        <f t="shared" si="60"/>
        <v>0</v>
      </c>
      <c r="O141" s="85">
        <f>O138-O139</f>
        <v>0</v>
      </c>
      <c r="P141" s="85">
        <f t="shared" si="60"/>
        <v>0</v>
      </c>
      <c r="Q141" s="85">
        <f t="shared" si="60"/>
        <v>0</v>
      </c>
      <c r="R141" s="85">
        <f>R138-R139</f>
        <v>20</v>
      </c>
      <c r="S141" s="85">
        <f t="shared" si="60"/>
        <v>0</v>
      </c>
      <c r="T141" s="85">
        <f>T138-T139</f>
        <v>0</v>
      </c>
      <c r="U141" s="85">
        <f t="shared" si="60"/>
        <v>0</v>
      </c>
      <c r="V141" s="85">
        <f>V138-V139</f>
        <v>0</v>
      </c>
      <c r="W141" s="183">
        <f t="shared" si="60"/>
        <v>0</v>
      </c>
      <c r="X141" s="85">
        <f t="shared" si="60"/>
        <v>0</v>
      </c>
      <c r="Y141" s="85">
        <f t="shared" si="60"/>
        <v>0</v>
      </c>
      <c r="Z141" s="168"/>
    </row>
    <row r="142" spans="1:26" s="12" customFormat="1" ht="27.75" hidden="1" customHeight="1">
      <c r="A142" s="13" t="s">
        <v>182</v>
      </c>
      <c r="B142" s="93"/>
      <c r="C142" s="26"/>
      <c r="D142" s="16" t="e">
        <f t="shared" si="58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5" customFormat="1" ht="30" hidden="1" customHeight="1">
      <c r="A143" s="31" t="s">
        <v>106</v>
      </c>
      <c r="B143" s="23">
        <v>95653</v>
      </c>
      <c r="C143" s="27">
        <f>SUM(E143:Y143)</f>
        <v>122635.5</v>
      </c>
      <c r="D143" s="15">
        <f t="shared" si="58"/>
        <v>1.2820873365184573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93">
        <v>3291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1">E143/E142</f>
        <v>#DIV/0!</v>
      </c>
      <c r="F144" s="29" t="e">
        <f t="shared" si="61"/>
        <v>#DIV/0!</v>
      </c>
      <c r="G144" s="93" t="e">
        <f t="shared" si="61"/>
        <v>#DIV/0!</v>
      </c>
      <c r="H144" s="93" t="e">
        <f t="shared" si="61"/>
        <v>#DIV/0!</v>
      </c>
      <c r="I144" s="93" t="e">
        <f t="shared" si="61"/>
        <v>#DIV/0!</v>
      </c>
      <c r="J144" s="93" t="e">
        <f t="shared" si="61"/>
        <v>#DIV/0!</v>
      </c>
      <c r="K144" s="93" t="e">
        <f t="shared" si="61"/>
        <v>#DIV/0!</v>
      </c>
      <c r="L144" s="93" t="e">
        <f t="shared" si="61"/>
        <v>#DIV/0!</v>
      </c>
      <c r="M144" s="93" t="e">
        <f t="shared" si="61"/>
        <v>#DIV/0!</v>
      </c>
      <c r="N144" s="93" t="e">
        <f t="shared" si="61"/>
        <v>#DIV/0!</v>
      </c>
      <c r="O144" s="93" t="e">
        <f t="shared" si="61"/>
        <v>#DIV/0!</v>
      </c>
      <c r="P144" s="93" t="e">
        <f t="shared" si="61"/>
        <v>#DIV/0!</v>
      </c>
      <c r="Q144" s="93" t="e">
        <f t="shared" si="61"/>
        <v>#DIV/0!</v>
      </c>
      <c r="R144" s="93" t="e">
        <f t="shared" si="61"/>
        <v>#DIV/0!</v>
      </c>
      <c r="S144" s="93" t="e">
        <f t="shared" si="61"/>
        <v>#DIV/0!</v>
      </c>
      <c r="T144" s="93" t="e">
        <f t="shared" si="61"/>
        <v>#DIV/0!</v>
      </c>
      <c r="U144" s="93" t="e">
        <f t="shared" si="61"/>
        <v>#DIV/0!</v>
      </c>
      <c r="V144" s="93" t="e">
        <f t="shared" si="61"/>
        <v>#DIV/0!</v>
      </c>
      <c r="W144" s="115" t="e">
        <f t="shared" si="61"/>
        <v>#DIV/0!</v>
      </c>
      <c r="X144" s="93" t="e">
        <f t="shared" si="61"/>
        <v>#DIV/0!</v>
      </c>
      <c r="Y144" s="93" t="e">
        <f t="shared" si="61"/>
        <v>#DIV/0!</v>
      </c>
    </row>
    <row r="145" spans="1:26" s="12" customFormat="1" ht="30" hidden="1" customHeight="1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8"/>
        <v>1.2400267638184448</v>
      </c>
      <c r="E145" s="159">
        <f t="shared" ref="E145" si="62">E143/E139*10</f>
        <v>179.62025316455697</v>
      </c>
      <c r="F145" s="159">
        <f t="shared" ref="F145:G145" si="63">F143/F139*10</f>
        <v>180.92592592592592</v>
      </c>
      <c r="G145" s="159">
        <f t="shared" si="63"/>
        <v>283.08184143222502</v>
      </c>
      <c r="H145" s="159">
        <f>H143/H139*10</f>
        <v>250.20408163265304</v>
      </c>
      <c r="I145" s="159">
        <f>I143/I139*10</f>
        <v>180</v>
      </c>
      <c r="J145" s="159">
        <f>J143/J139*10</f>
        <v>237.98611111111111</v>
      </c>
      <c r="K145" s="159">
        <f>K143/K139*10</f>
        <v>237.5518262586377</v>
      </c>
      <c r="L145" s="159">
        <f>L143/L139*10</f>
        <v>272.39512855209745</v>
      </c>
      <c r="M145" s="159">
        <f t="shared" ref="M145:R145" si="64">M143/M139*10</f>
        <v>202.25806451612902</v>
      </c>
      <c r="N145" s="159">
        <f t="shared" si="64"/>
        <v>198</v>
      </c>
      <c r="O145" s="159">
        <f t="shared" si="64"/>
        <v>169.63917525773195</v>
      </c>
      <c r="P145" s="159">
        <f t="shared" si="64"/>
        <v>229.78448275862067</v>
      </c>
      <c r="Q145" s="159">
        <f t="shared" si="64"/>
        <v>231.42857142857142</v>
      </c>
      <c r="R145" s="159">
        <f t="shared" si="64"/>
        <v>220</v>
      </c>
      <c r="S145" s="159">
        <f>S143/S139*10</f>
        <v>223.96103896103895</v>
      </c>
      <c r="T145" s="159">
        <f>T143/T139*10</f>
        <v>201.63043478260872</v>
      </c>
      <c r="U145" s="159">
        <f t="shared" ref="U145:V145" si="65">U143/U139*10</f>
        <v>200.95652173913044</v>
      </c>
      <c r="V145" s="159">
        <f t="shared" si="65"/>
        <v>185.10638297872339</v>
      </c>
      <c r="W145" s="180">
        <f>W143/W139*10</f>
        <v>247.8515625</v>
      </c>
      <c r="X145" s="159">
        <f>X143/X139*10</f>
        <v>272.53263707571801</v>
      </c>
      <c r="Y145" s="159"/>
    </row>
    <row r="146" spans="1:26" s="12" customFormat="1" ht="30" hidden="1" customHeight="1" outlineLevel="1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hidden="1" customHeight="1" outlineLevel="1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2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>
      <c r="A150" s="52" t="s">
        <v>170</v>
      </c>
      <c r="B150" s="23">
        <v>812</v>
      </c>
      <c r="C150" s="151">
        <f>SUM(E150:Y150)</f>
        <v>872.15</v>
      </c>
      <c r="D150" s="15">
        <f t="shared" ref="D150:D199" si="66">C150/B150</f>
        <v>1.0740763546798029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93">
        <v>28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hidden="1" customHeight="1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6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7">L150/L149</f>
        <v>1</v>
      </c>
      <c r="M151" s="29">
        <f t="shared" si="67"/>
        <v>1</v>
      </c>
      <c r="N151" s="29">
        <f t="shared" si="67"/>
        <v>1</v>
      </c>
      <c r="O151" s="29">
        <f t="shared" si="67"/>
        <v>1</v>
      </c>
      <c r="P151" s="29">
        <f t="shared" si="67"/>
        <v>0.8527131782945736</v>
      </c>
      <c r="Q151" s="29"/>
      <c r="R151" s="29">
        <f t="shared" si="67"/>
        <v>1</v>
      </c>
      <c r="S151" s="29">
        <f t="shared" si="67"/>
        <v>0.80555555555555558</v>
      </c>
      <c r="T151" s="29">
        <f t="shared" si="67"/>
        <v>1</v>
      </c>
      <c r="U151" s="29"/>
      <c r="V151" s="29">
        <f t="shared" si="67"/>
        <v>1</v>
      </c>
      <c r="W151" s="117">
        <f t="shared" si="67"/>
        <v>1</v>
      </c>
      <c r="X151" s="29">
        <f t="shared" si="67"/>
        <v>1</v>
      </c>
      <c r="Y151" s="29">
        <f t="shared" si="67"/>
        <v>1</v>
      </c>
    </row>
    <row r="152" spans="1:26" s="12" customFormat="1" ht="30.75" hidden="1" customHeight="1">
      <c r="A152" s="13" t="s">
        <v>183</v>
      </c>
      <c r="B152" s="93"/>
      <c r="C152" s="93"/>
      <c r="D152" s="15" t="e">
        <f t="shared" si="66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hidden="1" customHeight="1">
      <c r="A153" s="31" t="s">
        <v>110</v>
      </c>
      <c r="B153" s="23">
        <v>25928</v>
      </c>
      <c r="C153" s="27">
        <f>SUM(E153:Y153)</f>
        <v>34944.36</v>
      </c>
      <c r="D153" s="15">
        <f t="shared" si="66"/>
        <v>1.3477460660290035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93">
        <v>708.4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6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8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hidden="1" customHeight="1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6"/>
        <v>1.2547953971398853</v>
      </c>
      <c r="E155" s="55">
        <f>E153/E150*10</f>
        <v>380.4545454545455</v>
      </c>
      <c r="F155" s="55">
        <f t="shared" ref="F155:G155" si="69">F153/F150*10</f>
        <v>484.18604651162786</v>
      </c>
      <c r="G155" s="55">
        <f t="shared" si="69"/>
        <v>278.09965237543457</v>
      </c>
      <c r="H155" s="55"/>
      <c r="I155" s="55">
        <f t="shared" ref="I155:N155" si="70">I153/I150*10</f>
        <v>94.375</v>
      </c>
      <c r="J155" s="55">
        <f t="shared" si="70"/>
        <v>320</v>
      </c>
      <c r="K155" s="55">
        <f t="shared" si="70"/>
        <v>605.29058116232466</v>
      </c>
      <c r="L155" s="55">
        <f>L153/L150*10</f>
        <v>543.936170212766</v>
      </c>
      <c r="M155" s="55">
        <f t="shared" si="70"/>
        <v>264.89361702127661</v>
      </c>
      <c r="N155" s="55">
        <f t="shared" si="70"/>
        <v>95.833333333333343</v>
      </c>
      <c r="O155" s="55">
        <f t="shared" ref="O155:P155" si="71">O153/O150*10</f>
        <v>253</v>
      </c>
      <c r="P155" s="55">
        <f t="shared" si="71"/>
        <v>358</v>
      </c>
      <c r="Q155" s="55"/>
      <c r="R155" s="55">
        <f t="shared" ref="R155:Y155" si="72">R153/R150*10</f>
        <v>133.74647887323943</v>
      </c>
      <c r="S155" s="55">
        <f t="shared" si="72"/>
        <v>445.86206896551721</v>
      </c>
      <c r="T155" s="55">
        <f t="shared" si="72"/>
        <v>719.04761904761904</v>
      </c>
      <c r="U155" s="55"/>
      <c r="V155" s="55">
        <f t="shared" si="72"/>
        <v>186.36363636363637</v>
      </c>
      <c r="W155" s="184">
        <f t="shared" si="72"/>
        <v>455.78947368421052</v>
      </c>
      <c r="X155" s="55">
        <f t="shared" si="72"/>
        <v>160.34482758620692</v>
      </c>
      <c r="Y155" s="55">
        <f t="shared" si="72"/>
        <v>33.333333333333336</v>
      </c>
    </row>
    <row r="156" spans="1:26" s="12" customFormat="1" ht="30" hidden="1" customHeight="1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2">
        <f>E149-E150</f>
        <v>0</v>
      </c>
      <c r="F156" s="162">
        <f t="shared" ref="F156:Y156" si="73">F149-F150</f>
        <v>0</v>
      </c>
      <c r="G156" s="162">
        <f>G149-G150</f>
        <v>0</v>
      </c>
      <c r="H156" s="162">
        <f>H149-H150</f>
        <v>0</v>
      </c>
      <c r="I156" s="162">
        <f t="shared" si="73"/>
        <v>0</v>
      </c>
      <c r="J156" s="162">
        <f t="shared" si="73"/>
        <v>0</v>
      </c>
      <c r="K156" s="162">
        <f t="shared" si="73"/>
        <v>1.9500000000000028</v>
      </c>
      <c r="L156" s="162">
        <f t="shared" si="73"/>
        <v>0</v>
      </c>
      <c r="M156" s="162">
        <f t="shared" si="73"/>
        <v>0</v>
      </c>
      <c r="N156" s="162">
        <f t="shared" si="73"/>
        <v>0</v>
      </c>
      <c r="O156" s="162">
        <f t="shared" si="73"/>
        <v>0</v>
      </c>
      <c r="P156" s="162">
        <f t="shared" si="73"/>
        <v>19</v>
      </c>
      <c r="Q156" s="162">
        <f t="shared" si="73"/>
        <v>0</v>
      </c>
      <c r="R156" s="162">
        <f t="shared" si="73"/>
        <v>0</v>
      </c>
      <c r="S156" s="162">
        <f t="shared" si="73"/>
        <v>7</v>
      </c>
      <c r="T156" s="162">
        <f t="shared" si="73"/>
        <v>0</v>
      </c>
      <c r="U156" s="162">
        <f t="shared" si="73"/>
        <v>0</v>
      </c>
      <c r="V156" s="162">
        <f t="shared" si="73"/>
        <v>0</v>
      </c>
      <c r="W156" s="185">
        <f t="shared" si="73"/>
        <v>0</v>
      </c>
      <c r="X156" s="162">
        <f t="shared" si="73"/>
        <v>0</v>
      </c>
      <c r="Y156" s="162">
        <f t="shared" si="73"/>
        <v>0</v>
      </c>
      <c r="Z156" s="170"/>
    </row>
    <row r="157" spans="1:26" s="12" customFormat="1" ht="30" hidden="1" customHeight="1" outlineLevel="1">
      <c r="A157" s="52" t="s">
        <v>171</v>
      </c>
      <c r="B157" s="23">
        <v>543</v>
      </c>
      <c r="C157" s="27">
        <f>SUM(E157:Y157)</f>
        <v>557</v>
      </c>
      <c r="D157" s="15">
        <f t="shared" si="66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>
      <c r="A158" s="31" t="s">
        <v>172</v>
      </c>
      <c r="B158" s="23">
        <v>5773</v>
      </c>
      <c r="C158" s="27">
        <f>SUM(E158:Y158)</f>
        <v>9433.7999999999993</v>
      </c>
      <c r="D158" s="15">
        <f t="shared" si="66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4">R158/R157*10</f>
        <v>25</v>
      </c>
      <c r="S159" s="55"/>
      <c r="T159" s="55"/>
      <c r="U159" s="55">
        <f t="shared" ref="U159:Y159" si="75">U158/U157*10</f>
        <v>180</v>
      </c>
      <c r="V159" s="55"/>
      <c r="W159" s="184"/>
      <c r="X159" s="55"/>
      <c r="Y159" s="55">
        <f t="shared" si="75"/>
        <v>60</v>
      </c>
    </row>
    <row r="160" spans="1:26" s="12" customFormat="1" ht="30" hidden="1" customHeight="1">
      <c r="A160" s="11" t="s">
        <v>212</v>
      </c>
      <c r="B160" s="56"/>
      <c r="C160" s="151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6">
        <v>1469</v>
      </c>
      <c r="X160" s="54">
        <v>1430</v>
      </c>
      <c r="Y160" s="54">
        <v>230</v>
      </c>
    </row>
    <row r="161" spans="1:26" s="12" customFormat="1" ht="30" hidden="1" customHeight="1">
      <c r="A161" s="11" t="s">
        <v>89</v>
      </c>
      <c r="B161" s="56"/>
      <c r="C161" s="151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4"/>
      <c r="X161" s="55">
        <v>53</v>
      </c>
      <c r="Y161" s="55"/>
    </row>
    <row r="162" spans="1:26" s="12" customFormat="1" ht="30" hidden="1" customHeight="1">
      <c r="A162" s="11" t="s">
        <v>211</v>
      </c>
      <c r="B162" s="56"/>
      <c r="C162" s="151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4">
        <v>36.299999999999997</v>
      </c>
      <c r="X162" s="55"/>
      <c r="Y162" s="55"/>
    </row>
    <row r="163" spans="1:26" s="12" customFormat="1" ht="30" hidden="1" customHeight="1">
      <c r="A163" s="11" t="s">
        <v>210</v>
      </c>
      <c r="B163" s="56"/>
      <c r="C163" s="151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6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4">
        <v>1453</v>
      </c>
      <c r="X163" s="55">
        <v>1377</v>
      </c>
      <c r="Y163" s="55">
        <v>230</v>
      </c>
    </row>
    <row r="164" spans="1:26" s="12" customFormat="1" ht="30" hidden="1" customHeight="1">
      <c r="A164" s="31" t="s">
        <v>206</v>
      </c>
      <c r="B164" s="151">
        <f>B168+B171+B188+B174+B183</f>
        <v>14637</v>
      </c>
      <c r="C164" s="151">
        <f>C168+C171+C188+C174+C183</f>
        <v>31012.399999999998</v>
      </c>
      <c r="D164" s="15">
        <f>C164/B164</f>
        <v>2.1187675070028011</v>
      </c>
      <c r="E164" s="161">
        <f>E168+E171+E188+E174+E183</f>
        <v>5950</v>
      </c>
      <c r="F164" s="161">
        <f>F168+F171+F188+F174</f>
        <v>304</v>
      </c>
      <c r="G164" s="161">
        <f>G168+G171+G188+G174+G183</f>
        <v>903</v>
      </c>
      <c r="H164" s="161">
        <f>H168+H171+H188+H174</f>
        <v>1044</v>
      </c>
      <c r="I164" s="161">
        <f>I168+I171+I188+I174</f>
        <v>939</v>
      </c>
      <c r="J164" s="161">
        <f>J168+J188+J183+J171</f>
        <v>5529</v>
      </c>
      <c r="K164" s="161">
        <f>K168+K171+K188+K174</f>
        <v>234</v>
      </c>
      <c r="L164" s="161">
        <f>L168+L171+L188+L174+L183</f>
        <v>1065.3</v>
      </c>
      <c r="M164" s="161">
        <f>M168+M171+M188+M174</f>
        <v>1069</v>
      </c>
      <c r="N164" s="161">
        <f>N168+N171+N188+N174</f>
        <v>131</v>
      </c>
      <c r="O164" s="161">
        <f>O168+O171+O188+O174</f>
        <v>650</v>
      </c>
      <c r="P164" s="161">
        <f t="shared" ref="P164:Y164" si="77">P168+P171+P188+P174+P177+P183</f>
        <v>1189</v>
      </c>
      <c r="Q164" s="161">
        <f t="shared" si="77"/>
        <v>4479</v>
      </c>
      <c r="R164" s="161">
        <f t="shared" si="77"/>
        <v>525.5</v>
      </c>
      <c r="S164" s="161">
        <f t="shared" si="77"/>
        <v>1005.6</v>
      </c>
      <c r="T164" s="161">
        <f t="shared" si="77"/>
        <v>913</v>
      </c>
      <c r="U164" s="161">
        <f t="shared" si="77"/>
        <v>1353</v>
      </c>
      <c r="V164" s="161">
        <f t="shared" si="77"/>
        <v>522</v>
      </c>
      <c r="W164" s="146">
        <f t="shared" si="77"/>
        <v>1453</v>
      </c>
      <c r="X164" s="161">
        <f t="shared" si="77"/>
        <v>1377</v>
      </c>
      <c r="Y164" s="161">
        <f t="shared" si="77"/>
        <v>175</v>
      </c>
    </row>
    <row r="165" spans="1:26" s="12" customFormat="1" ht="31.5" hidden="1" customHeight="1">
      <c r="A165" s="147" t="s">
        <v>207</v>
      </c>
      <c r="B165" s="151">
        <f>B169+B172+B189</f>
        <v>10047</v>
      </c>
      <c r="C165" s="151">
        <f>C169+C172+C189+C175+C184</f>
        <v>40079.049999999996</v>
      </c>
      <c r="D165" s="15">
        <f>C165/B165</f>
        <v>3.9891559669553098</v>
      </c>
      <c r="E165" s="54">
        <f t="shared" ref="E165:Y165" si="78">E169+E172+E175+E189+E178+E184</f>
        <v>8117</v>
      </c>
      <c r="F165" s="54">
        <f t="shared" si="78"/>
        <v>526</v>
      </c>
      <c r="G165" s="54">
        <f t="shared" si="78"/>
        <v>1341</v>
      </c>
      <c r="H165" s="54">
        <f t="shared" si="78"/>
        <v>1326</v>
      </c>
      <c r="I165" s="54">
        <f t="shared" si="78"/>
        <v>820.7</v>
      </c>
      <c r="J165" s="54">
        <f>J169+J172+J175+J189+J178+J184</f>
        <v>4881</v>
      </c>
      <c r="K165" s="54">
        <f t="shared" si="78"/>
        <v>671</v>
      </c>
      <c r="L165" s="54">
        <f t="shared" si="78"/>
        <v>1632</v>
      </c>
      <c r="M165" s="54">
        <f t="shared" si="78"/>
        <v>1046</v>
      </c>
      <c r="N165" s="54">
        <f t="shared" si="78"/>
        <v>79</v>
      </c>
      <c r="O165" s="54">
        <f t="shared" si="78"/>
        <v>735</v>
      </c>
      <c r="P165" s="54">
        <f t="shared" si="78"/>
        <v>1697</v>
      </c>
      <c r="Q165" s="54">
        <f t="shared" si="78"/>
        <v>5598</v>
      </c>
      <c r="R165" s="54">
        <f t="shared" si="78"/>
        <v>532.65000000000009</v>
      </c>
      <c r="S165" s="54">
        <f t="shared" si="78"/>
        <v>2262.6999999999998</v>
      </c>
      <c r="T165" s="54">
        <f t="shared" si="78"/>
        <v>813</v>
      </c>
      <c r="U165" s="54">
        <f t="shared" si="78"/>
        <v>2815</v>
      </c>
      <c r="V165" s="54">
        <f t="shared" si="78"/>
        <v>522</v>
      </c>
      <c r="W165" s="186">
        <f t="shared" si="78"/>
        <v>1741</v>
      </c>
      <c r="X165" s="54">
        <f t="shared" si="78"/>
        <v>2605</v>
      </c>
      <c r="Y165" s="54">
        <f t="shared" si="78"/>
        <v>403</v>
      </c>
    </row>
    <row r="166" spans="1:26" s="12" customFormat="1" ht="30" hidden="1" customHeight="1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9">C166/B166</f>
        <v>1.882771919887686</v>
      </c>
      <c r="E166" s="55">
        <f t="shared" ref="E166:X166" si="80">E165/E164*10</f>
        <v>13.64201680672269</v>
      </c>
      <c r="F166" s="55">
        <f t="shared" si="80"/>
        <v>17.30263157894737</v>
      </c>
      <c r="G166" s="55">
        <f t="shared" si="80"/>
        <v>14.850498338870432</v>
      </c>
      <c r="H166" s="55">
        <f t="shared" si="80"/>
        <v>12.701149425287356</v>
      </c>
      <c r="I166" s="55">
        <f t="shared" si="80"/>
        <v>8.7401490947816836</v>
      </c>
      <c r="J166" s="55">
        <f t="shared" si="80"/>
        <v>8.8279978296256107</v>
      </c>
      <c r="K166" s="55">
        <f t="shared" si="80"/>
        <v>28.675213675213676</v>
      </c>
      <c r="L166" s="55">
        <f t="shared" si="80"/>
        <v>15.319628273725712</v>
      </c>
      <c r="M166" s="55">
        <f t="shared" si="80"/>
        <v>9.7848456501403174</v>
      </c>
      <c r="N166" s="55">
        <f t="shared" si="80"/>
        <v>6.0305343511450378</v>
      </c>
      <c r="O166" s="55">
        <f t="shared" si="80"/>
        <v>11.307692307692307</v>
      </c>
      <c r="P166" s="55">
        <f t="shared" si="80"/>
        <v>14.272497897392766</v>
      </c>
      <c r="Q166" s="55">
        <f t="shared" si="80"/>
        <v>12.498325519089082</v>
      </c>
      <c r="R166" s="55">
        <f t="shared" si="80"/>
        <v>10.136060894386301</v>
      </c>
      <c r="S166" s="55">
        <f t="shared" si="80"/>
        <v>22.500994431185362</v>
      </c>
      <c r="T166" s="55">
        <f t="shared" si="80"/>
        <v>8.904709748083242</v>
      </c>
      <c r="U166" s="55">
        <f t="shared" si="80"/>
        <v>20.805617147080561</v>
      </c>
      <c r="V166" s="55">
        <f t="shared" si="80"/>
        <v>10</v>
      </c>
      <c r="W166" s="184">
        <f t="shared" si="80"/>
        <v>11.982105987611838</v>
      </c>
      <c r="X166" s="55">
        <f t="shared" si="80"/>
        <v>18.917937545388526</v>
      </c>
      <c r="Y166" s="55">
        <f t="shared" ref="Y166" si="81">Y165/Y164*10</f>
        <v>23.028571428571428</v>
      </c>
    </row>
    <row r="167" spans="1:26" s="86" customFormat="1" ht="30" hidden="1" customHeight="1">
      <c r="A167" s="84" t="s">
        <v>96</v>
      </c>
      <c r="B167" s="167"/>
      <c r="C167" s="167">
        <f>SUM(E167:Y167)</f>
        <v>3788.1</v>
      </c>
      <c r="D167" s="166"/>
      <c r="E167" s="162">
        <f t="shared" ref="E167:U167" si="82">E163-E164</f>
        <v>500</v>
      </c>
      <c r="F167" s="162">
        <f t="shared" si="82"/>
        <v>275</v>
      </c>
      <c r="G167" s="162">
        <f>G163-G164</f>
        <v>259.59999999999991</v>
      </c>
      <c r="H167" s="162">
        <f>H163-H164</f>
        <v>0</v>
      </c>
      <c r="I167" s="162">
        <f t="shared" si="82"/>
        <v>50</v>
      </c>
      <c r="J167" s="162">
        <f t="shared" si="82"/>
        <v>24</v>
      </c>
      <c r="K167" s="162">
        <f t="shared" si="82"/>
        <v>160</v>
      </c>
      <c r="L167" s="162">
        <f t="shared" si="82"/>
        <v>415</v>
      </c>
      <c r="M167" s="162">
        <f t="shared" si="82"/>
        <v>0</v>
      </c>
      <c r="N167" s="162">
        <f t="shared" si="82"/>
        <v>87</v>
      </c>
      <c r="O167" s="162">
        <f t="shared" si="82"/>
        <v>0</v>
      </c>
      <c r="P167" s="162">
        <f t="shared" si="82"/>
        <v>0</v>
      </c>
      <c r="Q167" s="162">
        <f t="shared" si="82"/>
        <v>799</v>
      </c>
      <c r="R167" s="162">
        <f>R163-R164</f>
        <v>0</v>
      </c>
      <c r="S167" s="162">
        <f t="shared" si="82"/>
        <v>0</v>
      </c>
      <c r="T167" s="162">
        <f t="shared" si="82"/>
        <v>261.5</v>
      </c>
      <c r="U167" s="162">
        <f t="shared" si="82"/>
        <v>902</v>
      </c>
      <c r="V167" s="162">
        <f>V160-V164</f>
        <v>0</v>
      </c>
      <c r="W167" s="185">
        <f>W163-W164</f>
        <v>0</v>
      </c>
      <c r="X167" s="162">
        <f>X163-X164</f>
        <v>0</v>
      </c>
      <c r="Y167" s="162">
        <f>Y163-Y164</f>
        <v>55</v>
      </c>
      <c r="Z167" s="169"/>
    </row>
    <row r="168" spans="1:26" s="150" customFormat="1" ht="30" hidden="1" customHeight="1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3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>
      <c r="A169" s="147" t="s">
        <v>112</v>
      </c>
      <c r="B169" s="23">
        <v>7284</v>
      </c>
      <c r="C169" s="23">
        <f>SUM(E169:Y169)</f>
        <v>21911</v>
      </c>
      <c r="D169" s="15">
        <f t="shared" si="83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9">
        <v>158</v>
      </c>
      <c r="M169" s="149"/>
      <c r="N169" s="148"/>
      <c r="O169" s="137">
        <v>735</v>
      </c>
      <c r="P169" s="137">
        <v>1450</v>
      </c>
      <c r="Q169" s="149">
        <v>3309</v>
      </c>
      <c r="R169" s="149">
        <v>298</v>
      </c>
      <c r="S169" s="149">
        <v>2000</v>
      </c>
      <c r="T169" s="149"/>
      <c r="U169" s="149">
        <v>238</v>
      </c>
      <c r="V169" s="149">
        <v>522</v>
      </c>
      <c r="W169" s="187">
        <v>1508</v>
      </c>
      <c r="X169" s="149">
        <v>2215</v>
      </c>
      <c r="Y169" s="148"/>
    </row>
    <row r="170" spans="1:26" s="12" customFormat="1" ht="30" hidden="1" customHeight="1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3"/>
        <v>1.6709098650827199</v>
      </c>
      <c r="E170" s="55">
        <f t="shared" ref="E170:F170" si="84">E169/E168*10</f>
        <v>14.019627887957473</v>
      </c>
      <c r="F170" s="55">
        <f t="shared" si="84"/>
        <v>28</v>
      </c>
      <c r="G170" s="55">
        <f t="shared" ref="G170:J170" si="85">G169/G168*10</f>
        <v>10.25</v>
      </c>
      <c r="H170" s="55">
        <f t="shared" si="85"/>
        <v>10</v>
      </c>
      <c r="I170" s="55">
        <f t="shared" si="85"/>
        <v>6</v>
      </c>
      <c r="J170" s="55">
        <f t="shared" si="85"/>
        <v>8.0018587360594786</v>
      </c>
      <c r="K170" s="55">
        <f t="shared" ref="K170:L170" si="86">K169/K168*10</f>
        <v>18</v>
      </c>
      <c r="L170" s="55">
        <f t="shared" si="86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7">S169/S168*10</f>
        <v>28.571428571428573</v>
      </c>
      <c r="T170" s="55"/>
      <c r="U170" s="55">
        <f t="shared" ref="U170:X170" si="88">U169/U168*10</f>
        <v>14</v>
      </c>
      <c r="V170" s="55">
        <f t="shared" si="88"/>
        <v>10</v>
      </c>
      <c r="W170" s="184">
        <f t="shared" si="88"/>
        <v>13.32155477031802</v>
      </c>
      <c r="X170" s="55">
        <f t="shared" si="88"/>
        <v>19.829901521933749</v>
      </c>
      <c r="Y170" s="26"/>
    </row>
    <row r="171" spans="1:26" s="12" customFormat="1" ht="30" hidden="1" customHeight="1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>
      <c r="A172" s="31" t="s">
        <v>178</v>
      </c>
      <c r="B172" s="27">
        <v>2763</v>
      </c>
      <c r="C172" s="27">
        <f>SUM(E172:Y172)</f>
        <v>4341.1000000000004</v>
      </c>
      <c r="D172" s="15">
        <f t="shared" si="66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6"/>
        <v>1.2708507654071461</v>
      </c>
      <c r="E173" s="51"/>
      <c r="F173" s="51">
        <f t="shared" ref="F173" si="89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90">J172/J171*10</f>
        <v>7.799009200283086</v>
      </c>
      <c r="K173" s="51">
        <f t="shared" ref="K173:M173" si="91">K172/K171*10</f>
        <v>9.6491228070175445</v>
      </c>
      <c r="L173" s="51"/>
      <c r="M173" s="51">
        <f t="shared" si="91"/>
        <v>9.7848456501403174</v>
      </c>
      <c r="N173" s="51">
        <f t="shared" ref="N173:Q173" si="92">N172/N171*10</f>
        <v>5.9689922480620154</v>
      </c>
      <c r="O173" s="51"/>
      <c r="P173" s="51">
        <f t="shared" si="92"/>
        <v>10</v>
      </c>
      <c r="Q173" s="51">
        <f t="shared" si="92"/>
        <v>1</v>
      </c>
      <c r="R173" s="51">
        <f>R172/R171*10</f>
        <v>6.7</v>
      </c>
      <c r="S173" s="51"/>
      <c r="T173" s="51">
        <f t="shared" ref="T173" si="93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>
      <c r="A174" s="52" t="s">
        <v>203</v>
      </c>
      <c r="B174" s="50">
        <v>243</v>
      </c>
      <c r="C174" s="50">
        <f>SUM(E174:Y174)</f>
        <v>1183.0999999999999</v>
      </c>
      <c r="D174" s="15">
        <f t="shared" si="66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>
      <c r="A175" s="31" t="s">
        <v>204</v>
      </c>
      <c r="B175" s="50">
        <v>419</v>
      </c>
      <c r="C175" s="50">
        <f>SUM(E175:Y175)</f>
        <v>2071.9499999999998</v>
      </c>
      <c r="D175" s="15">
        <f t="shared" si="66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>
      <c r="A176" s="31" t="s">
        <v>98</v>
      </c>
      <c r="B176" s="50">
        <v>22.3</v>
      </c>
      <c r="C176" s="50">
        <f>C175/C174*10</f>
        <v>17.512889865607303</v>
      </c>
      <c r="D176" s="15">
        <f t="shared" si="66"/>
        <v>0.78533138410795078</v>
      </c>
      <c r="E176" s="51"/>
      <c r="F176" s="51">
        <f t="shared" ref="F176:G176" si="94">F175/F174*10</f>
        <v>16</v>
      </c>
      <c r="G176" s="51">
        <f t="shared" si="94"/>
        <v>18</v>
      </c>
      <c r="H176" s="51"/>
      <c r="I176" s="51">
        <f t="shared" ref="I176" si="95">I175/I174*10</f>
        <v>5.34</v>
      </c>
      <c r="J176" s="51"/>
      <c r="K176" s="51"/>
      <c r="L176" s="51"/>
      <c r="M176" s="51"/>
      <c r="N176" s="51">
        <f t="shared" ref="N176" si="96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>
      <c r="A177" s="52" t="s">
        <v>173</v>
      </c>
      <c r="B177" s="27">
        <v>75</v>
      </c>
      <c r="C177" s="27">
        <f>SUM(E177:Y177)</f>
        <v>58</v>
      </c>
      <c r="D177" s="15">
        <f t="shared" si="66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>
      <c r="A178" s="31" t="s">
        <v>174</v>
      </c>
      <c r="B178" s="27">
        <v>83</v>
      </c>
      <c r="C178" s="27">
        <f>SUM(E178:Y178)</f>
        <v>85</v>
      </c>
      <c r="D178" s="15">
        <f t="shared" si="66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6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>
      <c r="A180" s="52" t="s">
        <v>213</v>
      </c>
      <c r="B180" s="27">
        <v>617</v>
      </c>
      <c r="C180" s="27">
        <f>SUM(E180:Y180)</f>
        <v>867</v>
      </c>
      <c r="D180" s="15">
        <f t="shared" si="66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>
      <c r="A181" s="31" t="s">
        <v>113</v>
      </c>
      <c r="B181" s="27">
        <v>7275</v>
      </c>
      <c r="C181" s="27">
        <f>SUM(E181:Y181)</f>
        <v>26430</v>
      </c>
      <c r="D181" s="15">
        <f t="shared" si="66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6"/>
        <v>2.5854148087373217</v>
      </c>
      <c r="E182" s="55"/>
      <c r="F182" s="55"/>
      <c r="G182" s="55">
        <f t="shared" ref="G182" si="97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4"/>
      <c r="X182" s="55">
        <f t="shared" ref="X182" si="98">X181/X180*10</f>
        <v>350</v>
      </c>
      <c r="Y182" s="55"/>
    </row>
    <row r="183" spans="1:25" s="12" customFormat="1" ht="30" hidden="1" customHeight="1" outlineLevel="1">
      <c r="A183" s="52" t="s">
        <v>114</v>
      </c>
      <c r="B183" s="27">
        <v>1991</v>
      </c>
      <c r="C183" s="27">
        <f>SUM(E183:Y183)</f>
        <v>4867</v>
      </c>
      <c r="D183" s="15">
        <f t="shared" si="66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>
      <c r="A184" s="31" t="s">
        <v>115</v>
      </c>
      <c r="B184" s="27">
        <v>2807</v>
      </c>
      <c r="C184" s="27">
        <f>SUM(E184:Y184)</f>
        <v>7275</v>
      </c>
      <c r="D184" s="15">
        <f t="shared" si="66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6"/>
        <v>1.0602310010585092</v>
      </c>
      <c r="E185" s="55">
        <f t="shared" ref="E185:G185" si="99">E184/E183*10</f>
        <v>20</v>
      </c>
      <c r="F185" s="55"/>
      <c r="G185" s="55">
        <f t="shared" si="99"/>
        <v>13.729372937293729</v>
      </c>
      <c r="H185" s="55"/>
      <c r="I185" s="55">
        <f t="shared" ref="I185:L185" si="100">I184/I183*10</f>
        <v>13.799999999999999</v>
      </c>
      <c r="J185" s="55">
        <f t="shared" si="100"/>
        <v>10.238853503184712</v>
      </c>
      <c r="K185" s="55">
        <f t="shared" si="100"/>
        <v>21.5625</v>
      </c>
      <c r="L185" s="55">
        <f t="shared" si="100"/>
        <v>16.46927374301676</v>
      </c>
      <c r="M185" s="55"/>
      <c r="N185" s="55"/>
      <c r="O185" s="55"/>
      <c r="P185" s="55"/>
      <c r="Q185" s="55"/>
      <c r="R185" s="55">
        <f t="shared" ref="R185" si="101">R184/R183*10</f>
        <v>9.9047619047619051</v>
      </c>
      <c r="S185" s="55"/>
      <c r="T185" s="55">
        <f t="shared" ref="T185:U185" si="102">T184/T183*10</f>
        <v>10</v>
      </c>
      <c r="U185" s="55">
        <f t="shared" si="102"/>
        <v>22.002152852529598</v>
      </c>
      <c r="V185" s="55"/>
      <c r="W185" s="184"/>
      <c r="X185" s="55">
        <f>X184/X183*10</f>
        <v>10</v>
      </c>
      <c r="Y185" s="55">
        <f>Y184/Y183*10</f>
        <v>23.028571428571428</v>
      </c>
    </row>
    <row r="186" spans="1:25" s="155" customFormat="1" ht="30" hidden="1" customHeight="1">
      <c r="A186" s="52" t="s">
        <v>116</v>
      </c>
      <c r="B186" s="23">
        <v>10259</v>
      </c>
      <c r="C186" s="27">
        <f>SUM(E186:Y186)</f>
        <v>12695</v>
      </c>
      <c r="D186" s="15">
        <f t="shared" si="66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3">E189/E188*10</f>
        <v>10.996852046169989</v>
      </c>
      <c r="F190" s="57">
        <f t="shared" si="103"/>
        <v>10</v>
      </c>
      <c r="G190" s="57"/>
      <c r="H190" s="57">
        <f>H189/H188*10</f>
        <v>10.748663101604279</v>
      </c>
      <c r="I190" s="57">
        <f t="shared" ref="I190:J190" si="104">I189/I188*10</f>
        <v>9.8739495798319332</v>
      </c>
      <c r="J190" s="57">
        <f t="shared" si="104"/>
        <v>16</v>
      </c>
      <c r="K190" s="57"/>
      <c r="L190" s="57"/>
      <c r="M190" s="57"/>
      <c r="N190" s="57"/>
      <c r="O190" s="57"/>
      <c r="P190" s="57">
        <f t="shared" ref="P190:X190" si="105">P189/P188*10</f>
        <v>10.952380952380953</v>
      </c>
      <c r="Q190" s="57">
        <f t="shared" si="105"/>
        <v>7.7245745943806892</v>
      </c>
      <c r="R190" s="57">
        <f t="shared" si="105"/>
        <v>10</v>
      </c>
      <c r="S190" s="57">
        <f t="shared" si="105"/>
        <v>5</v>
      </c>
      <c r="T190" s="57">
        <f t="shared" si="105"/>
        <v>10</v>
      </c>
      <c r="U190" s="57"/>
      <c r="V190" s="57"/>
      <c r="W190" s="188">
        <f t="shared" si="105"/>
        <v>7.2585669781931461</v>
      </c>
      <c r="X190" s="57">
        <f t="shared" si="105"/>
        <v>26.25</v>
      </c>
      <c r="Y190" s="35"/>
    </row>
    <row r="191" spans="1:25" s="12" customFormat="1" ht="30" hidden="1" customHeight="1">
      <c r="A191" s="52" t="s">
        <v>192</v>
      </c>
      <c r="B191" s="23"/>
      <c r="C191" s="27">
        <f>SUM(E191:Y191)</f>
        <v>39.299999999999997</v>
      </c>
      <c r="D191" s="15" t="e">
        <f t="shared" si="66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6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hidden="1" customHeight="1">
      <c r="A192" s="52" t="s">
        <v>194</v>
      </c>
      <c r="B192" s="23"/>
      <c r="C192" s="27">
        <v>14</v>
      </c>
      <c r="D192" s="15" t="e">
        <f t="shared" si="66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>
        <v>1.5</v>
      </c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>
      <c r="A193" s="31" t="s">
        <v>193</v>
      </c>
      <c r="B193" s="23"/>
      <c r="C193" s="27">
        <f>SUM(E193:Y193)</f>
        <v>53.95</v>
      </c>
      <c r="D193" s="15" t="e">
        <f t="shared" si="66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7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hidden="1" customHeight="1">
      <c r="A194" s="31" t="s">
        <v>196</v>
      </c>
      <c r="B194" s="23"/>
      <c r="C194" s="27">
        <v>18</v>
      </c>
      <c r="D194" s="15" t="e">
        <f t="shared" si="66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>
        <v>3</v>
      </c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>
      <c r="A195" s="52" t="s">
        <v>98</v>
      </c>
      <c r="B195" s="23"/>
      <c r="C195" s="27">
        <f>(C193/C191)*10</f>
        <v>13.727735368956743</v>
      </c>
      <c r="D195" s="15" t="e">
        <f t="shared" si="66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8">L196</f>
        <v>2.5</v>
      </c>
      <c r="M195" s="57"/>
      <c r="N195" s="57"/>
      <c r="O195" s="57"/>
      <c r="P195" s="57">
        <f t="shared" ref="P195" si="109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hidden="1" customHeight="1">
      <c r="A196" s="52" t="s">
        <v>195</v>
      </c>
      <c r="B196" s="23"/>
      <c r="C196" s="27">
        <f>(C194/C192)*10</f>
        <v>12.857142857142858</v>
      </c>
      <c r="D196" s="15" t="e">
        <f t="shared" si="66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10">L194/L192*10</f>
        <v>2.5</v>
      </c>
      <c r="M196" s="138"/>
      <c r="N196" s="138"/>
      <c r="O196" s="138">
        <v>20</v>
      </c>
      <c r="P196" s="138">
        <f t="shared" ref="P196" si="111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9"/>
      <c r="X196" s="137"/>
      <c r="Y196" s="137">
        <f>Y194/Y192*10</f>
        <v>24</v>
      </c>
    </row>
    <row r="197" spans="1:25" s="12" customFormat="1" ht="30" hidden="1" customHeight="1">
      <c r="A197" s="52" t="s">
        <v>201</v>
      </c>
      <c r="B197" s="19">
        <v>107.8</v>
      </c>
      <c r="C197" s="50">
        <f>SUM(E197:Y197)</f>
        <v>116.9</v>
      </c>
      <c r="D197" s="15">
        <f t="shared" si="66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9">
        <v>42</v>
      </c>
      <c r="X197" s="137"/>
      <c r="Y197" s="137"/>
    </row>
    <row r="198" spans="1:25" s="12" customFormat="1" ht="30" hidden="1" customHeight="1">
      <c r="A198" s="31" t="s">
        <v>202</v>
      </c>
      <c r="B198" s="19">
        <v>153.1</v>
      </c>
      <c r="C198" s="50">
        <f>SUM(E198:Y198)</f>
        <v>194.77999999999997</v>
      </c>
      <c r="D198" s="15">
        <f t="shared" si="66"/>
        <v>1.2722403657740038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4">
        <v>50.1</v>
      </c>
      <c r="S198" s="138">
        <v>17.600000000000001</v>
      </c>
      <c r="T198" s="138">
        <v>4</v>
      </c>
      <c r="U198" s="137"/>
      <c r="V198" s="137"/>
      <c r="W198" s="189">
        <v>85.8</v>
      </c>
      <c r="X198" s="137"/>
      <c r="Y198" s="137"/>
    </row>
    <row r="199" spans="1:25" s="12" customFormat="1" ht="30" hidden="1" customHeight="1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6"/>
        <v>1.1732036905939913</v>
      </c>
      <c r="E199" s="137"/>
      <c r="F199" s="137"/>
      <c r="G199" s="138"/>
      <c r="H199" s="138">
        <f t="shared" ref="H199" si="112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3">O198/O197*10</f>
        <v>5.2</v>
      </c>
      <c r="P199" s="138"/>
      <c r="Q199" s="138"/>
      <c r="R199" s="138">
        <f t="shared" ref="R199:T199" si="114">R198/R197*10</f>
        <v>16.700000000000003</v>
      </c>
      <c r="S199" s="138">
        <f t="shared" si="114"/>
        <v>11.210191082802549</v>
      </c>
      <c r="T199" s="138">
        <f t="shared" si="114"/>
        <v>12.5</v>
      </c>
      <c r="U199" s="138"/>
      <c r="V199" s="138"/>
      <c r="W199" s="164">
        <f>W198/W197*10</f>
        <v>20.428571428571427</v>
      </c>
      <c r="X199" s="137"/>
      <c r="Y199" s="137"/>
    </row>
    <row r="200" spans="1:25" s="156" customFormat="1" ht="30" customHeight="1">
      <c r="A200" s="31" t="s">
        <v>118</v>
      </c>
      <c r="B200" s="23">
        <v>96513</v>
      </c>
      <c r="C200" s="27">
        <f>SUM(E200:Y200)</f>
        <v>94908</v>
      </c>
      <c r="D200" s="15">
        <f>C200/B200</f>
        <v>0.98337011594293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1523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customHeight="1">
      <c r="A201" s="13" t="s">
        <v>119</v>
      </c>
      <c r="B201" s="82">
        <f>B200/B203</f>
        <v>0.91917142857142853</v>
      </c>
      <c r="C201" s="82">
        <f>C200/C203</f>
        <v>0.9128841437022075</v>
      </c>
      <c r="D201" s="15">
        <f>C201/B201</f>
        <v>0.99315983430969701</v>
      </c>
      <c r="E201" s="92">
        <f>E200/E203</f>
        <v>1.2756814824761649</v>
      </c>
      <c r="F201" s="92">
        <f t="shared" ref="F201:Y201" si="115">F200/F203</f>
        <v>0.65834557023984341</v>
      </c>
      <c r="G201" s="92">
        <f t="shared" si="115"/>
        <v>0.99909008189262971</v>
      </c>
      <c r="H201" s="92">
        <f>H200/H203</f>
        <v>0.70823529411764707</v>
      </c>
      <c r="I201" s="92">
        <f t="shared" si="115"/>
        <v>0.92702462177395428</v>
      </c>
      <c r="J201" s="92">
        <f t="shared" si="115"/>
        <v>1.0508474576271187</v>
      </c>
      <c r="K201" s="92">
        <f t="shared" si="115"/>
        <v>0.84554547569202143</v>
      </c>
      <c r="L201" s="92">
        <f t="shared" si="115"/>
        <v>0.85626608592357945</v>
      </c>
      <c r="M201" s="92">
        <f t="shared" si="115"/>
        <v>0.96660030966600308</v>
      </c>
      <c r="N201" s="92">
        <f t="shared" si="115"/>
        <v>0.91745177209510986</v>
      </c>
      <c r="O201" s="92">
        <f t="shared" si="115"/>
        <v>0.64397463002114164</v>
      </c>
      <c r="P201" s="92">
        <f t="shared" si="115"/>
        <v>0.80107755565007799</v>
      </c>
      <c r="Q201" s="92">
        <f t="shared" si="115"/>
        <v>0.92377622377622381</v>
      </c>
      <c r="R201" s="92">
        <f t="shared" si="115"/>
        <v>1.0005871990604815</v>
      </c>
      <c r="S201" s="92">
        <f t="shared" si="115"/>
        <v>0.92522510766018529</v>
      </c>
      <c r="T201" s="92">
        <f t="shared" si="115"/>
        <v>0.99314565483476136</v>
      </c>
      <c r="U201" s="92">
        <f t="shared" si="115"/>
        <v>0.64378985727300331</v>
      </c>
      <c r="V201" s="92">
        <f t="shared" si="115"/>
        <v>0.92272727272727273</v>
      </c>
      <c r="W201" s="116">
        <f t="shared" si="115"/>
        <v>1.0491803278688525</v>
      </c>
      <c r="X201" s="92">
        <f t="shared" si="115"/>
        <v>0.87740907114910882</v>
      </c>
      <c r="Y201" s="92">
        <f t="shared" si="115"/>
        <v>0.72708113804004215</v>
      </c>
    </row>
    <row r="202" spans="1:25" s="155" customFormat="1" ht="30" customHeight="1">
      <c r="A202" s="31" t="s">
        <v>120</v>
      </c>
      <c r="B202" s="23">
        <v>190819</v>
      </c>
      <c r="C202" s="27">
        <f>SUM(E202:Y202)</f>
        <v>147586</v>
      </c>
      <c r="D202" s="15">
        <f>C202/B202</f>
        <v>0.77343451123839868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178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customHeight="1" outlineLevel="1">
      <c r="A203" s="31" t="s">
        <v>121</v>
      </c>
      <c r="B203" s="23">
        <v>105000</v>
      </c>
      <c r="C203" s="27">
        <f>SUM(E203:Y203)</f>
        <v>103965</v>
      </c>
      <c r="D203" s="15">
        <f t="shared" ref="D203:D207" si="116">C203/B203</f>
        <v>0.9901428571428571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2365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5" customFormat="1" ht="30" hidden="1" customHeight="1" outlineLevel="1">
      <c r="A204" s="31" t="s">
        <v>122</v>
      </c>
      <c r="B204" s="23">
        <v>89005</v>
      </c>
      <c r="C204" s="27">
        <f>SUM(E204:Y204)</f>
        <v>79749.5</v>
      </c>
      <c r="D204" s="15">
        <f t="shared" si="116"/>
        <v>0.89601146003033538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93">
        <v>0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>
      <c r="A205" s="13" t="s">
        <v>52</v>
      </c>
      <c r="B205" s="83">
        <f>B204/B203</f>
        <v>0.84766666666666668</v>
      </c>
      <c r="C205" s="83">
        <f>C204/C203</f>
        <v>0.76708026739768187</v>
      </c>
      <c r="D205" s="15">
        <f t="shared" si="116"/>
        <v>0.90493149909282167</v>
      </c>
      <c r="E205" s="16">
        <f t="shared" ref="E205:Y205" si="117">E204/E203</f>
        <v>1.020545185980932</v>
      </c>
      <c r="F205" s="16">
        <f t="shared" si="117"/>
        <v>0.48507097405775818</v>
      </c>
      <c r="G205" s="16">
        <f t="shared" si="117"/>
        <v>0.80746132848043672</v>
      </c>
      <c r="H205" s="16">
        <f t="shared" si="117"/>
        <v>0.70823529411764707</v>
      </c>
      <c r="I205" s="16">
        <f t="shared" si="117"/>
        <v>0.92049836843666566</v>
      </c>
      <c r="J205" s="16">
        <f t="shared" si="117"/>
        <v>1</v>
      </c>
      <c r="K205" s="16">
        <f t="shared" si="117"/>
        <v>0.5664107932077227</v>
      </c>
      <c r="L205" s="16">
        <f t="shared" si="117"/>
        <v>0.5311819441694714</v>
      </c>
      <c r="M205" s="16">
        <f t="shared" si="117"/>
        <v>0.93541251935412517</v>
      </c>
      <c r="N205" s="16">
        <f t="shared" si="117"/>
        <v>0.6543292956482728</v>
      </c>
      <c r="O205" s="16">
        <f t="shared" si="117"/>
        <v>0</v>
      </c>
      <c r="P205" s="16">
        <f t="shared" si="117"/>
        <v>0.74223734581029355</v>
      </c>
      <c r="Q205" s="16">
        <f t="shared" si="117"/>
        <v>0.50979020979020984</v>
      </c>
      <c r="R205" s="16">
        <f t="shared" si="117"/>
        <v>1.0005871990604815</v>
      </c>
      <c r="S205" s="16">
        <f t="shared" si="117"/>
        <v>0.89129583713950145</v>
      </c>
      <c r="T205" s="16">
        <f t="shared" si="117"/>
        <v>0.86903304773561807</v>
      </c>
      <c r="U205" s="16">
        <f t="shared" si="117"/>
        <v>0.51412086243546917</v>
      </c>
      <c r="V205" s="16">
        <f t="shared" si="117"/>
        <v>0.51863636363636367</v>
      </c>
      <c r="W205" s="114">
        <f t="shared" si="117"/>
        <v>1.0390163934426229</v>
      </c>
      <c r="X205" s="16">
        <f t="shared" si="117"/>
        <v>0.7958266917837995</v>
      </c>
      <c r="Y205" s="16">
        <f t="shared" si="117"/>
        <v>0.72708113804004215</v>
      </c>
    </row>
    <row r="206" spans="1:25" s="12" customFormat="1" ht="30" hidden="1" customHeight="1">
      <c r="A206" s="11" t="s">
        <v>123</v>
      </c>
      <c r="B206" s="26">
        <v>75052</v>
      </c>
      <c r="C206" s="26">
        <f>SUM(E206:Y206)</f>
        <v>70182</v>
      </c>
      <c r="D206" s="15">
        <f t="shared" si="116"/>
        <v>0.93511165591856316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3">
        <v>0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hidden="1" customHeight="1">
      <c r="A207" s="11" t="s">
        <v>124</v>
      </c>
      <c r="B207" s="26">
        <v>10126</v>
      </c>
      <c r="C207" s="26">
        <f>SUM(E207:Y207)</f>
        <v>8486</v>
      </c>
      <c r="D207" s="15">
        <f t="shared" si="116"/>
        <v>0.83804068733952197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0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90"/>
      <c r="X208" s="58"/>
      <c r="Y208" s="58"/>
    </row>
    <row r="209" spans="1:35" s="47" customFormat="1" ht="45" outlineLevel="1">
      <c r="A209" s="11" t="s">
        <v>191</v>
      </c>
      <c r="B209" s="27">
        <v>90210</v>
      </c>
      <c r="C209" s="27">
        <f>SUM(E209:Y209)</f>
        <v>85760</v>
      </c>
      <c r="D209" s="15">
        <f t="shared" ref="D209:D214" si="118">C209/B209</f>
        <v>0.9506706573550604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2721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customHeight="1" outlineLevel="1">
      <c r="A210" s="31" t="s">
        <v>125</v>
      </c>
      <c r="B210" s="27">
        <v>88096</v>
      </c>
      <c r="C210" s="27">
        <f>SUM(E210:Y210)</f>
        <v>83126.899999999994</v>
      </c>
      <c r="D210" s="15">
        <f t="shared" si="118"/>
        <v>0.9435944878314565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2567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customHeight="1">
      <c r="A211" s="11" t="s">
        <v>126</v>
      </c>
      <c r="B211" s="49">
        <f>B210/B209</f>
        <v>0.97656579093226914</v>
      </c>
      <c r="C211" s="49">
        <f>C210/C209</f>
        <v>0.96929687499999995</v>
      </c>
      <c r="D211" s="15">
        <f t="shared" si="118"/>
        <v>0.9925566551687931</v>
      </c>
      <c r="E211" s="69">
        <f t="shared" ref="E211:Y211" si="119">E210/E209</f>
        <v>1</v>
      </c>
      <c r="F211" s="69">
        <f t="shared" si="119"/>
        <v>0.95607235142118863</v>
      </c>
      <c r="G211" s="69">
        <f t="shared" si="119"/>
        <v>0.98566473988439307</v>
      </c>
      <c r="H211" s="69">
        <f t="shared" si="119"/>
        <v>0.90769445608155286</v>
      </c>
      <c r="I211" s="69">
        <f t="shared" si="119"/>
        <v>0.91831204026325974</v>
      </c>
      <c r="J211" s="69">
        <f t="shared" si="119"/>
        <v>1</v>
      </c>
      <c r="K211" s="69">
        <f t="shared" si="119"/>
        <v>0.9296547273313972</v>
      </c>
      <c r="L211" s="69">
        <f t="shared" si="119"/>
        <v>0.99889964788732399</v>
      </c>
      <c r="M211" s="69">
        <f t="shared" si="119"/>
        <v>1.0148384353741497</v>
      </c>
      <c r="N211" s="69">
        <f t="shared" si="119"/>
        <v>1</v>
      </c>
      <c r="O211" s="69">
        <f t="shared" si="119"/>
        <v>0.94340316060271956</v>
      </c>
      <c r="P211" s="69">
        <f t="shared" si="119"/>
        <v>0.87502930832356385</v>
      </c>
      <c r="Q211" s="69">
        <f t="shared" si="119"/>
        <v>1</v>
      </c>
      <c r="R211" s="69">
        <f t="shared" si="119"/>
        <v>1</v>
      </c>
      <c r="S211" s="69">
        <f t="shared" si="119"/>
        <v>0.98431251922485385</v>
      </c>
      <c r="T211" s="69">
        <f t="shared" si="119"/>
        <v>1</v>
      </c>
      <c r="U211" s="69">
        <f t="shared" si="119"/>
        <v>1</v>
      </c>
      <c r="V211" s="69">
        <f t="shared" si="119"/>
        <v>1</v>
      </c>
      <c r="W211" s="191">
        <f t="shared" si="119"/>
        <v>1.0001289823294208</v>
      </c>
      <c r="X211" s="69">
        <f t="shared" si="119"/>
        <v>0.94724378371266937</v>
      </c>
      <c r="Y211" s="69">
        <f t="shared" si="119"/>
        <v>0.99694811800610372</v>
      </c>
    </row>
    <row r="212" spans="1:35" s="47" customFormat="1" ht="30" customHeight="1" outlineLevel="1">
      <c r="A212" s="11" t="s">
        <v>127</v>
      </c>
      <c r="B212" s="27"/>
      <c r="C212" s="27">
        <f>SUM(E212:Y212)</f>
        <v>1144</v>
      </c>
      <c r="D212" s="15" t="e">
        <f t="shared" si="118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>
        <v>1144</v>
      </c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customHeight="1" outlineLevel="1">
      <c r="A213" s="31" t="s">
        <v>128</v>
      </c>
      <c r="B213" s="23">
        <v>10389</v>
      </c>
      <c r="C213" s="27">
        <f>SUM(E213:Y213)</f>
        <v>12310</v>
      </c>
      <c r="D213" s="15">
        <f t="shared" si="118"/>
        <v>1.1849071132929059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899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customHeight="1">
      <c r="A214" s="11" t="s">
        <v>129</v>
      </c>
      <c r="B214" s="15"/>
      <c r="C214" s="15"/>
      <c r="D214" s="15" t="e">
        <f t="shared" si="118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69">
        <f t="shared" ref="O214" si="120">O213/O212</f>
        <v>0.78583916083916083</v>
      </c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6" customFormat="1" ht="30" customHeight="1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7" customFormat="1" ht="30" customHeight="1" outlineLevel="1">
      <c r="A216" s="52" t="s">
        <v>131</v>
      </c>
      <c r="B216" s="23">
        <v>105196</v>
      </c>
      <c r="C216" s="27">
        <f>SUM(E216:Y216)</f>
        <v>113275.4</v>
      </c>
      <c r="D216" s="9">
        <f t="shared" ref="D216:D235" si="121">C216/B216</f>
        <v>1.0768033005057227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2115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customHeight="1" outlineLevel="1">
      <c r="A217" s="13" t="s">
        <v>132</v>
      </c>
      <c r="B217" s="23">
        <v>99221</v>
      </c>
      <c r="C217" s="27">
        <f>SUM(E217:Y217)</f>
        <v>115327</v>
      </c>
      <c r="D217" s="9">
        <f t="shared" si="121"/>
        <v>1.1623245079166709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3135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customHeight="1" outlineLevel="1">
      <c r="A218" s="13" t="s">
        <v>133</v>
      </c>
      <c r="B218" s="27">
        <f>B216*0.45</f>
        <v>47338.200000000004</v>
      </c>
      <c r="C218" s="27">
        <f>C216*0.45</f>
        <v>50973.93</v>
      </c>
      <c r="D218" s="9">
        <f t="shared" si="121"/>
        <v>1.0768033005057225</v>
      </c>
      <c r="E218" s="26">
        <f>E216*0.45</f>
        <v>1395</v>
      </c>
      <c r="F218" s="26">
        <f t="shared" ref="F218:Y218" si="122">F216*0.45</f>
        <v>1003.5</v>
      </c>
      <c r="G218" s="26">
        <f t="shared" si="122"/>
        <v>5958</v>
      </c>
      <c r="H218" s="26">
        <f t="shared" si="122"/>
        <v>4608.9000000000005</v>
      </c>
      <c r="I218" s="26">
        <f t="shared" si="122"/>
        <v>3887.1</v>
      </c>
      <c r="J218" s="26">
        <f t="shared" si="122"/>
        <v>2754</v>
      </c>
      <c r="K218" s="26">
        <f t="shared" si="122"/>
        <v>3145.05</v>
      </c>
      <c r="L218" s="26">
        <f t="shared" si="122"/>
        <v>3549.6</v>
      </c>
      <c r="M218" s="26">
        <f t="shared" si="122"/>
        <v>1174.05</v>
      </c>
      <c r="N218" s="26">
        <f t="shared" si="122"/>
        <v>1827</v>
      </c>
      <c r="O218" s="26">
        <f t="shared" si="122"/>
        <v>951.75</v>
      </c>
      <c r="P218" s="26">
        <f t="shared" si="122"/>
        <v>2472.75</v>
      </c>
      <c r="Q218" s="26">
        <f t="shared" si="122"/>
        <v>3091.9500000000003</v>
      </c>
      <c r="R218" s="26">
        <f t="shared" si="122"/>
        <v>1260</v>
      </c>
      <c r="S218" s="26">
        <f t="shared" si="122"/>
        <v>1367.1000000000001</v>
      </c>
      <c r="T218" s="26">
        <f t="shared" si="122"/>
        <v>1440.18</v>
      </c>
      <c r="U218" s="26">
        <f t="shared" si="122"/>
        <v>922.5</v>
      </c>
      <c r="V218" s="26">
        <f t="shared" si="122"/>
        <v>681.30000000000007</v>
      </c>
      <c r="W218" s="94">
        <f t="shared" si="122"/>
        <v>2692.35</v>
      </c>
      <c r="X218" s="26">
        <f t="shared" si="122"/>
        <v>3076.65</v>
      </c>
      <c r="Y218" s="26">
        <f t="shared" si="122"/>
        <v>3715.2000000000003</v>
      </c>
      <c r="Z218" s="60"/>
    </row>
    <row r="219" spans="1:35" s="47" customFormat="1" ht="30" hidden="1" customHeight="1">
      <c r="A219" s="13" t="s">
        <v>134</v>
      </c>
      <c r="B219" s="49">
        <f>B216/B217</f>
        <v>1.0602191068423015</v>
      </c>
      <c r="C219" s="49">
        <f>C216/C217</f>
        <v>0.98221058381818649</v>
      </c>
      <c r="D219" s="9">
        <f>C219/B219</f>
        <v>0.92642226260527294</v>
      </c>
      <c r="E219" s="69">
        <f>E216/E217</f>
        <v>1.5121951219512195</v>
      </c>
      <c r="F219" s="69">
        <f t="shared" ref="F219:Y219" si="123">F216/F217</f>
        <v>0.75261559230509623</v>
      </c>
      <c r="G219" s="69">
        <f t="shared" si="123"/>
        <v>1.0903401136457218</v>
      </c>
      <c r="H219" s="69">
        <f t="shared" si="123"/>
        <v>0.61918868266731153</v>
      </c>
      <c r="I219" s="69">
        <f t="shared" si="123"/>
        <v>1.3209970943569354</v>
      </c>
      <c r="J219" s="69">
        <f t="shared" si="123"/>
        <v>1.3263979193758126</v>
      </c>
      <c r="K219" s="69">
        <f t="shared" si="123"/>
        <v>1.6178240740740741</v>
      </c>
      <c r="L219" s="69">
        <f t="shared" si="123"/>
        <v>0.99420216788505167</v>
      </c>
      <c r="M219" s="69">
        <f t="shared" si="123"/>
        <v>0.55404544489275853</v>
      </c>
      <c r="N219" s="69">
        <f t="shared" si="123"/>
        <v>1.0642201834862386</v>
      </c>
      <c r="O219" s="69">
        <f t="shared" si="123"/>
        <v>0.67464114832535882</v>
      </c>
      <c r="P219" s="69">
        <f t="shared" si="123"/>
        <v>1.0476644423260248</v>
      </c>
      <c r="Q219" s="69">
        <f t="shared" si="123"/>
        <v>0.81661516520085575</v>
      </c>
      <c r="R219" s="69">
        <f t="shared" si="123"/>
        <v>1.0122921185827911</v>
      </c>
      <c r="S219" s="69">
        <f t="shared" si="123"/>
        <v>0.64734711272107393</v>
      </c>
      <c r="T219" s="69">
        <f t="shared" si="123"/>
        <v>1.0834123222748815</v>
      </c>
      <c r="U219" s="69">
        <f t="shared" si="123"/>
        <v>1.0173697270471465</v>
      </c>
      <c r="V219" s="69">
        <f t="shared" si="123"/>
        <v>1.1949486977111285</v>
      </c>
      <c r="W219" s="191">
        <f t="shared" si="123"/>
        <v>1.0313739010515428</v>
      </c>
      <c r="X219" s="69">
        <f t="shared" si="123"/>
        <v>1.0279657194406857</v>
      </c>
      <c r="Y219" s="69">
        <f t="shared" si="123"/>
        <v>1.2216632139686299</v>
      </c>
    </row>
    <row r="220" spans="1:35" s="157" customFormat="1" ht="30" customHeight="1" outlineLevel="1">
      <c r="A220" s="52" t="s">
        <v>135</v>
      </c>
      <c r="B220" s="23">
        <v>260815</v>
      </c>
      <c r="C220" s="27">
        <f>SUM(E220:Y220)</f>
        <v>298876</v>
      </c>
      <c r="D220" s="9">
        <f t="shared" si="121"/>
        <v>1.1459310239058336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8540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customHeight="1" outlineLevel="1">
      <c r="A221" s="13" t="s">
        <v>132</v>
      </c>
      <c r="B221" s="23">
        <v>283125</v>
      </c>
      <c r="C221" s="27">
        <f>SUM(E221:Y221)</f>
        <v>286475</v>
      </c>
      <c r="D221" s="9">
        <f t="shared" si="121"/>
        <v>1.0118322295805739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7733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customHeight="1" outlineLevel="1">
      <c r="A222" s="13" t="s">
        <v>133</v>
      </c>
      <c r="B222" s="27">
        <f>B220*0.3</f>
        <v>78244.5</v>
      </c>
      <c r="C222" s="27">
        <f>C220*0.3</f>
        <v>89662.8</v>
      </c>
      <c r="D222" s="9">
        <f t="shared" si="121"/>
        <v>1.1459310239058336</v>
      </c>
      <c r="E222" s="26">
        <f>E220*0.3</f>
        <v>90</v>
      </c>
      <c r="F222" s="26">
        <f t="shared" ref="F222:Y222" si="124">F220*0.3</f>
        <v>2520</v>
      </c>
      <c r="G222" s="26">
        <f t="shared" si="124"/>
        <v>8792.1</v>
      </c>
      <c r="H222" s="26">
        <f t="shared" si="124"/>
        <v>6572.7</v>
      </c>
      <c r="I222" s="26">
        <f t="shared" si="124"/>
        <v>2226.2999999999997</v>
      </c>
      <c r="J222" s="26">
        <f t="shared" si="124"/>
        <v>4323</v>
      </c>
      <c r="K222" s="26">
        <f t="shared" si="124"/>
        <v>1410</v>
      </c>
      <c r="L222" s="26">
        <f t="shared" si="124"/>
        <v>4716.5999999999995</v>
      </c>
      <c r="M222" s="26">
        <f t="shared" si="124"/>
        <v>3780</v>
      </c>
      <c r="N222" s="26">
        <f t="shared" si="124"/>
        <v>4590</v>
      </c>
      <c r="O222" s="26">
        <f t="shared" si="124"/>
        <v>2562</v>
      </c>
      <c r="P222" s="26">
        <f t="shared" si="124"/>
        <v>4306.5</v>
      </c>
      <c r="Q222" s="26">
        <f t="shared" si="124"/>
        <v>1042.2</v>
      </c>
      <c r="R222" s="26">
        <f t="shared" si="124"/>
        <v>2370</v>
      </c>
      <c r="S222" s="26">
        <f t="shared" si="124"/>
        <v>4380</v>
      </c>
      <c r="T222" s="26">
        <f t="shared" si="124"/>
        <v>12924.9</v>
      </c>
      <c r="U222" s="26">
        <f t="shared" si="124"/>
        <v>1350</v>
      </c>
      <c r="V222" s="26">
        <f t="shared" si="124"/>
        <v>300</v>
      </c>
      <c r="W222" s="94">
        <f t="shared" si="124"/>
        <v>2272.7999999999997</v>
      </c>
      <c r="X222" s="26">
        <f t="shared" si="124"/>
        <v>13528.199999999999</v>
      </c>
      <c r="Y222" s="26">
        <f t="shared" si="124"/>
        <v>5605.5</v>
      </c>
    </row>
    <row r="223" spans="1:35" s="59" customFormat="1" ht="30" hidden="1" customHeight="1">
      <c r="A223" s="13" t="s">
        <v>134</v>
      </c>
      <c r="B223" s="9">
        <f>B220/B221</f>
        <v>0.92120088300220748</v>
      </c>
      <c r="C223" s="9">
        <f>C220/C221</f>
        <v>1.0432882450475609</v>
      </c>
      <c r="D223" s="9">
        <f t="shared" si="121"/>
        <v>1.1325306611164645</v>
      </c>
      <c r="E223" s="92">
        <f t="shared" ref="E223:Y223" si="125">E220/E221</f>
        <v>0.5</v>
      </c>
      <c r="F223" s="92">
        <f t="shared" si="125"/>
        <v>1.05</v>
      </c>
      <c r="G223" s="92">
        <f t="shared" si="125"/>
        <v>1.1665406201488675</v>
      </c>
      <c r="H223" s="92">
        <f t="shared" si="125"/>
        <v>1.1668619514273542</v>
      </c>
      <c r="I223" s="92">
        <f t="shared" si="125"/>
        <v>0.83419514388489213</v>
      </c>
      <c r="J223" s="92">
        <f t="shared" si="125"/>
        <v>1.1945618834452458</v>
      </c>
      <c r="K223" s="92">
        <f t="shared" si="125"/>
        <v>6.619718309859155</v>
      </c>
      <c r="L223" s="92">
        <f t="shared" si="125"/>
        <v>0.798800934864343</v>
      </c>
      <c r="M223" s="92">
        <f t="shared" si="125"/>
        <v>0.97005158210793752</v>
      </c>
      <c r="N223" s="92">
        <f t="shared" si="125"/>
        <v>1.1666920847948756</v>
      </c>
      <c r="O223" s="92">
        <f t="shared" si="125"/>
        <v>1.1043579464632096</v>
      </c>
      <c r="P223" s="92">
        <f t="shared" si="125"/>
        <v>0.93165887850467288</v>
      </c>
      <c r="Q223" s="92">
        <f t="shared" si="125"/>
        <v>1.3249427917620138</v>
      </c>
      <c r="R223" s="92">
        <f t="shared" si="125"/>
        <v>2.4412855377008653</v>
      </c>
      <c r="S223" s="92">
        <f t="shared" si="125"/>
        <v>1.4391325776244455</v>
      </c>
      <c r="T223" s="92">
        <f t="shared" si="125"/>
        <v>0.81031823653325308</v>
      </c>
      <c r="U223" s="92">
        <f t="shared" si="125"/>
        <v>1.3028372900984366</v>
      </c>
      <c r="V223" s="92">
        <f t="shared" si="125"/>
        <v>1.5772870662460567</v>
      </c>
      <c r="W223" s="116">
        <f t="shared" si="125"/>
        <v>1.024337479718767</v>
      </c>
      <c r="X223" s="92">
        <f t="shared" si="125"/>
        <v>1.0430699481865284</v>
      </c>
      <c r="Y223" s="92">
        <f t="shared" si="125"/>
        <v>0.95850005129783522</v>
      </c>
    </row>
    <row r="224" spans="1:35" s="157" customFormat="1" ht="30" customHeight="1" outlineLevel="1">
      <c r="A224" s="52" t="s">
        <v>136</v>
      </c>
      <c r="B224" s="23">
        <v>221605</v>
      </c>
      <c r="C224" s="27">
        <f>SUM(E224:Y224)</f>
        <v>296263.90000000002</v>
      </c>
      <c r="D224" s="9">
        <f t="shared" si="121"/>
        <v>1.3369007919496403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customHeight="1" outlineLevel="1">
      <c r="A225" s="13" t="s">
        <v>132</v>
      </c>
      <c r="B225" s="23">
        <v>337167</v>
      </c>
      <c r="C225" s="27">
        <f>SUM(E225:Y225)</f>
        <v>264840</v>
      </c>
      <c r="D225" s="9">
        <f t="shared" si="121"/>
        <v>0.78548612408687679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9236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customHeight="1" outlineLevel="1">
      <c r="A226" s="13" t="s">
        <v>137</v>
      </c>
      <c r="B226" s="23">
        <v>849</v>
      </c>
      <c r="C226" s="27">
        <f>C224*0.19</f>
        <v>56290.141000000003</v>
      </c>
      <c r="D226" s="9">
        <f t="shared" si="121"/>
        <v>66.301697290930505</v>
      </c>
      <c r="E226" s="26"/>
      <c r="F226" s="26">
        <f t="shared" ref="F226:Y226" si="126">F224*0.19</f>
        <v>1425</v>
      </c>
      <c r="G226" s="26">
        <f t="shared" si="126"/>
        <v>7429</v>
      </c>
      <c r="H226" s="26">
        <f t="shared" si="126"/>
        <v>5100.17</v>
      </c>
      <c r="I226" s="26">
        <f t="shared" si="126"/>
        <v>1573.01</v>
      </c>
      <c r="J226" s="26">
        <f t="shared" si="126"/>
        <v>798</v>
      </c>
      <c r="K226" s="26">
        <f t="shared" si="126"/>
        <v>440.8</v>
      </c>
      <c r="L226" s="26">
        <f t="shared" si="126"/>
        <v>5829.2</v>
      </c>
      <c r="M226" s="26">
        <f t="shared" si="126"/>
        <v>2128</v>
      </c>
      <c r="N226" s="26">
        <f t="shared" si="126"/>
        <v>1615</v>
      </c>
      <c r="O226" s="26">
        <f t="shared" si="126"/>
        <v>0</v>
      </c>
      <c r="P226" s="26">
        <f t="shared" si="126"/>
        <v>3361.1</v>
      </c>
      <c r="Q226" s="26">
        <f t="shared" si="126"/>
        <v>534.28</v>
      </c>
      <c r="R226" s="26">
        <f t="shared" si="126"/>
        <v>763.99</v>
      </c>
      <c r="S226" s="26">
        <f t="shared" si="126"/>
        <v>798</v>
      </c>
      <c r="T226" s="26">
        <f t="shared" si="126"/>
        <v>11219.291000000001</v>
      </c>
      <c r="U226" s="26">
        <f t="shared" si="126"/>
        <v>1235</v>
      </c>
      <c r="V226" s="26"/>
      <c r="W226" s="94">
        <f t="shared" si="126"/>
        <v>2161.44</v>
      </c>
      <c r="X226" s="26">
        <f t="shared" si="126"/>
        <v>6413.26</v>
      </c>
      <c r="Y226" s="26">
        <f t="shared" si="126"/>
        <v>3465.6</v>
      </c>
    </row>
    <row r="227" spans="1:25" s="59" customFormat="1" ht="30" customHeight="1">
      <c r="A227" s="13" t="s">
        <v>138</v>
      </c>
      <c r="B227" s="9">
        <f>B224/B225</f>
        <v>0.65725589989530409</v>
      </c>
      <c r="C227" s="9">
        <f>C224/C225</f>
        <v>1.1186523938982027</v>
      </c>
      <c r="D227" s="9">
        <f t="shared" si="121"/>
        <v>1.7020043396740838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7">I224/I225</f>
        <v>1.2098494812216865</v>
      </c>
      <c r="J227" s="92">
        <f t="shared" ref="J227:P227" si="128">J224/J225</f>
        <v>3.1866464339908953</v>
      </c>
      <c r="K227" s="92">
        <f t="shared" si="128"/>
        <v>0.82532906438989684</v>
      </c>
      <c r="L227" s="92">
        <f t="shared" si="128"/>
        <v>1.2973064400186054</v>
      </c>
      <c r="M227" s="92">
        <f t="shared" si="128"/>
        <v>2.4572180781044319</v>
      </c>
      <c r="N227" s="92">
        <f t="shared" si="128"/>
        <v>1.0185739964050329</v>
      </c>
      <c r="O227" s="92">
        <f t="shared" si="128"/>
        <v>0</v>
      </c>
      <c r="P227" s="92">
        <f t="shared" si="128"/>
        <v>1.1164405175134111</v>
      </c>
      <c r="Q227" s="92">
        <f t="shared" ref="Q227" si="129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30">U224/U225</f>
        <v>1.8065591995553085</v>
      </c>
      <c r="V227" s="92"/>
      <c r="W227" s="116">
        <f t="shared" si="130"/>
        <v>1.2068746021642267</v>
      </c>
      <c r="X227" s="92">
        <f t="shared" si="130"/>
        <v>1.5225078935498422</v>
      </c>
      <c r="Y227" s="92">
        <f t="shared" si="130"/>
        <v>1.1696056428342418</v>
      </c>
    </row>
    <row r="228" spans="1:25" s="47" customFormat="1" ht="30" hidden="1" customHeight="1">
      <c r="A228" s="52" t="s">
        <v>139</v>
      </c>
      <c r="B228" s="27">
        <v>50</v>
      </c>
      <c r="C228" s="27">
        <f>SUM(E228:Y228)</f>
        <v>120</v>
      </c>
      <c r="D228" s="9">
        <f t="shared" si="121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>
      <c r="A230" s="31" t="s">
        <v>140</v>
      </c>
      <c r="B230" s="27"/>
      <c r="C230" s="27">
        <f>SUM(E230:Y230)</f>
        <v>0</v>
      </c>
      <c r="D230" s="9" t="e">
        <f t="shared" si="121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>
      <c r="A231" s="13" t="s">
        <v>137</v>
      </c>
      <c r="B231" s="27">
        <f>B230*0.2</f>
        <v>0</v>
      </c>
      <c r="C231" s="27">
        <f>C230*0.2</f>
        <v>0</v>
      </c>
      <c r="D231" s="9" t="e">
        <f t="shared" si="121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customHeight="1">
      <c r="A233" s="31" t="s">
        <v>141</v>
      </c>
      <c r="B233" s="27">
        <f>B231+B229+B226+B222+B218</f>
        <v>126466.70000000001</v>
      </c>
      <c r="C233" s="27">
        <f>C231+C229+C226+C222+C218</f>
        <v>197010.87099999998</v>
      </c>
      <c r="D233" s="9">
        <f t="shared" si="121"/>
        <v>1.5578082688960806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31">G231+G229+G226+G222+G218</f>
        <v>22179.1</v>
      </c>
      <c r="H233" s="26">
        <f>H231+H229+H226+H222+H218</f>
        <v>16281.77</v>
      </c>
      <c r="I233" s="26">
        <f t="shared" si="131"/>
        <v>7686.41</v>
      </c>
      <c r="J233" s="26">
        <f t="shared" si="131"/>
        <v>7875</v>
      </c>
      <c r="K233" s="26">
        <f t="shared" si="131"/>
        <v>4995.8500000000004</v>
      </c>
      <c r="L233" s="26">
        <f t="shared" si="131"/>
        <v>14095.4</v>
      </c>
      <c r="M233" s="26">
        <f t="shared" si="131"/>
        <v>7082.05</v>
      </c>
      <c r="N233" s="26">
        <f t="shared" si="131"/>
        <v>8032</v>
      </c>
      <c r="O233" s="26">
        <f>O231+O229+O226+O222+O218</f>
        <v>3513.75</v>
      </c>
      <c r="P233" s="124">
        <f t="shared" si="131"/>
        <v>10224.35</v>
      </c>
      <c r="Q233" s="94">
        <f t="shared" si="131"/>
        <v>4668.43</v>
      </c>
      <c r="R233" s="26">
        <f t="shared" si="131"/>
        <v>4393.99</v>
      </c>
      <c r="S233" s="26">
        <f t="shared" si="131"/>
        <v>6545.1</v>
      </c>
      <c r="T233" s="26">
        <f t="shared" si="131"/>
        <v>25584.370999999999</v>
      </c>
      <c r="U233" s="26">
        <f t="shared" si="131"/>
        <v>3507.5</v>
      </c>
      <c r="V233" s="26">
        <f t="shared" si="131"/>
        <v>981.30000000000007</v>
      </c>
      <c r="W233" s="94">
        <f t="shared" si="131"/>
        <v>7126.59</v>
      </c>
      <c r="X233" s="26">
        <f t="shared" si="131"/>
        <v>23018.11</v>
      </c>
      <c r="Y233" s="26">
        <f t="shared" si="131"/>
        <v>12786.300000000001</v>
      </c>
    </row>
    <row r="234" spans="1:25" s="47" customFormat="1" ht="45">
      <c r="A234" s="13" t="s">
        <v>163</v>
      </c>
      <c r="B234" s="26"/>
      <c r="C234" s="26">
        <f>SUM(E234:Y234)</f>
        <v>70885.899999999994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2020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>
      <c r="A235" s="52" t="s">
        <v>156</v>
      </c>
      <c r="B235" s="50">
        <v>23.5</v>
      </c>
      <c r="C235" s="50">
        <f>C233/C234*10</f>
        <v>27.792674001458685</v>
      </c>
      <c r="D235" s="9">
        <f t="shared" si="121"/>
        <v>1.182666978785476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2">G233/G234*10</f>
        <v>36.490186077886179</v>
      </c>
      <c r="H235" s="51">
        <f>H233/H234*10</f>
        <v>22.661725611368606</v>
      </c>
      <c r="I235" s="51">
        <f t="shared" si="132"/>
        <v>29.542662771927123</v>
      </c>
      <c r="J235" s="51">
        <f t="shared" si="132"/>
        <v>27.875119464797709</v>
      </c>
      <c r="K235" s="51">
        <f t="shared" si="132"/>
        <v>52.527073914414892</v>
      </c>
      <c r="L235" s="51">
        <f t="shared" si="132"/>
        <v>21.555895396849671</v>
      </c>
      <c r="M235" s="51">
        <f>M233/M234*10</f>
        <v>24.552088750216676</v>
      </c>
      <c r="N235" s="51">
        <f t="shared" si="132"/>
        <v>29.195594489476939</v>
      </c>
      <c r="O235" s="51">
        <f>O233/O234*10</f>
        <v>17.394801980198022</v>
      </c>
      <c r="P235" s="51">
        <f t="shared" si="132"/>
        <v>27.029238374705898</v>
      </c>
      <c r="Q235" s="123">
        <f t="shared" si="132"/>
        <v>22.31136493978207</v>
      </c>
      <c r="R235" s="51">
        <f t="shared" si="132"/>
        <v>35.307271996785857</v>
      </c>
      <c r="S235" s="51">
        <f t="shared" si="132"/>
        <v>31.61120502294132</v>
      </c>
      <c r="T235" s="51">
        <f t="shared" si="132"/>
        <v>30.315390904566677</v>
      </c>
      <c r="U235" s="51">
        <f t="shared" si="132"/>
        <v>31.139026988636363</v>
      </c>
      <c r="V235" s="51">
        <f t="shared" si="132"/>
        <v>29.682395644283122</v>
      </c>
      <c r="W235" s="123">
        <f t="shared" si="132"/>
        <v>32.762918352335419</v>
      </c>
      <c r="X235" s="51">
        <f t="shared" si="132"/>
        <v>28.840051119491811</v>
      </c>
      <c r="Y235" s="51">
        <f t="shared" si="132"/>
        <v>25.1436493422217</v>
      </c>
    </row>
    <row r="236" spans="1:25" ht="22.5" hidden="1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>
      <c r="A245" s="213"/>
      <c r="B245" s="213"/>
      <c r="C245" s="213"/>
      <c r="D245" s="213"/>
      <c r="E245" s="213"/>
      <c r="F245" s="213"/>
      <c r="G245" s="213"/>
      <c r="H245" s="213"/>
      <c r="I245" s="213"/>
      <c r="J245" s="213"/>
      <c r="K245" s="213"/>
      <c r="L245" s="213"/>
      <c r="M245" s="213"/>
      <c r="N245" s="213"/>
      <c r="O245" s="213"/>
      <c r="P245" s="213"/>
      <c r="Q245" s="213"/>
      <c r="R245" s="213"/>
      <c r="S245" s="213"/>
      <c r="T245" s="213"/>
      <c r="U245" s="213"/>
      <c r="V245" s="213"/>
      <c r="W245" s="213"/>
      <c r="X245" s="213"/>
      <c r="Y245" s="213"/>
    </row>
    <row r="246" spans="1:25" ht="20.25" hidden="1" customHeight="1">
      <c r="A246" s="211"/>
      <c r="B246" s="212"/>
      <c r="C246" s="212"/>
      <c r="D246" s="212"/>
      <c r="E246" s="212"/>
      <c r="F246" s="212"/>
      <c r="G246" s="212"/>
      <c r="H246" s="212"/>
      <c r="I246" s="212"/>
      <c r="J246" s="212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/>
    <row r="255" spans="1:25" s="61" customFormat="1" ht="16.5" hidden="1" customHeight="1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/>
    <row r="257" spans="1:25" ht="21" hidden="1" customHeight="1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/>
    <row r="259" spans="1:25" ht="16.5" hidden="1" customHeight="1"/>
    <row r="260" spans="1:25" ht="13.5" hidden="1" customHeight="1"/>
    <row r="261" spans="1:25" ht="16.5" hidden="1" customHeight="1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/>
    <row r="263" spans="1:25" ht="22.5" hidden="1" customHeight="1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>
      <c r="B264" s="134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fitToHeight="0" orientation="landscape" r:id="rId1"/>
  <headerFooter alignWithMargins="0"/>
  <rowBreaks count="3" manualBreakCount="3">
    <brk id="32" max="24" man="1"/>
    <brk id="77" max="24" man="1"/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marpos_agro1</cp:lastModifiedBy>
  <cp:lastPrinted>2023-04-03T05:07:52Z</cp:lastPrinted>
  <dcterms:created xsi:type="dcterms:W3CDTF">2017-06-08T05:54:08Z</dcterms:created>
  <dcterms:modified xsi:type="dcterms:W3CDTF">2023-08-03T05:48:03Z</dcterms:modified>
</cp:coreProperties>
</file>