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/>
  </bookViews>
  <sheets>
    <sheet name="01.05.2023" sheetId="29" r:id="rId1"/>
  </sheets>
  <definedNames>
    <definedName name="_xlnm.Print_Area" localSheetId="0">'01.05.2023'!$A$1:$F$285</definedName>
  </definedNames>
  <calcPr calcId="125725"/>
</workbook>
</file>

<file path=xl/calcChain.xml><?xml version="1.0" encoding="utf-8"?>
<calcChain xmlns="http://schemas.openxmlformats.org/spreadsheetml/2006/main">
  <c r="D275" i="29"/>
  <c r="C228" l="1"/>
  <c r="D282"/>
  <c r="D264"/>
  <c r="D255"/>
  <c r="D258"/>
  <c r="D239"/>
  <c r="D228"/>
  <c r="D202"/>
  <c r="D190"/>
  <c r="D141"/>
  <c r="D93"/>
  <c r="D89"/>
  <c r="D78"/>
  <c r="D63"/>
  <c r="D58"/>
  <c r="D51"/>
  <c r="D34"/>
  <c r="D25"/>
  <c r="D23"/>
  <c r="D19"/>
  <c r="D14"/>
  <c r="C6"/>
  <c r="D6"/>
  <c r="E237"/>
  <c r="E238"/>
  <c r="E240"/>
  <c r="E241"/>
  <c r="B109"/>
  <c r="D88" l="1"/>
  <c r="D87" s="1"/>
  <c r="D33"/>
  <c r="D5"/>
  <c r="C141"/>
  <c r="B141"/>
  <c r="C202"/>
  <c r="C190" s="1"/>
  <c r="B202"/>
  <c r="F220"/>
  <c r="E220"/>
  <c r="F119"/>
  <c r="E119"/>
  <c r="B34"/>
  <c r="B58"/>
  <c r="B63"/>
  <c r="B78"/>
  <c r="E122"/>
  <c r="B228"/>
  <c r="D4" l="1"/>
  <c r="D86" s="1"/>
  <c r="D250" s="1"/>
  <c r="C78"/>
  <c r="C51"/>
  <c r="F67"/>
  <c r="E67"/>
  <c r="E121"/>
  <c r="F121"/>
  <c r="E123"/>
  <c r="F123"/>
  <c r="E124"/>
  <c r="F124"/>
  <c r="E125"/>
  <c r="F125"/>
  <c r="E126"/>
  <c r="F126"/>
  <c r="E127"/>
  <c r="F127"/>
  <c r="E128"/>
  <c r="F128"/>
  <c r="E144"/>
  <c r="E193"/>
  <c r="F193"/>
  <c r="E194"/>
  <c r="F194"/>
  <c r="E195"/>
  <c r="F195"/>
  <c r="E196"/>
  <c r="F196"/>
  <c r="E219"/>
  <c r="F219"/>
  <c r="F230"/>
  <c r="F231"/>
  <c r="F232"/>
  <c r="F233"/>
  <c r="F234"/>
  <c r="F235"/>
  <c r="F236"/>
  <c r="E230"/>
  <c r="E231"/>
  <c r="E232"/>
  <c r="E233"/>
  <c r="E234"/>
  <c r="E235"/>
  <c r="E236"/>
  <c r="C63"/>
  <c r="B51"/>
  <c r="C34"/>
  <c r="B89"/>
  <c r="B190"/>
  <c r="E191"/>
  <c r="F191"/>
  <c r="F120"/>
  <c r="E120"/>
  <c r="F118" l="1"/>
  <c r="E118"/>
  <c r="F117"/>
  <c r="E117"/>
  <c r="C109"/>
  <c r="F110"/>
  <c r="F111"/>
  <c r="F112"/>
  <c r="E110"/>
  <c r="E111"/>
  <c r="E112"/>
  <c r="F84"/>
  <c r="E84"/>
  <c r="F79"/>
  <c r="E79"/>
  <c r="F68"/>
  <c r="E68"/>
  <c r="F65"/>
  <c r="F66"/>
  <c r="E66"/>
  <c r="E65"/>
  <c r="F39"/>
  <c r="F40"/>
  <c r="F38"/>
  <c r="E40"/>
  <c r="E39"/>
  <c r="E38"/>
  <c r="F37"/>
  <c r="E37"/>
  <c r="F36"/>
  <c r="E36"/>
  <c r="C8"/>
  <c r="B8"/>
  <c r="C113"/>
  <c r="F113" s="1"/>
  <c r="E83"/>
  <c r="F83"/>
  <c r="B275"/>
  <c r="F218"/>
  <c r="E218"/>
  <c r="B113"/>
  <c r="C89"/>
  <c r="F89" s="1"/>
  <c r="C9"/>
  <c r="C14"/>
  <c r="C19"/>
  <c r="C23"/>
  <c r="F23" s="1"/>
  <c r="C25"/>
  <c r="E180"/>
  <c r="F180"/>
  <c r="D8"/>
  <c r="C246"/>
  <c r="C242"/>
  <c r="C239"/>
  <c r="C58"/>
  <c r="B6"/>
  <c r="B258"/>
  <c r="E149"/>
  <c r="D135"/>
  <c r="F281"/>
  <c r="E281"/>
  <c r="F280"/>
  <c r="E280"/>
  <c r="F279"/>
  <c r="E279"/>
  <c r="F278"/>
  <c r="E278"/>
  <c r="F277"/>
  <c r="E277"/>
  <c r="F276"/>
  <c r="E276"/>
  <c r="C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C264"/>
  <c r="B264"/>
  <c r="F263"/>
  <c r="E263"/>
  <c r="F262"/>
  <c r="E262"/>
  <c r="F261"/>
  <c r="E261"/>
  <c r="F260"/>
  <c r="E260"/>
  <c r="F259"/>
  <c r="E259"/>
  <c r="C258"/>
  <c r="F257"/>
  <c r="E257"/>
  <c r="F256"/>
  <c r="E256"/>
  <c r="C255"/>
  <c r="B255"/>
  <c r="F254"/>
  <c r="E254"/>
  <c r="F253"/>
  <c r="E253"/>
  <c r="F252"/>
  <c r="E252"/>
  <c r="F249"/>
  <c r="E249"/>
  <c r="F248"/>
  <c r="E248"/>
  <c r="F247"/>
  <c r="E247"/>
  <c r="B246"/>
  <c r="F245"/>
  <c r="E245"/>
  <c r="F244"/>
  <c r="E244"/>
  <c r="F243"/>
  <c r="E243"/>
  <c r="D242"/>
  <c r="B242"/>
  <c r="F241"/>
  <c r="F240"/>
  <c r="B239"/>
  <c r="E239" s="1"/>
  <c r="F238"/>
  <c r="F237"/>
  <c r="F229"/>
  <c r="E229"/>
  <c r="F226"/>
  <c r="E226"/>
  <c r="F225"/>
  <c r="E225"/>
  <c r="F224"/>
  <c r="E224"/>
  <c r="F223"/>
  <c r="E223"/>
  <c r="F222"/>
  <c r="E222"/>
  <c r="F221"/>
  <c r="E221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1"/>
  <c r="E201"/>
  <c r="F200"/>
  <c r="E200"/>
  <c r="F199"/>
  <c r="E199"/>
  <c r="F198"/>
  <c r="E198"/>
  <c r="F197"/>
  <c r="E197"/>
  <c r="F192"/>
  <c r="E192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49"/>
  <c r="F148"/>
  <c r="E148"/>
  <c r="F147"/>
  <c r="E147"/>
  <c r="F146"/>
  <c r="E146"/>
  <c r="F143"/>
  <c r="E143"/>
  <c r="F142"/>
  <c r="E142"/>
  <c r="F140"/>
  <c r="E140"/>
  <c r="F139"/>
  <c r="E139"/>
  <c r="F138"/>
  <c r="E138"/>
  <c r="F137"/>
  <c r="E137"/>
  <c r="F136"/>
  <c r="E136"/>
  <c r="C135"/>
  <c r="C93" s="1"/>
  <c r="B135"/>
  <c r="B93" s="1"/>
  <c r="F134"/>
  <c r="E134"/>
  <c r="F133"/>
  <c r="E133"/>
  <c r="F132"/>
  <c r="E132"/>
  <c r="F131"/>
  <c r="E131"/>
  <c r="F130"/>
  <c r="E130"/>
  <c r="F129"/>
  <c r="E129"/>
  <c r="F116"/>
  <c r="E116"/>
  <c r="F115"/>
  <c r="E115"/>
  <c r="F114"/>
  <c r="E114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C94"/>
  <c r="F94" s="1"/>
  <c r="B94"/>
  <c r="F92"/>
  <c r="E92"/>
  <c r="F91"/>
  <c r="E91"/>
  <c r="F90"/>
  <c r="E90"/>
  <c r="F85"/>
  <c r="E85"/>
  <c r="F82"/>
  <c r="E82"/>
  <c r="F81"/>
  <c r="E81"/>
  <c r="F80"/>
  <c r="E80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4"/>
  <c r="E64"/>
  <c r="F62"/>
  <c r="E62"/>
  <c r="F61"/>
  <c r="E61"/>
  <c r="F60"/>
  <c r="E60"/>
  <c r="F59"/>
  <c r="E59"/>
  <c r="F57"/>
  <c r="E57"/>
  <c r="F56"/>
  <c r="E56"/>
  <c r="F55"/>
  <c r="E55"/>
  <c r="F54"/>
  <c r="E54"/>
  <c r="F53"/>
  <c r="E53"/>
  <c r="F52"/>
  <c r="E52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35"/>
  <c r="E35"/>
  <c r="F32"/>
  <c r="E32"/>
  <c r="F31"/>
  <c r="E31"/>
  <c r="F30"/>
  <c r="E30"/>
  <c r="F29"/>
  <c r="E29"/>
  <c r="F28"/>
  <c r="E28"/>
  <c r="F27"/>
  <c r="E27"/>
  <c r="F26"/>
  <c r="E26"/>
  <c r="B25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E23" l="1"/>
  <c r="B88"/>
  <c r="B87" s="1"/>
  <c r="F6"/>
  <c r="E242"/>
  <c r="E94"/>
  <c r="E109"/>
  <c r="E258"/>
  <c r="F109"/>
  <c r="F246"/>
  <c r="E135"/>
  <c r="E6"/>
  <c r="E58"/>
  <c r="F58"/>
  <c r="F242"/>
  <c r="F135"/>
  <c r="E89"/>
  <c r="E8"/>
  <c r="B282"/>
  <c r="E78"/>
  <c r="F202"/>
  <c r="F275"/>
  <c r="F264"/>
  <c r="F258"/>
  <c r="F255"/>
  <c r="F78"/>
  <c r="F51"/>
  <c r="F19"/>
  <c r="E246"/>
  <c r="E202"/>
  <c r="F141"/>
  <c r="E141"/>
  <c r="E113"/>
  <c r="C88"/>
  <c r="E275"/>
  <c r="C282"/>
  <c r="E264"/>
  <c r="E25"/>
  <c r="E9"/>
  <c r="F239"/>
  <c r="E228"/>
  <c r="F228"/>
  <c r="E190"/>
  <c r="E63"/>
  <c r="B33"/>
  <c r="E51"/>
  <c r="C33"/>
  <c r="F34"/>
  <c r="E34"/>
  <c r="F25"/>
  <c r="C5"/>
  <c r="E19"/>
  <c r="E14"/>
  <c r="B5"/>
  <c r="F9"/>
  <c r="F8"/>
  <c r="E255"/>
  <c r="F190"/>
  <c r="F63"/>
  <c r="F14"/>
  <c r="E282" l="1"/>
  <c r="E93"/>
  <c r="F282"/>
  <c r="E33"/>
  <c r="B4"/>
  <c r="B86" s="1"/>
  <c r="B250" s="1"/>
  <c r="B283" s="1"/>
  <c r="F33"/>
  <c r="C4"/>
  <c r="C86" s="1"/>
  <c r="E5"/>
  <c r="F93"/>
  <c r="F5"/>
  <c r="E88"/>
  <c r="F88"/>
  <c r="C87"/>
  <c r="D283" l="1"/>
  <c r="E86"/>
  <c r="F86"/>
  <c r="F4"/>
  <c r="E4"/>
  <c r="F87"/>
  <c r="E87"/>
  <c r="C250"/>
  <c r="C283" l="1"/>
  <c r="F250"/>
  <c r="E250"/>
</calcChain>
</file>

<file path=xl/sharedStrings.xml><?xml version="1.0" encoding="utf-8"?>
<sst xmlns="http://schemas.openxmlformats.org/spreadsheetml/2006/main" count="290" uniqueCount="279">
  <si>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</si>
  <si>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</si>
  <si>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</si>
  <si>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</si>
  <si>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</si>
  <si>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</si>
  <si>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</si>
  <si>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</si>
  <si>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</si>
  <si>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</si>
  <si>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</si>
  <si>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</si>
  <si>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</si>
  <si>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</si>
  <si>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</si>
  <si>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</si>
  <si>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</si>
  <si>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</si>
  <si>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</si>
  <si>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</si>
  <si>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</si>
  <si>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</si>
  <si>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</si>
  <si>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</si>
  <si>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</si>
  <si>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</si>
  <si>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</si>
  <si>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</si>
  <si>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</si>
  <si>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</si>
  <si>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</si>
  <si>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</si>
  <si>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</si>
  <si>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</si>
  <si>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</si>
  <si>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</si>
  <si>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</si>
  <si>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</si>
  <si>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</si>
  <si>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</si>
  <si>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</si>
  <si>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</si>
  <si>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</si>
  <si>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</si>
  <si>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</si>
  <si>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</si>
  <si>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>Субвенции бюджетам муниципальных районов на модернизацию региональных систем общего образования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</si>
  <si>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</si>
  <si>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</si>
  <si>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</si>
  <si>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</si>
  <si>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</si>
  <si>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</si>
  <si>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размещение отходов производства и потребления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</si>
  <si>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</si>
  <si>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</si>
  <si>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</si>
  <si>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</si>
  <si>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</si>
  <si>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ежемесячное денежное вознаграждение за классное руководство</t>
  </si>
  <si>
    <t xml:space="preserve"> Субвенции бюджетам муниципальных районов на выполнение передаваемых полномочий субъектов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</si>
  <si>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</si>
  <si>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  -Водные хозяйство </t>
  </si>
  <si>
    <t>Государственная пошлина за выдачу разрешения на установку рекламной конструкции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</si>
  <si>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</si>
  <si>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</si>
  <si>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</si>
  <si>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</si>
  <si>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</si>
  <si>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</si>
  <si>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</si>
  <si>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</si>
  <si>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</si>
  <si>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>Межбюджетные трансферты, передаваемые бюджетам муниицпальных районов на государственную поддержку лучших работников муниципальных учреждений культуры, находящихся на территориях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</si>
  <si>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</si>
  <si>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Межбюджетные трансферты, передаваемые бюджетам муниицпальных районов на государственную поддержку муниципальных учреждений культуры, находящихся на территориях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</si>
  <si>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</si>
  <si>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</si>
  <si>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</si>
  <si>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Доходы, поступающие в порядке возмещения расходов, понесенных в связи с эксплуатацией имущества сельских поселений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</si>
  <si>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</si>
  <si>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мунииципальных районов на государственную поддержку муниципальных учреждений культуры, находящихся на территориях сельских поселений</t>
  </si>
  <si>
    <t xml:space="preserve">  - Другие вопросы в области жилищно-коммунального хозяйства</t>
  </si>
  <si>
    <t>Субвенции бюджетам муниципальных районов на проведение Всероссийской сельскохозяйственной переписи в 2016 году</t>
  </si>
  <si>
    <t>Доходы от сдачи в аренду имущества, составляющего казну сельских поселений (за исключением земельных участков)</t>
  </si>
  <si>
    <t>(руб.)</t>
  </si>
  <si>
    <t>ИТОГО РАСХОДОВ</t>
  </si>
  <si>
    <t>ИТОГО ДОХОДОВ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</si>
  <si>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</si>
  <si>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</si>
  <si>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</si>
  <si>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Субсидия бюджетам муниципальных районов на поддержку отрасли культуры</t>
  </si>
  <si>
    <t>Субсидии бюджетам сельских поселений на обеспечение мероприятий по переселению граждан из аварийного жилищного фонда за счет средств бюджетов</t>
  </si>
  <si>
    <t>Охрана окружающей среды</t>
  </si>
  <si>
    <t>Межбюджетные трансферты общего характера</t>
  </si>
  <si>
    <t>Прочие доходы от компенсации затрат бюджетов сельских поселений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</si>
  <si>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</si>
  <si>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</si>
  <si>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- реализация государственной политики в сфере охраны труда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</si>
  <si>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</si>
  <si>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</si>
  <si>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</si>
  <si>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финансовое обеспечение передаваемых государственных полномочий Чувашской Республики по расчету и предоставлению дотаций на выравнивание бюджетной обеспеченности поселений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</si>
  <si>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</si>
  <si>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</si>
  <si>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</si>
  <si>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- обеспечение жильем молодых семей по ФЦП «Жилище»</t>
  </si>
  <si>
    <t xml:space="preserve"> - обеспечение жильем молодых специалистов по ФЦП «Устойчивое развитие сельских территорий»</t>
  </si>
  <si>
    <t xml:space="preserve"> - комплектование книжного фонда</t>
  </si>
  <si>
    <t xml:space="preserve"> -Грант.поддержка  местных инициатив граждан по ФЦП «Устойчивое развитие сельских территорий»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</si>
  <si>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</si>
  <si>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- по вед.учету гражд.имеющий прав.на получение жил.субс.в связи с переездом из Крайнего Севера</t>
  </si>
  <si>
    <t>Субсидии бюджетам муниципальных районов на на софинансирование капитальных вложений в объекты муниципальной собственности</t>
  </si>
  <si>
    <t xml:space="preserve">   -  реализация проектов развития общественной инфраструктуры, основанных на местных инициативах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</si>
  <si>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</si>
  <si>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</si>
  <si>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</si>
  <si>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 xml:space="preserve"> - обеспечение жильем молодых семей </t>
  </si>
  <si>
    <t>- повышение оплаты труда работников муниципальных учреждений культуры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</si>
  <si>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</si>
  <si>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 xml:space="preserve"> - поощрение победителей ежегодного республиканского смотра-конкурса на лучшее озеленение и благоустройство населенного пункта Чувашской Республики</t>
  </si>
  <si>
    <t xml:space="preserve">   - выравнивание обеспеченности муниципальных образований при реализации ими отдельных расходных обязательств        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</si>
  <si>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</si>
  <si>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</si>
  <si>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</si>
  <si>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 xml:space="preserve"> 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</si>
  <si>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</si>
  <si>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</si>
  <si>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</si>
  <si>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</si>
  <si>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</si>
  <si>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</si>
  <si>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НЕНАЛОГОВЫЕ ДОХОДЫ</t>
  </si>
  <si>
    <t>Невыясненные поступления, зачисляемые в бюджеты сельских поселений</t>
  </si>
  <si>
    <t>Прочие неналоговые доходы бюджетов сельских поселений</t>
  </si>
  <si>
    <t>Прочие дотации бюджетам муниципальных районов</t>
  </si>
  <si>
    <t xml:space="preserve"> - мероприятия по профилактике и соблюдению правопорядка на улицах и в других общественных местах</t>
  </si>
  <si>
    <t xml:space="preserve">  - укрепление материально-технической базы муниципальных образовательных организаций </t>
  </si>
  <si>
    <t>- повышение заработной платы педагогических работников муниципальных организаций дополнительного образования детей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</si>
  <si>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</si>
  <si>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-  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</si>
  <si>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</si>
  <si>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</si>
  <si>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</si>
  <si>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</si>
  <si>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размещение отходов производства</t>
  </si>
  <si>
    <t>Плата за размещение твердых коммунальных отходов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</si>
  <si>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</si>
  <si>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Субсидии бюджетам муниципальных районов на поддержку региональных проектов в сфере информационных технологий</t>
  </si>
  <si>
    <t xml:space="preserve"> - проведение организационных мероприятий, связанных с ликвидацией высокопатогенного гриппа птиц на территории Чувашской Респблики за счет средств резервного фонда Кабинета Министров Чувашской Республики</t>
  </si>
  <si>
    <t xml:space="preserve">  -  на дальнейшее развитие многоуровневой системы профилактики правонарушений</t>
  </si>
  <si>
    <t>Доходы от реализации иного имущества,находящегося в собственности поселений(за исключением имущества муниципальных бюджетных и автономных учреждений,а также имущества муниципальных унитарных предприятий,в том числе казенных),в части реализации основных средств по указанному имуществу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</si>
  <si>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</si>
  <si>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</si>
  <si>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оснащения муниципальных образовательных организаций)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</si>
  <si>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муниципальных дошкольных образовательных организаций)</t>
  </si>
  <si>
    <t xml:space="preserve"> Прочие безвозмездные поступления</t>
  </si>
  <si>
    <t>Доходы бюджетов муниципальных районов от возврата остатков субсидий на софинансирование капитальных вложений в объекты муниципальной собственности из бюджетов поселений</t>
  </si>
  <si>
    <t>Субвенции бюджетам муниципальных районов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</si>
  <si>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- укрепление материально-технической базы муниципальных детских школ искусств</t>
  </si>
  <si>
    <t xml:space="preserve">   - Общеэкономические вопросы</t>
  </si>
  <si>
    <t>- укрепление материально-технической базы муниципальных образовательных организаций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</si>
  <si>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</si>
  <si>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- реализация комплекса мероприятий по благоустройству дворовых территорий и тротуаров</t>
  </si>
  <si>
    <t xml:space="preserve">  - реализация вопросов местного значения в сфере образования, физической культуры и спорта</t>
  </si>
  <si>
    <t xml:space="preserve"> - укрепление материально-технической базы муниципальных образовательных организаций (в части приведения в соответствие с санитарно-гигиеническими и противопожарными требованиями)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</si>
  <si>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</si>
  <si>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Государственная пошлина за выдачу и обмен паспорта гражданина Российской Федерации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</si>
  <si>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</si>
  <si>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Содержание автомобильных дорог общего пользования местного значения вне границ населенных пунктов в границах муниципального района</t>
  </si>
  <si>
    <t>Содержание автомобильных дорог общего пользования местного значения в границах населенных пунктов поселения</t>
  </si>
  <si>
    <t xml:space="preserve"> -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</si>
  <si>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 xml:space="preserve">   - укрепление материально-технической базы муниципальных архивов</t>
  </si>
  <si>
    <t xml:space="preserve">   - укрепление материально-технической базы муниципальных учреждений культурно-досугового типа</t>
  </si>
  <si>
    <t xml:space="preserve"> - 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</si>
  <si>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</si>
  <si>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</si>
  <si>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</si>
  <si>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</si>
  <si>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</si>
  <si>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муниципальных районов от возврата организациями остатков субсидий прошлых лет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</si>
  <si>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</si>
  <si>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-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</t>
  </si>
  <si>
    <t>Субсидии бюджетам муниципальных районов на обеспечение комплексного развития сельских территорий</t>
  </si>
  <si>
    <t xml:space="preserve">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</si>
  <si>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- разработка проектно-сметной документации на объекты капитального строительства, проведение государственной экспертизы проектной документации и достоверности определения сметной стоимости объектов капитального строительства</t>
  </si>
  <si>
    <t>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</si>
  <si>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реализация вопросов местного значения в сфере образования, физической культуры и спорта</t>
  </si>
  <si>
    <t xml:space="preserve"> -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</si>
  <si>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Упрощенная система налогообложения</t>
  </si>
  <si>
    <t xml:space="preserve"> - реализация отдельных полномочий в области обращения с твердыми коммунальными отходами</t>
  </si>
  <si>
    <t xml:space="preserve"> - капитальный ремонт источников водоснабжения (водонапорных башен и водозаборных скважин) в населенных пунктах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</si>
  <si>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</si>
  <si>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-  реализация мероприятий по благоустройству дворовых территорий и тротуаров</t>
  </si>
  <si>
    <t xml:space="preserve"> -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</si>
  <si>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 xml:space="preserve"> -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</si>
  <si>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</si>
  <si>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</si>
  <si>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</si>
  <si>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</si>
  <si>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государственная поддержка лучших работников сельских учреждений культуры</t>
  </si>
  <si>
    <t xml:space="preserve"> - государственная поддержка лучших сельских учреждений культуры</t>
  </si>
  <si>
    <t>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</si>
  <si>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>- укрепление материально-технической базы муниципальных образовательных организаций (в части приобретения учебной мебели для учащихся начального звена)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</si>
  <si>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</si>
  <si>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  - реализация инициативных проектов за счет дотации из федерального бюджета</t>
  </si>
  <si>
    <t xml:space="preserve"> - реализация мероприятий по благоустройству дворовых территорий и тротуаров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</si>
  <si>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</si>
  <si>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</si>
  <si>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</si>
  <si>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 Капитальный ремонт и ремонт автомо-бильных дорог общего пользования местного значения вне границ населен-ных пунктов в границах муниципального района или муниципального округа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</si>
  <si>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</si>
  <si>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</si>
  <si>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-стимулирование развития приоритетных подотраслей агропромышленного комплекса и развитие малых форм хозяйствования по направлениям, не обеспечиваемым софинансированием из федерального бюджета</t>
  </si>
  <si>
    <t xml:space="preserve"> - субсидии на разработку генеральных планов муниципальных образований Чувашской Республики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</si>
  <si>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</si>
  <si>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</si>
  <si>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Врио начальника финансового отдела                                                                                                                                                          З.М.Айнетдинова</t>
  </si>
  <si>
    <t>План на 2022</t>
  </si>
  <si>
    <t>Субвенции бюджетам муниципальных районов на проведение Всероссийской переписи населения  2020 года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</si>
  <si>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</si>
  <si>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</si>
  <si>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 - укрепление материально-технической базы муниципальных учреждений культурно-досугового типа (в части оснащения оборудованием)</t>
  </si>
  <si>
    <t xml:space="preserve">   - 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 в рамках подпрограммы "Государственная поддержка развития образования"</t>
  </si>
  <si>
    <t xml:space="preserve"> - финансовое обеспечение повышения оплаты труда отдельным категориям работников бюджетной сферы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</si>
  <si>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</si>
  <si>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</si>
  <si>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</si>
  <si>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% исп. 2023 г. к 2022 г.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</si>
  <si>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</si>
  <si>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</si>
  <si>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</si>
  <si>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</si>
  <si>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</si>
  <si>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</si>
  <si>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</si>
  <si>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</si>
  <si>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</si>
  <si>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</si>
  <si>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</si>
  <si>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</si>
  <si>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</si>
  <si>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</si>
  <si>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</si>
  <si>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</si>
  <si>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</si>
  <si>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</si>
  <si>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</si>
  <si>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</si>
  <si>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</si>
  <si>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- государственная поддержка закупки контейнеров для раздельного накопления твердых коммунальных отходов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</si>
  <si>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</si>
  <si>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</si>
  <si>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 xml:space="preserve"> -  субсидии на разработку генеральных планов муниципальных образований Чувашской Республики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</si>
  <si>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</si>
  <si>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</si>
  <si>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</si>
  <si>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</si>
  <si>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</si>
  <si>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</si>
  <si>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</si>
  <si>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</si>
  <si>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</si>
  <si>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</si>
  <si>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</si>
  <si>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Межбюджетные трансферты, передаваемые бюджетам муниципальных округов на создание модельных муниципальных библиотек</t>
  </si>
  <si>
    <t>Прочие безвозмездные поступления в бюджеты муниципальных округов</t>
  </si>
  <si>
    <t xml:space="preserve"> - субсидии на оснащение объектов спортивной инфраструктуры спортивно-технологическим оборудованием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</si>
  <si>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</si>
  <si>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</si>
  <si>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0.00</t>
  </si>
  <si>
    <t>Прочие неналоговые доходы бюджетов муниципальных районов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</si>
  <si>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</si>
  <si>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 xml:space="preserve"> - разработка правил землепользования и застройки муниципальных образований Чувашской Республики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</si>
  <si>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</si>
  <si>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</si>
  <si>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 xml:space="preserve"> ИСПОЛНЕНИЕ   КОНСОЛИДИРОВАННОГО БЮДЖЕТА  НА 01 МАЯ 2023 г.</t>
  </si>
  <si>
    <t>Исполнено на 01.05.2023г.</t>
  </si>
  <si>
    <t xml:space="preserve">Невыясненные поступления, зачисляемые в бюджеты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</si>
</sst>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6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i/>
      <sz val="10"/>
      <name val="Arial Cyr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5" borderId="0"/>
    <xf numFmtId="0" fontId="15" fillId="5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5" borderId="11"/>
    <xf numFmtId="0" fontId="15" fillId="0" borderId="0">
      <alignment vertical="center" wrapText="1"/>
    </xf>
    <xf numFmtId="0" fontId="13" fillId="0" borderId="12">
      <alignment horizontal="center" vertical="center" wrapText="1"/>
    </xf>
    <xf numFmtId="0" fontId="19" fillId="0" borderId="0">
      <alignment vertical="center"/>
    </xf>
    <xf numFmtId="0" fontId="13" fillId="5" borderId="13"/>
    <xf numFmtId="0" fontId="20" fillId="0" borderId="0">
      <alignment vertical="center" wrapText="1"/>
    </xf>
    <xf numFmtId="49" fontId="13" fillId="0" borderId="12">
      <alignment horizontal="left" vertical="top" wrapText="1" indent="2"/>
    </xf>
    <xf numFmtId="0" fontId="19" fillId="0" borderId="11">
      <alignment vertical="center"/>
    </xf>
    <xf numFmtId="49" fontId="13" fillId="0" borderId="12">
      <alignment horizontal="center" vertical="top" shrinkToFit="1"/>
    </xf>
    <xf numFmtId="0" fontId="19" fillId="0" borderId="12">
      <alignment horizontal="center" vertical="center" wrapText="1"/>
    </xf>
    <xf numFmtId="4" fontId="13" fillId="0" borderId="12">
      <alignment horizontal="right" vertical="top" shrinkToFit="1"/>
    </xf>
    <xf numFmtId="0" fontId="19" fillId="0" borderId="12">
      <alignment horizontal="center" vertical="center" wrapText="1"/>
    </xf>
    <xf numFmtId="10" fontId="13" fillId="0" borderId="12">
      <alignment horizontal="right" vertical="top" shrinkToFit="1"/>
    </xf>
    <xf numFmtId="0" fontId="15" fillId="5" borderId="13">
      <alignment vertical="center"/>
    </xf>
    <xf numFmtId="0" fontId="13" fillId="5" borderId="13">
      <alignment shrinkToFit="1"/>
    </xf>
    <xf numFmtId="49" fontId="21" fillId="0" borderId="14">
      <alignment vertical="center" wrapText="1"/>
    </xf>
    <xf numFmtId="0" fontId="22" fillId="0" borderId="12">
      <alignment horizontal="left"/>
    </xf>
    <xf numFmtId="0" fontId="15" fillId="5" borderId="15">
      <alignment vertical="center"/>
    </xf>
    <xf numFmtId="4" fontId="22" fillId="6" borderId="12">
      <alignment horizontal="right" vertical="top" shrinkToFit="1"/>
    </xf>
    <xf numFmtId="49" fontId="23" fillId="0" borderId="16">
      <alignment horizontal="left" vertical="center" wrapText="1" indent="1"/>
    </xf>
    <xf numFmtId="10" fontId="22" fillId="6" borderId="12">
      <alignment horizontal="right" vertical="top" shrinkToFit="1"/>
    </xf>
    <xf numFmtId="0" fontId="15" fillId="5" borderId="17">
      <alignment vertical="center"/>
    </xf>
    <xf numFmtId="0" fontId="13" fillId="5" borderId="15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2">
      <alignment vertical="top" wrapText="1"/>
    </xf>
    <xf numFmtId="0" fontId="15" fillId="0" borderId="11">
      <alignment horizontal="left" vertical="center" wrapText="1"/>
    </xf>
    <xf numFmtId="4" fontId="22" fillId="7" borderId="12">
      <alignment horizontal="right" vertical="top" shrinkToFit="1"/>
    </xf>
    <xf numFmtId="0" fontId="15" fillId="0" borderId="13">
      <alignment horizontal="left" vertical="center" wrapText="1"/>
    </xf>
    <xf numFmtId="10" fontId="22" fillId="7" borderId="12">
      <alignment horizontal="right" vertical="top" shrinkToFit="1"/>
    </xf>
    <xf numFmtId="0" fontId="15" fillId="0" borderId="15">
      <alignment vertical="center" wrapText="1"/>
    </xf>
    <xf numFmtId="0" fontId="13" fillId="5" borderId="13">
      <alignment horizontal="center"/>
    </xf>
    <xf numFmtId="0" fontId="19" fillId="0" borderId="18">
      <alignment horizontal="center" vertical="center" wrapText="1"/>
    </xf>
    <xf numFmtId="0" fontId="13" fillId="5" borderId="13">
      <alignment horizontal="left"/>
    </xf>
    <xf numFmtId="0" fontId="15" fillId="5" borderId="19">
      <alignment vertical="center"/>
    </xf>
    <xf numFmtId="0" fontId="13" fillId="5" borderId="15">
      <alignment horizontal="center"/>
    </xf>
    <xf numFmtId="49" fontId="21" fillId="0" borderId="20">
      <alignment horizontal="center" vertical="center" shrinkToFit="1"/>
    </xf>
    <xf numFmtId="0" fontId="13" fillId="5" borderId="15">
      <alignment horizontal="left"/>
    </xf>
    <xf numFmtId="49" fontId="23" fillId="0" borderId="20">
      <alignment horizontal="center" vertical="center" shrinkToFit="1"/>
    </xf>
    <xf numFmtId="0" fontId="15" fillId="5" borderId="21">
      <alignment vertical="center"/>
    </xf>
    <xf numFmtId="0" fontId="15" fillId="0" borderId="22">
      <alignment vertical="center"/>
    </xf>
    <xf numFmtId="0" fontId="15" fillId="5" borderId="0">
      <alignment vertical="center" shrinkToFit="1"/>
    </xf>
    <xf numFmtId="0" fontId="19" fillId="0" borderId="0">
      <alignment vertical="center" wrapText="1"/>
    </xf>
    <xf numFmtId="1" fontId="21" fillId="0" borderId="12">
      <alignment horizontal="center" vertical="center" shrinkToFit="1"/>
    </xf>
    <xf numFmtId="1" fontId="23" fillId="0" borderId="12">
      <alignment horizontal="center" vertical="center" shrinkToFit="1"/>
    </xf>
    <xf numFmtId="49" fontId="19" fillId="0" borderId="0">
      <alignment vertical="center" wrapText="1"/>
    </xf>
    <xf numFmtId="49" fontId="15" fillId="0" borderId="15">
      <alignment vertical="center" wrapText="1"/>
    </xf>
    <xf numFmtId="49" fontId="15" fillId="0" borderId="0">
      <alignment vertical="center" wrapText="1"/>
    </xf>
    <xf numFmtId="49" fontId="19" fillId="0" borderId="12">
      <alignment horizontal="center" vertical="center" wrapText="1"/>
    </xf>
    <xf numFmtId="49" fontId="19" fillId="0" borderId="12">
      <alignment horizontal="center" vertical="center" wrapText="1"/>
    </xf>
    <xf numFmtId="4" fontId="21" fillId="0" borderId="12">
      <alignment horizontal="right" vertical="center" shrinkToFit="1"/>
    </xf>
    <xf numFmtId="4" fontId="24" fillId="0" borderId="12">
      <alignment horizontal="right" vertical="center" shrinkToFit="1"/>
    </xf>
    <xf numFmtId="4" fontId="23" fillId="0" borderId="12">
      <alignment horizontal="right" vertical="center" shrinkToFit="1"/>
    </xf>
    <xf numFmtId="0" fontId="15" fillId="0" borderId="15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1">
      <alignment vertical="center"/>
    </xf>
    <xf numFmtId="0" fontId="25" fillId="0" borderId="15">
      <alignment vertical="center"/>
    </xf>
    <xf numFmtId="0" fontId="19" fillId="0" borderId="12">
      <alignment horizontal="center" vertical="center" wrapText="1"/>
    </xf>
    <xf numFmtId="0" fontId="26" fillId="0" borderId="0">
      <alignment horizontal="center" vertical="center" wrapText="1"/>
    </xf>
    <xf numFmtId="0" fontId="19" fillId="0" borderId="23">
      <alignment vertical="center"/>
    </xf>
    <xf numFmtId="0" fontId="19" fillId="0" borderId="24">
      <alignment horizontal="right" vertical="center"/>
    </xf>
    <xf numFmtId="0" fontId="21" fillId="0" borderId="24">
      <alignment horizontal="right" vertical="center"/>
    </xf>
    <xf numFmtId="0" fontId="21" fillId="0" borderId="18">
      <alignment horizontal="center" vertical="center"/>
    </xf>
    <xf numFmtId="49" fontId="19" fillId="0" borderId="25">
      <alignment horizontal="center" vertical="center"/>
    </xf>
    <xf numFmtId="0" fontId="19" fillId="0" borderId="26">
      <alignment horizontal="center" vertical="center" shrinkToFit="1"/>
    </xf>
    <xf numFmtId="1" fontId="21" fillId="0" borderId="26">
      <alignment horizontal="center" vertical="center" shrinkToFit="1"/>
    </xf>
    <xf numFmtId="0" fontId="21" fillId="0" borderId="26">
      <alignment vertical="center"/>
    </xf>
    <xf numFmtId="49" fontId="21" fillId="0" borderId="26">
      <alignment horizontal="center" vertical="center"/>
    </xf>
    <xf numFmtId="49" fontId="21" fillId="0" borderId="27">
      <alignment horizontal="center" vertical="center"/>
    </xf>
    <xf numFmtId="0" fontId="25" fillId="0" borderId="22">
      <alignment vertical="center"/>
    </xf>
    <xf numFmtId="4" fontId="21" fillId="0" borderId="14">
      <alignment horizontal="right" vertical="center" shrinkToFit="1"/>
    </xf>
    <xf numFmtId="4" fontId="23" fillId="0" borderId="14">
      <alignment horizontal="right" vertical="center" shrinkToFit="1"/>
    </xf>
    <xf numFmtId="0" fontId="19" fillId="0" borderId="20">
      <alignment horizontal="center" vertical="center" wrapText="1"/>
    </xf>
    <xf numFmtId="0" fontId="19" fillId="0" borderId="12">
      <alignment horizontal="center" vertical="center" wrapText="1"/>
    </xf>
    <xf numFmtId="0" fontId="20" fillId="0" borderId="0">
      <alignment horizontal="left" vertical="center" wrapText="1"/>
    </xf>
    <xf numFmtId="0" fontId="19" fillId="0" borderId="20">
      <alignment horizontal="center" vertical="center" wrapText="1"/>
    </xf>
    <xf numFmtId="49" fontId="15" fillId="5" borderId="15">
      <alignment vertical="center"/>
    </xf>
    <xf numFmtId="1" fontId="21" fillId="0" borderId="20">
      <alignment horizontal="center" vertical="center" shrinkToFit="1"/>
    </xf>
    <xf numFmtId="0" fontId="23" fillId="0" borderId="20">
      <alignment horizontal="center" vertical="center" shrinkToFit="1"/>
    </xf>
    <xf numFmtId="0" fontId="19" fillId="0" borderId="12">
      <alignment horizontal="center" vertical="center" wrapText="1"/>
    </xf>
    <xf numFmtId="0" fontId="17" fillId="0" borderId="0">
      <alignment vertical="center" wrapText="1"/>
    </xf>
    <xf numFmtId="49" fontId="19" fillId="0" borderId="12">
      <alignment horizontal="center" vertical="center" wrapTex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27" fillId="14" borderId="28" applyNumberFormat="0" applyAlignment="0" applyProtection="0"/>
    <xf numFmtId="0" fontId="28" fillId="15" borderId="29" applyNumberFormat="0" applyAlignment="0" applyProtection="0"/>
    <xf numFmtId="0" fontId="29" fillId="15" borderId="28" applyNumberFormat="0" applyAlignment="0" applyProtection="0"/>
    <xf numFmtId="0" fontId="30" fillId="0" borderId="30" applyNumberFormat="0" applyFill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3" applyNumberFormat="0" applyFill="0" applyAlignment="0" applyProtection="0"/>
    <xf numFmtId="0" fontId="34" fillId="16" borderId="34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8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6" borderId="35" applyNumberFormat="0" applyFont="0" applyAlignment="0" applyProtection="0"/>
    <xf numFmtId="0" fontId="39" fillId="0" borderId="36" applyNumberFormat="0" applyFill="0" applyAlignment="0" applyProtection="0"/>
    <xf numFmtId="0" fontId="40" fillId="0" borderId="0" applyNumberFormat="0" applyFill="0" applyBorder="0" applyAlignment="0" applyProtection="0"/>
    <xf numFmtId="0" fontId="41" fillId="19" borderId="0" applyNumberFormat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7" fillId="3" borderId="0" xfId="0" applyFont="1" applyFill="1" applyAlignment="1"/>
    <xf numFmtId="0" fontId="7" fillId="3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164" fontId="8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128" applyFont="1" applyFill="1" applyBorder="1" applyAlignment="1">
      <alignment horizontal="left" vertical="center" wrapText="1"/>
    </xf>
    <xf numFmtId="2" fontId="7" fillId="0" borderId="3" xfId="41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49" fontId="7" fillId="3" borderId="3" xfId="42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2" fontId="7" fillId="3" borderId="3" xfId="41" applyNumberFormat="1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2" fontId="9" fillId="3" borderId="3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16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164" fontId="7" fillId="3" borderId="3" xfId="0" applyNumberFormat="1" applyFont="1" applyFill="1" applyBorder="1" applyAlignment="1">
      <alignment horizontal="center" vertical="center"/>
    </xf>
    <xf numFmtId="4" fontId="7" fillId="3" borderId="8" xfId="75" applyNumberFormat="1" applyFont="1" applyFill="1" applyBorder="1" applyAlignment="1" applyProtection="1">
      <alignment horizontal="center" vertical="center" shrinkToFit="1"/>
    </xf>
    <xf numFmtId="4" fontId="7" fillId="3" borderId="9" xfId="75" applyNumberFormat="1" applyFont="1" applyFill="1" applyBorder="1" applyAlignment="1" applyProtection="1">
      <alignment horizontal="center" vertical="center" shrinkToFit="1"/>
    </xf>
    <xf numFmtId="4" fontId="7" fillId="3" borderId="6" xfId="75" applyNumberFormat="1" applyFont="1" applyFill="1" applyBorder="1" applyAlignment="1" applyProtection="1">
      <alignment horizontal="center" vertical="center" shrinkToFit="1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4" fontId="7" fillId="3" borderId="3" xfId="75" applyNumberFormat="1" applyFont="1" applyFill="1" applyBorder="1" applyAlignment="1" applyProtection="1">
      <alignment horizontal="center" vertical="center" shrinkToFit="1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75" applyNumberFormat="1" applyFont="1" applyFill="1" applyAlignment="1" applyProtection="1">
      <alignment horizontal="center" vertical="center" shrinkToFit="1"/>
    </xf>
    <xf numFmtId="4" fontId="7" fillId="3" borderId="1" xfId="75" applyNumberFormat="1" applyFont="1" applyFill="1" applyBorder="1" applyAlignment="1" applyProtection="1">
      <alignment horizontal="center" vertical="center" shrinkToFit="1"/>
    </xf>
    <xf numFmtId="4" fontId="7" fillId="3" borderId="2" xfId="75" applyNumberFormat="1" applyFont="1" applyFill="1" applyBorder="1" applyAlignment="1" applyProtection="1">
      <alignment horizontal="center" vertical="center" shrinkToFit="1"/>
    </xf>
    <xf numFmtId="4" fontId="7" fillId="3" borderId="7" xfId="75" applyNumberFormat="1" applyFont="1" applyFill="1" applyBorder="1" applyAlignment="1" applyProtection="1">
      <alignment horizontal="center" vertical="center" shrinkToFit="1"/>
    </xf>
    <xf numFmtId="4" fontId="7" fillId="3" borderId="0" xfId="75" applyNumberFormat="1" applyFont="1" applyFill="1" applyBorder="1" applyAlignment="1" applyProtection="1">
      <alignment horizontal="center" vertical="center" shrinkToFit="1"/>
    </xf>
    <xf numFmtId="4" fontId="8" fillId="3" borderId="8" xfId="51" applyNumberFormat="1" applyFont="1" applyFill="1" applyBorder="1" applyAlignment="1" applyProtection="1">
      <alignment horizontal="center" vertical="center" shrinkToFit="1"/>
    </xf>
    <xf numFmtId="4" fontId="8" fillId="3" borderId="12" xfId="51" applyNumberFormat="1" applyFont="1" applyFill="1" applyAlignment="1" applyProtection="1">
      <alignment horizontal="center" vertical="center" shrinkToFit="1"/>
    </xf>
    <xf numFmtId="4" fontId="7" fillId="3" borderId="8" xfId="51" applyNumberFormat="1" applyFont="1" applyFill="1" applyBorder="1" applyAlignment="1" applyProtection="1">
      <alignment horizontal="center" vertical="center" shrinkToFit="1"/>
    </xf>
    <xf numFmtId="4" fontId="7" fillId="3" borderId="12" xfId="51" applyNumberFormat="1" applyFont="1" applyFill="1" applyAlignment="1" applyProtection="1">
      <alignment horizontal="center" vertical="center" shrinkToFit="1"/>
    </xf>
    <xf numFmtId="164" fontId="7" fillId="3" borderId="6" xfId="0" applyNumberFormat="1" applyFont="1" applyFill="1" applyBorder="1" applyAlignment="1">
      <alignment horizontal="center" vertical="center"/>
    </xf>
    <xf numFmtId="4" fontId="10" fillId="3" borderId="8" xfId="51" applyNumberFormat="1" applyFont="1" applyFill="1" applyBorder="1" applyAlignment="1" applyProtection="1">
      <alignment horizontal="center" vertical="center" shrinkToFit="1"/>
    </xf>
    <xf numFmtId="164" fontId="8" fillId="3" borderId="6" xfId="0" applyNumberFormat="1" applyFont="1" applyFill="1" applyBorder="1" applyAlignment="1">
      <alignment horizontal="center" vertical="center"/>
    </xf>
    <xf numFmtId="4" fontId="11" fillId="3" borderId="8" xfId="51" applyNumberFormat="1" applyFont="1" applyFill="1" applyBorder="1" applyAlignment="1" applyProtection="1">
      <alignment horizontal="center" vertical="center" shrinkToFit="1"/>
    </xf>
    <xf numFmtId="164" fontId="8" fillId="3" borderId="0" xfId="0" applyNumberFormat="1" applyFont="1" applyFill="1" applyBorder="1" applyAlignment="1">
      <alignment horizontal="center" wrapText="1"/>
    </xf>
    <xf numFmtId="164" fontId="8" fillId="3" borderId="0" xfId="0" applyNumberFormat="1" applyFont="1" applyFill="1" applyBorder="1" applyAlignment="1">
      <alignment horizontal="right" wrapText="1"/>
    </xf>
    <xf numFmtId="0" fontId="7" fillId="3" borderId="0" xfId="0" applyFont="1" applyFill="1"/>
    <xf numFmtId="164" fontId="8" fillId="4" borderId="3" xfId="0" applyNumberFormat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left" vertical="center"/>
    </xf>
    <xf numFmtId="4" fontId="8" fillId="4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20" borderId="6" xfId="0" applyNumberFormat="1" applyFont="1" applyFill="1" applyBorder="1" applyAlignment="1">
      <alignment horizontal="center" vertical="center"/>
    </xf>
    <xf numFmtId="164" fontId="7" fillId="20" borderId="3" xfId="0" applyNumberFormat="1" applyFont="1" applyFill="1" applyBorder="1" applyAlignment="1">
      <alignment horizontal="center" vertical="center"/>
    </xf>
    <xf numFmtId="4" fontId="7" fillId="20" borderId="8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Alignment="1" applyProtection="1">
      <alignment horizontal="center" vertical="center" shrinkToFit="1"/>
    </xf>
    <xf numFmtId="4" fontId="10" fillId="20" borderId="8" xfId="51" applyNumberFormat="1" applyFont="1" applyFill="1" applyBorder="1" applyAlignment="1" applyProtection="1">
      <alignment horizontal="center" vertical="center" shrinkToFit="1"/>
    </xf>
    <xf numFmtId="4" fontId="8" fillId="20" borderId="12" xfId="51" applyNumberFormat="1" applyFont="1" applyFill="1" applyAlignment="1" applyProtection="1">
      <alignment horizontal="center" vertical="center" shrinkToFit="1"/>
    </xf>
    <xf numFmtId="4" fontId="7" fillId="20" borderId="12" xfId="75" applyNumberFormat="1" applyFont="1" applyFill="1" applyAlignment="1" applyProtection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 wrapText="1"/>
    </xf>
    <xf numFmtId="164" fontId="9" fillId="20" borderId="3" xfId="0" applyNumberFormat="1" applyFont="1" applyFill="1" applyBorder="1" applyAlignment="1">
      <alignment horizontal="center" vertical="center" wrapText="1"/>
    </xf>
    <xf numFmtId="4" fontId="7" fillId="20" borderId="3" xfId="0" applyNumberFormat="1" applyFont="1" applyFill="1" applyBorder="1" applyAlignment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/>
    </xf>
    <xf numFmtId="4" fontId="24" fillId="21" borderId="0" xfId="67" applyNumberFormat="1" applyFont="1" applyFill="1" applyBorder="1" applyAlignment="1" applyProtection="1">
      <alignment horizontal="right" vertical="center" shrinkToFit="1"/>
    </xf>
    <xf numFmtId="0" fontId="0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 wrapText="1"/>
    </xf>
    <xf numFmtId="4" fontId="7" fillId="3" borderId="37" xfId="75" applyNumberFormat="1" applyFont="1" applyFill="1" applyBorder="1" applyAlignment="1" applyProtection="1">
      <alignment horizontal="center" vertical="center" shrinkToFi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42" fillId="3" borderId="3" xfId="0" applyNumberFormat="1" applyFont="1" applyFill="1" applyBorder="1" applyAlignment="1">
      <alignment horizontal="right" vertical="center"/>
    </xf>
    <xf numFmtId="0" fontId="43" fillId="3" borderId="0" xfId="0" applyFont="1" applyFill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49" fontId="9" fillId="3" borderId="7" xfId="0" applyNumberFormat="1" applyFont="1" applyFill="1" applyBorder="1" applyAlignment="1">
      <alignment horizontal="left" vertical="center" wrapText="1"/>
    </xf>
    <xf numFmtId="164" fontId="44" fillId="0" borderId="0" xfId="0" applyNumberFormat="1" applyFont="1" applyFill="1" applyAlignment="1">
      <alignment horizontal="center"/>
    </xf>
    <xf numFmtId="164" fontId="45" fillId="0" borderId="0" xfId="0" applyNumberFormat="1" applyFont="1" applyFill="1" applyBorder="1" applyAlignment="1">
      <alignment horizontal="center" wrapText="1"/>
    </xf>
    <xf numFmtId="0" fontId="44" fillId="0" borderId="0" xfId="0" applyFont="1"/>
    <xf numFmtId="4" fontId="7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5"/>
  <sheetViews>
    <sheetView tabSelected="1" zoomScale="110" zoomScaleNormal="110" zoomScaleSheetLayoutView="100" workbookViewId="0">
      <selection activeCell="D38" sqref="D38"/>
    </sheetView>
  </sheetViews>
  <sheetFormatPr defaultRowHeight="12.75"/>
  <cols>
    <col min="1" max="1" width="86.5703125" style="2" customWidth="1"/>
    <col min="2" max="2" width="19.140625" style="67" customWidth="1"/>
    <col min="3" max="3" width="18.7109375" style="67" customWidth="1"/>
    <col min="4" max="4" width="19.140625" style="98" customWidth="1"/>
    <col min="5" max="5" width="12" style="2" customWidth="1"/>
    <col min="6" max="6" width="12.85546875" style="2" customWidth="1"/>
  </cols>
  <sheetData>
    <row r="1" spans="1:6">
      <c r="A1" s="107" t="s">
        <v>276</v>
      </c>
      <c r="B1" s="107"/>
      <c r="C1" s="107"/>
      <c r="D1" s="107"/>
      <c r="E1" s="107"/>
      <c r="F1" s="107"/>
    </row>
    <row r="2" spans="1:6">
      <c r="A2" s="3"/>
      <c r="B2" s="43"/>
      <c r="C2" s="44"/>
      <c r="D2" s="96"/>
      <c r="E2" s="108" t="s">
        <v>85</v>
      </c>
      <c r="F2" s="108"/>
    </row>
    <row r="3" spans="1:6" ht="25.5">
      <c r="A3" s="4" t="s">
        <v>0</v>
      </c>
      <c r="B3" s="27" t="s">
        <v>218</v>
      </c>
      <c r="C3" s="27" t="s">
        <v>277</v>
      </c>
      <c r="D3" s="72" t="s">
        <v>277</v>
      </c>
      <c r="E3" s="5" t="s">
        <v>14</v>
      </c>
      <c r="F3" s="72" t="s">
        <v>228</v>
      </c>
    </row>
    <row r="4" spans="1:6" s="1" customFormat="1">
      <c r="A4" s="70" t="s">
        <v>12</v>
      </c>
      <c r="B4" s="26">
        <f>B5+B33</f>
        <v>150615693.30000001</v>
      </c>
      <c r="C4" s="26">
        <f>C5+C33</f>
        <v>43812087.659999996</v>
      </c>
      <c r="D4" s="26">
        <f>D5+D33</f>
        <v>55574871.019999996</v>
      </c>
      <c r="E4" s="6">
        <f t="shared" ref="E4:E79" si="0">C4/B4*100</f>
        <v>29.088660484225908</v>
      </c>
      <c r="F4" s="6">
        <f>C4/D4*100</f>
        <v>78.834348790900705</v>
      </c>
    </row>
    <row r="5" spans="1:6" s="1" customFormat="1">
      <c r="A5" s="7" t="s">
        <v>8</v>
      </c>
      <c r="B5" s="29">
        <f>B6+B9+B14+B19+B23+B25</f>
        <v>135028220</v>
      </c>
      <c r="C5" s="29">
        <f>C6+C9+C14+C19+C23+C25</f>
        <v>40347473.609999999</v>
      </c>
      <c r="D5" s="29">
        <f>D6+D9+D14+D19+D23+D25</f>
        <v>52406534.879999995</v>
      </c>
      <c r="E5" s="8">
        <f t="shared" si="0"/>
        <v>29.88077130099175</v>
      </c>
      <c r="F5" s="8">
        <f t="shared" ref="F5:F80" si="1">C5/D5*100</f>
        <v>76.989393979944055</v>
      </c>
    </row>
    <row r="6" spans="1:6" s="1" customFormat="1">
      <c r="A6" s="7" t="s">
        <v>13</v>
      </c>
      <c r="B6" s="29">
        <f>B7</f>
        <v>75992020</v>
      </c>
      <c r="C6" s="29">
        <f>C7</f>
        <v>26523105.780000001</v>
      </c>
      <c r="D6" s="29">
        <f>D7</f>
        <v>26248184.18</v>
      </c>
      <c r="E6" s="8">
        <f t="shared" si="0"/>
        <v>34.902488155993225</v>
      </c>
      <c r="F6" s="8">
        <f t="shared" si="1"/>
        <v>101.047392833404</v>
      </c>
    </row>
    <row r="7" spans="1:6" s="1" customFormat="1">
      <c r="A7" s="9" t="s">
        <v>1</v>
      </c>
      <c r="B7" s="46">
        <v>75992020</v>
      </c>
      <c r="C7" s="45">
        <v>26523105.780000001</v>
      </c>
      <c r="D7" s="99">
        <v>26248184.18</v>
      </c>
      <c r="E7" s="8">
        <f t="shared" si="0"/>
        <v>34.902488155993225</v>
      </c>
      <c r="F7" s="8">
        <f t="shared" si="1"/>
        <v>101.047392833404</v>
      </c>
    </row>
    <row r="8" spans="1:6" s="1" customFormat="1">
      <c r="A8" s="9" t="s">
        <v>66</v>
      </c>
      <c r="B8" s="45">
        <f>B7*49.22/65.22</f>
        <v>57349390.131861396</v>
      </c>
      <c r="C8" s="45">
        <f>C7*49.22/65.22</f>
        <v>20016364.098307267</v>
      </c>
      <c r="D8" s="99">
        <f>D7*49.99/64.99</f>
        <v>20189978.876107097</v>
      </c>
      <c r="E8" s="8">
        <f t="shared" si="0"/>
        <v>34.902488155993218</v>
      </c>
      <c r="F8" s="8">
        <f t="shared" si="1"/>
        <v>99.140094306857918</v>
      </c>
    </row>
    <row r="9" spans="1:6" s="1" customFormat="1" ht="25.5">
      <c r="A9" s="11" t="s">
        <v>67</v>
      </c>
      <c r="B9" s="29">
        <f>B10+B11+B12+B13</f>
        <v>8196200</v>
      </c>
      <c r="C9" s="29">
        <f>C10+C11+C12+C13</f>
        <v>2954835.7600000002</v>
      </c>
      <c r="D9" s="29">
        <v>2631798.33</v>
      </c>
      <c r="E9" s="8">
        <f t="shared" si="0"/>
        <v>36.051289133988924</v>
      </c>
      <c r="F9" s="8">
        <f t="shared" si="1"/>
        <v>112.27439907981096</v>
      </c>
    </row>
    <row r="10" spans="1:6" s="1" customFormat="1" ht="38.25">
      <c r="A10" s="12" t="s">
        <v>68</v>
      </c>
      <c r="B10" s="46">
        <v>3520386</v>
      </c>
      <c r="C10" s="46">
        <v>1518726.79</v>
      </c>
      <c r="D10" s="100">
        <v>1284549.42</v>
      </c>
      <c r="E10" s="8">
        <f t="shared" si="0"/>
        <v>43.140916649481056</v>
      </c>
      <c r="F10" s="8">
        <f t="shared" si="1"/>
        <v>118.23031222885922</v>
      </c>
    </row>
    <row r="11" spans="1:6" s="1" customFormat="1" ht="51">
      <c r="A11" s="12" t="s">
        <v>69</v>
      </c>
      <c r="B11" s="46">
        <v>21000</v>
      </c>
      <c r="C11" s="47">
        <v>6973.24</v>
      </c>
      <c r="D11" s="100">
        <v>8823.39</v>
      </c>
      <c r="E11" s="8">
        <f t="shared" si="0"/>
        <v>33.205904761904762</v>
      </c>
      <c r="F11" s="8">
        <f t="shared" si="1"/>
        <v>79.031302027905383</v>
      </c>
    </row>
    <row r="12" spans="1:6" s="1" customFormat="1" ht="38.25">
      <c r="A12" s="12" t="s">
        <v>70</v>
      </c>
      <c r="B12" s="54">
        <v>4654814</v>
      </c>
      <c r="C12" s="50">
        <v>1617242.07</v>
      </c>
      <c r="D12" s="100">
        <v>1524396.92</v>
      </c>
      <c r="E12" s="8">
        <f t="shared" si="0"/>
        <v>34.743430564572506</v>
      </c>
      <c r="F12" s="8">
        <f t="shared" si="1"/>
        <v>106.09061516602907</v>
      </c>
    </row>
    <row r="13" spans="1:6" s="1" customFormat="1" ht="38.25">
      <c r="A13" s="12" t="s">
        <v>71</v>
      </c>
      <c r="B13" s="50">
        <v>0</v>
      </c>
      <c r="C13" s="50">
        <v>-188106.34</v>
      </c>
      <c r="D13" s="100">
        <v>-185971.4</v>
      </c>
      <c r="E13" s="8" t="e">
        <f t="shared" si="0"/>
        <v>#DIV/0!</v>
      </c>
      <c r="F13" s="8">
        <f t="shared" si="1"/>
        <v>101.14799372376612</v>
      </c>
    </row>
    <row r="14" spans="1:6" s="1" customFormat="1">
      <c r="A14" s="7" t="s">
        <v>2</v>
      </c>
      <c r="B14" s="29">
        <f>B16+B17+B18+B15</f>
        <v>31930000</v>
      </c>
      <c r="C14" s="29">
        <f>C16+C17+C18+C15</f>
        <v>10341071.800000001</v>
      </c>
      <c r="D14" s="29">
        <f>D16+D17+D18+D15</f>
        <v>19142603.879999999</v>
      </c>
      <c r="E14" s="8">
        <f t="shared" si="0"/>
        <v>32.386695270905108</v>
      </c>
      <c r="F14" s="8">
        <f t="shared" si="1"/>
        <v>54.021239037413551</v>
      </c>
    </row>
    <row r="15" spans="1:6" s="1" customFormat="1">
      <c r="A15" s="12" t="s">
        <v>189</v>
      </c>
      <c r="B15" s="45">
        <v>16400000</v>
      </c>
      <c r="C15" s="45">
        <v>8548135.9700000007</v>
      </c>
      <c r="D15" s="100">
        <v>5253869.71</v>
      </c>
      <c r="E15" s="8">
        <f t="shared" si="0"/>
        <v>52.122780304878056</v>
      </c>
      <c r="F15" s="8">
        <f t="shared" si="1"/>
        <v>162.7017121062182</v>
      </c>
    </row>
    <row r="16" spans="1:6" s="1" customFormat="1">
      <c r="A16" s="12" t="s">
        <v>6</v>
      </c>
      <c r="B16" s="27">
        <v>0</v>
      </c>
      <c r="C16" s="49">
        <v>-11511.76</v>
      </c>
      <c r="D16" s="72">
        <v>-72997.63</v>
      </c>
      <c r="E16" s="8" t="e">
        <f t="shared" si="0"/>
        <v>#DIV/0!</v>
      </c>
      <c r="F16" s="8">
        <f t="shared" si="1"/>
        <v>15.770046233007836</v>
      </c>
    </row>
    <row r="17" spans="1:6" s="1" customFormat="1">
      <c r="A17" s="12" t="s">
        <v>3</v>
      </c>
      <c r="B17" s="27">
        <v>14300000</v>
      </c>
      <c r="C17" s="27">
        <v>1373415.93</v>
      </c>
      <c r="D17" s="72">
        <v>12897435.24</v>
      </c>
      <c r="E17" s="8">
        <f t="shared" si="0"/>
        <v>9.6043072027972016</v>
      </c>
      <c r="F17" s="8">
        <f t="shared" si="1"/>
        <v>10.648752286349918</v>
      </c>
    </row>
    <row r="18" spans="1:6" s="1" customFormat="1">
      <c r="A18" s="12" t="s">
        <v>50</v>
      </c>
      <c r="B18" s="27">
        <v>1230000</v>
      </c>
      <c r="C18" s="50">
        <v>431031.66</v>
      </c>
      <c r="D18" s="72">
        <v>1064296.56</v>
      </c>
      <c r="E18" s="8">
        <f t="shared" si="0"/>
        <v>35.0432243902439</v>
      </c>
      <c r="F18" s="8">
        <f t="shared" si="1"/>
        <v>40.499206349027375</v>
      </c>
    </row>
    <row r="19" spans="1:6" s="1" customFormat="1">
      <c r="A19" s="11" t="s">
        <v>10</v>
      </c>
      <c r="B19" s="29">
        <f>B21+B20+B22</f>
        <v>16640000</v>
      </c>
      <c r="C19" s="29">
        <f>C21+C20+C22</f>
        <v>597406.71</v>
      </c>
      <c r="D19" s="29">
        <f>D21+D20+D22</f>
        <v>1183358.08</v>
      </c>
      <c r="E19" s="8">
        <f t="shared" si="0"/>
        <v>3.5901845552884613</v>
      </c>
      <c r="F19" s="8">
        <f t="shared" si="1"/>
        <v>50.484018328585712</v>
      </c>
    </row>
    <row r="20" spans="1:6" s="1" customFormat="1">
      <c r="A20" s="12" t="s">
        <v>21</v>
      </c>
      <c r="B20" s="27">
        <v>7370000</v>
      </c>
      <c r="C20" s="50">
        <v>-262767.18</v>
      </c>
      <c r="D20" s="72">
        <v>178089.59</v>
      </c>
      <c r="E20" s="8">
        <f t="shared" si="0"/>
        <v>-3.5653620081411126</v>
      </c>
      <c r="F20" s="8">
        <f t="shared" si="1"/>
        <v>-147.54774829904431</v>
      </c>
    </row>
    <row r="21" spans="1:6" s="1" customFormat="1">
      <c r="A21" s="13" t="s">
        <v>72</v>
      </c>
      <c r="B21" s="51">
        <v>2500000</v>
      </c>
      <c r="C21" s="49">
        <v>107238.48</v>
      </c>
      <c r="D21" s="99">
        <v>193721.46</v>
      </c>
      <c r="E21" s="8">
        <f t="shared" si="0"/>
        <v>4.2895392000000001</v>
      </c>
      <c r="F21" s="8">
        <f t="shared" si="1"/>
        <v>55.357047174845789</v>
      </c>
    </row>
    <row r="22" spans="1:6" s="1" customFormat="1">
      <c r="A22" s="12" t="s">
        <v>11</v>
      </c>
      <c r="B22" s="27">
        <v>6770000</v>
      </c>
      <c r="C22" s="27">
        <v>752935.41</v>
      </c>
      <c r="D22" s="72">
        <v>811547.03</v>
      </c>
      <c r="E22" s="8">
        <f t="shared" si="0"/>
        <v>11.121645642540621</v>
      </c>
      <c r="F22" s="8">
        <f t="shared" si="1"/>
        <v>92.777791325291403</v>
      </c>
    </row>
    <row r="23" spans="1:6" s="1" customFormat="1">
      <c r="A23" s="11" t="s">
        <v>7</v>
      </c>
      <c r="B23" s="31">
        <f>B24</f>
        <v>470000</v>
      </c>
      <c r="C23" s="31">
        <f>C24</f>
        <v>-310720.56</v>
      </c>
      <c r="D23" s="31">
        <f>D24</f>
        <v>2541546</v>
      </c>
      <c r="E23" s="8">
        <f t="shared" si="0"/>
        <v>-66.110757446808506</v>
      </c>
      <c r="F23" s="8">
        <f t="shared" si="1"/>
        <v>-12.225651630936445</v>
      </c>
    </row>
    <row r="24" spans="1:6" s="1" customFormat="1">
      <c r="A24" s="12" t="s">
        <v>4</v>
      </c>
      <c r="B24" s="27">
        <v>470000</v>
      </c>
      <c r="C24" s="50">
        <v>-310720.56</v>
      </c>
      <c r="D24" s="72">
        <v>2541546</v>
      </c>
      <c r="E24" s="8">
        <f t="shared" si="0"/>
        <v>-66.110757446808506</v>
      </c>
      <c r="F24" s="8">
        <f t="shared" si="1"/>
        <v>-12.225651630936445</v>
      </c>
    </row>
    <row r="25" spans="1:6" s="1" customFormat="1">
      <c r="A25" s="11" t="s">
        <v>15</v>
      </c>
      <c r="B25" s="29">
        <f>B26+B27+B29+B32+B28+B30+B31</f>
        <v>1800000</v>
      </c>
      <c r="C25" s="29">
        <f>C26+C27+C29+C32+C28+C30+C31</f>
        <v>241774.12</v>
      </c>
      <c r="D25" s="29">
        <f>D26+D27+D29+D32+D28+D30+D31</f>
        <v>659044.41</v>
      </c>
      <c r="E25" s="8">
        <f t="shared" si="0"/>
        <v>13.431895555555556</v>
      </c>
      <c r="F25" s="8">
        <f t="shared" si="1"/>
        <v>36.685558109809321</v>
      </c>
    </row>
    <row r="26" spans="1:6" s="1" customFormat="1" ht="25.5">
      <c r="A26" s="12" t="s">
        <v>51</v>
      </c>
      <c r="B26" s="27">
        <v>1800000</v>
      </c>
      <c r="C26" s="50">
        <v>241774.12</v>
      </c>
      <c r="D26" s="72">
        <v>652294.41</v>
      </c>
      <c r="E26" s="8">
        <f t="shared" si="0"/>
        <v>13.431895555555556</v>
      </c>
      <c r="F26" s="8">
        <f t="shared" si="1"/>
        <v>37.065183495900264</v>
      </c>
    </row>
    <row r="27" spans="1:6" s="1" customFormat="1" ht="38.25" hidden="1">
      <c r="A27" s="12" t="s">
        <v>88</v>
      </c>
      <c r="B27" s="27">
        <v>0</v>
      </c>
      <c r="C27" s="27">
        <v>0</v>
      </c>
      <c r="D27" s="72">
        <v>0</v>
      </c>
      <c r="E27" s="8" t="e">
        <f t="shared" si="0"/>
        <v>#DIV/0!</v>
      </c>
      <c r="F27" s="8" t="e">
        <f t="shared" si="1"/>
        <v>#DIV/0!</v>
      </c>
    </row>
    <row r="28" spans="1:6" s="1" customFormat="1" ht="38.25">
      <c r="A28" s="12" t="s">
        <v>141</v>
      </c>
      <c r="B28" s="27">
        <v>0</v>
      </c>
      <c r="C28" s="27">
        <v>0</v>
      </c>
      <c r="D28" s="72">
        <v>1750</v>
      </c>
      <c r="E28" s="8" t="e">
        <f t="shared" si="0"/>
        <v>#DIV/0!</v>
      </c>
      <c r="F28" s="8">
        <f t="shared" si="1"/>
        <v>0</v>
      </c>
    </row>
    <row r="29" spans="1:6" s="1" customFormat="1" ht="25.5" hidden="1">
      <c r="A29" s="12" t="s">
        <v>166</v>
      </c>
      <c r="B29" s="27">
        <v>0</v>
      </c>
      <c r="C29" s="27">
        <v>0</v>
      </c>
      <c r="D29" s="72">
        <v>0</v>
      </c>
      <c r="E29" s="8" t="e">
        <f t="shared" si="0"/>
        <v>#DIV/0!</v>
      </c>
      <c r="F29" s="8" t="e">
        <f t="shared" si="1"/>
        <v>#DIV/0!</v>
      </c>
    </row>
    <row r="30" spans="1:6" s="1" customFormat="1" hidden="1">
      <c r="A30" s="12" t="s">
        <v>167</v>
      </c>
      <c r="B30" s="27">
        <v>0</v>
      </c>
      <c r="C30" s="27">
        <v>0</v>
      </c>
      <c r="D30" s="72">
        <v>0</v>
      </c>
      <c r="E30" s="8" t="e">
        <f t="shared" si="0"/>
        <v>#DIV/0!</v>
      </c>
      <c r="F30" s="8" t="e">
        <f t="shared" si="1"/>
        <v>#DIV/0!</v>
      </c>
    </row>
    <row r="31" spans="1:6" s="1" customFormat="1" ht="51" hidden="1">
      <c r="A31" s="12" t="s">
        <v>168</v>
      </c>
      <c r="B31" s="27">
        <v>0</v>
      </c>
      <c r="C31" s="27">
        <v>0</v>
      </c>
      <c r="D31" s="72">
        <v>0</v>
      </c>
      <c r="E31" s="8" t="e">
        <f t="shared" si="0"/>
        <v>#DIV/0!</v>
      </c>
      <c r="F31" s="8" t="e">
        <f t="shared" si="1"/>
        <v>#DIV/0!</v>
      </c>
    </row>
    <row r="32" spans="1:6" s="1" customFormat="1">
      <c r="A32" s="12" t="s">
        <v>63</v>
      </c>
      <c r="B32" s="27">
        <v>0</v>
      </c>
      <c r="C32" s="27">
        <v>0</v>
      </c>
      <c r="D32" s="72">
        <v>5000</v>
      </c>
      <c r="E32" s="8" t="e">
        <f t="shared" si="0"/>
        <v>#DIV/0!</v>
      </c>
      <c r="F32" s="8">
        <f t="shared" si="1"/>
        <v>0</v>
      </c>
    </row>
    <row r="33" spans="1:6" s="1" customFormat="1">
      <c r="A33" s="11" t="s">
        <v>9</v>
      </c>
      <c r="B33" s="29">
        <f>B34+B51+B58+B63+B77+B78</f>
        <v>15587473.300000001</v>
      </c>
      <c r="C33" s="29">
        <f>C34+C51+C58+C63+C77+C78</f>
        <v>3464614.05</v>
      </c>
      <c r="D33" s="29">
        <f>D34+D51+D58+D63+D77+D78</f>
        <v>3168336.1399999997</v>
      </c>
      <c r="E33" s="8">
        <f t="shared" si="0"/>
        <v>22.226912491327248</v>
      </c>
      <c r="F33" s="8">
        <f t="shared" si="1"/>
        <v>109.35121454632019</v>
      </c>
    </row>
    <row r="34" spans="1:6" s="1" customFormat="1" ht="25.5">
      <c r="A34" s="11" t="s">
        <v>123</v>
      </c>
      <c r="B34" s="31">
        <f>SUM(B35:B50)</f>
        <v>4126553</v>
      </c>
      <c r="C34" s="31">
        <f t="shared" ref="C34:D34" si="2">SUM(C35:C50)</f>
        <v>599261.37</v>
      </c>
      <c r="D34" s="31">
        <f t="shared" si="2"/>
        <v>1417736.97</v>
      </c>
      <c r="E34" s="8">
        <f t="shared" si="0"/>
        <v>14.522081020163801</v>
      </c>
      <c r="F34" s="8">
        <f t="shared" si="1"/>
        <v>42.268868110281417</v>
      </c>
    </row>
    <row r="35" spans="1:6" s="1" customFormat="1" ht="25.5" hidden="1">
      <c r="A35" s="12" t="s">
        <v>122</v>
      </c>
      <c r="B35" s="27">
        <v>0</v>
      </c>
      <c r="C35" s="27">
        <v>0</v>
      </c>
      <c r="D35" s="72">
        <v>0</v>
      </c>
      <c r="E35" s="8" t="e">
        <f t="shared" si="0"/>
        <v>#DIV/0!</v>
      </c>
      <c r="F35" s="8" t="e">
        <f t="shared" si="1"/>
        <v>#DIV/0!</v>
      </c>
    </row>
    <row r="36" spans="1:6" s="1" customFormat="1" ht="38.25">
      <c r="A36" s="12" t="s">
        <v>229</v>
      </c>
      <c r="B36" s="87">
        <v>3105172</v>
      </c>
      <c r="C36" s="89">
        <v>488738.07</v>
      </c>
      <c r="D36" s="72">
        <v>0</v>
      </c>
      <c r="E36" s="8">
        <f t="shared" si="0"/>
        <v>15.73948464046436</v>
      </c>
      <c r="F36" s="8" t="e">
        <f t="shared" si="1"/>
        <v>#DIV/0!</v>
      </c>
    </row>
    <row r="37" spans="1:6" s="1" customFormat="1" ht="38.25">
      <c r="A37" s="12" t="s">
        <v>230</v>
      </c>
      <c r="B37" s="27">
        <v>615520</v>
      </c>
      <c r="C37" s="27">
        <v>94081</v>
      </c>
      <c r="D37" s="72">
        <v>0</v>
      </c>
      <c r="E37" s="8">
        <f t="shared" si="0"/>
        <v>15.284799844034314</v>
      </c>
      <c r="F37" s="8" t="e">
        <f t="shared" si="1"/>
        <v>#DIV/0!</v>
      </c>
    </row>
    <row r="38" spans="1:6" s="1" customFormat="1" ht="25.5">
      <c r="A38" s="12" t="s">
        <v>231</v>
      </c>
      <c r="B38" s="27">
        <v>290599</v>
      </c>
      <c r="C38" s="27">
        <v>16250.57</v>
      </c>
      <c r="D38" s="72" t="s">
        <v>270</v>
      </c>
      <c r="E38" s="8">
        <f t="shared" si="0"/>
        <v>5.5920942604757755</v>
      </c>
      <c r="F38" s="8" t="e">
        <f t="shared" si="1"/>
        <v>#VALUE!</v>
      </c>
    </row>
    <row r="39" spans="1:6" s="1" customFormat="1" ht="38.25">
      <c r="A39" s="12" t="s">
        <v>232</v>
      </c>
      <c r="B39" s="27">
        <v>32500</v>
      </c>
      <c r="C39" s="27">
        <v>0</v>
      </c>
      <c r="D39" s="72">
        <v>0</v>
      </c>
      <c r="E39" s="8">
        <f t="shared" si="0"/>
        <v>0</v>
      </c>
      <c r="F39" s="8" t="e">
        <f t="shared" si="1"/>
        <v>#DIV/0!</v>
      </c>
    </row>
    <row r="40" spans="1:6" s="1" customFormat="1" ht="51">
      <c r="A40" s="12" t="s">
        <v>233</v>
      </c>
      <c r="B40" s="27">
        <v>82762</v>
      </c>
      <c r="C40" s="27">
        <v>191.73</v>
      </c>
      <c r="D40" s="72">
        <v>0</v>
      </c>
      <c r="E40" s="8">
        <f t="shared" si="0"/>
        <v>0.23166429037480971</v>
      </c>
      <c r="F40" s="8" t="e">
        <f t="shared" si="1"/>
        <v>#DIV/0!</v>
      </c>
    </row>
    <row r="41" spans="1:6" s="1" customFormat="1" ht="51">
      <c r="A41" s="12" t="s">
        <v>114</v>
      </c>
      <c r="B41" s="88">
        <v>0</v>
      </c>
      <c r="C41" s="88">
        <v>0</v>
      </c>
      <c r="D41" s="101">
        <v>1292212.9099999999</v>
      </c>
      <c r="E41" s="8" t="e">
        <f t="shared" si="0"/>
        <v>#DIV/0!</v>
      </c>
      <c r="F41" s="8">
        <f t="shared" si="1"/>
        <v>0</v>
      </c>
    </row>
    <row r="42" spans="1:6" s="1" customFormat="1" ht="38.25">
      <c r="A42" s="12" t="s">
        <v>61</v>
      </c>
      <c r="B42" s="46">
        <v>0</v>
      </c>
      <c r="C42" s="52">
        <v>0</v>
      </c>
      <c r="D42" s="72">
        <v>-11807</v>
      </c>
      <c r="E42" s="8" t="e">
        <f t="shared" si="0"/>
        <v>#DIV/0!</v>
      </c>
      <c r="F42" s="8">
        <f t="shared" si="1"/>
        <v>0</v>
      </c>
    </row>
    <row r="43" spans="1:6" s="1" customFormat="1" ht="38.25">
      <c r="A43" s="12" t="s">
        <v>76</v>
      </c>
      <c r="B43" s="46">
        <v>0</v>
      </c>
      <c r="C43" s="46">
        <v>0</v>
      </c>
      <c r="D43" s="72">
        <v>83812.44</v>
      </c>
      <c r="E43" s="8" t="e">
        <f t="shared" si="0"/>
        <v>#DIV/0!</v>
      </c>
      <c r="F43" s="8">
        <f t="shared" si="1"/>
        <v>0</v>
      </c>
    </row>
    <row r="44" spans="1:6" s="1" customFormat="1" ht="38.25" hidden="1">
      <c r="A44" s="12" t="s">
        <v>52</v>
      </c>
      <c r="B44" s="47">
        <v>0</v>
      </c>
      <c r="C44" s="79">
        <v>0</v>
      </c>
      <c r="D44" s="72">
        <v>0</v>
      </c>
      <c r="E44" s="8" t="e">
        <f t="shared" si="0"/>
        <v>#DIV/0!</v>
      </c>
      <c r="F44" s="8" t="e">
        <f t="shared" si="1"/>
        <v>#DIV/0!</v>
      </c>
    </row>
    <row r="45" spans="1:6" s="1" customFormat="1" ht="38.25" hidden="1">
      <c r="A45" s="12" t="s">
        <v>131</v>
      </c>
      <c r="B45" s="50">
        <v>0</v>
      </c>
      <c r="C45" s="53">
        <v>0</v>
      </c>
      <c r="D45" s="72">
        <v>0</v>
      </c>
      <c r="E45" s="8" t="e">
        <f t="shared" si="0"/>
        <v>#DIV/0!</v>
      </c>
      <c r="F45" s="8" t="e">
        <f t="shared" si="1"/>
        <v>#DIV/0!</v>
      </c>
    </row>
    <row r="46" spans="1:6" s="1" customFormat="1" ht="25.5">
      <c r="A46" s="12" t="s">
        <v>162</v>
      </c>
      <c r="B46" s="50">
        <v>0</v>
      </c>
      <c r="C46" s="50">
        <v>0</v>
      </c>
      <c r="D46" s="72">
        <v>13704.7</v>
      </c>
      <c r="E46" s="8" t="e">
        <f t="shared" si="0"/>
        <v>#DIV/0!</v>
      </c>
      <c r="F46" s="8">
        <f t="shared" si="1"/>
        <v>0</v>
      </c>
    </row>
    <row r="47" spans="1:6" s="1" customFormat="1" ht="25.5">
      <c r="A47" s="12" t="s">
        <v>84</v>
      </c>
      <c r="B47" s="50">
        <v>0</v>
      </c>
      <c r="C47" s="50">
        <v>0</v>
      </c>
      <c r="D47" s="72">
        <v>39813.33</v>
      </c>
      <c r="E47" s="8" t="e">
        <f t="shared" si="0"/>
        <v>#DIV/0!</v>
      </c>
      <c r="F47" s="8">
        <f t="shared" si="1"/>
        <v>0</v>
      </c>
    </row>
    <row r="48" spans="1:6" s="1" customFormat="1" ht="72.75" customHeight="1">
      <c r="A48" s="12" t="s">
        <v>215</v>
      </c>
      <c r="B48" s="55">
        <v>0</v>
      </c>
      <c r="C48" s="56">
        <v>0</v>
      </c>
      <c r="D48" s="72">
        <v>0.59</v>
      </c>
      <c r="E48" s="8" t="e">
        <f t="shared" si="0"/>
        <v>#DIV/0!</v>
      </c>
      <c r="F48" s="8">
        <f t="shared" si="1"/>
        <v>0</v>
      </c>
    </row>
    <row r="49" spans="1:6" s="1" customFormat="1" ht="38.25" hidden="1">
      <c r="A49" s="12" t="s">
        <v>181</v>
      </c>
      <c r="B49" s="50">
        <v>0</v>
      </c>
      <c r="C49" s="50">
        <v>0</v>
      </c>
      <c r="D49" s="72">
        <v>0</v>
      </c>
      <c r="E49" s="8" t="e">
        <f t="shared" si="0"/>
        <v>#DIV/0!</v>
      </c>
      <c r="F49" s="8" t="e">
        <f t="shared" si="1"/>
        <v>#DIV/0!</v>
      </c>
    </row>
    <row r="50" spans="1:6" s="1" customFormat="1" ht="38.25" hidden="1">
      <c r="A50" s="12" t="s">
        <v>196</v>
      </c>
      <c r="B50" s="50">
        <v>0</v>
      </c>
      <c r="C50" s="50">
        <v>0</v>
      </c>
      <c r="D50" s="72">
        <v>0</v>
      </c>
      <c r="E50" s="8" t="e">
        <f t="shared" si="0"/>
        <v>#DIV/0!</v>
      </c>
      <c r="F50" s="8" t="e">
        <f t="shared" si="1"/>
        <v>#DIV/0!</v>
      </c>
    </row>
    <row r="51" spans="1:6" s="1" customFormat="1">
      <c r="A51" s="11" t="s">
        <v>5</v>
      </c>
      <c r="B51" s="31">
        <f>B52+B53+B54+B55+B56+B57</f>
        <v>270000</v>
      </c>
      <c r="C51" s="31">
        <f>C52+C53+C54+C55+C56+C57</f>
        <v>138420.24</v>
      </c>
      <c r="D51" s="31">
        <f>D52+D53+D54+D55+D56+D57</f>
        <v>267487.15999999997</v>
      </c>
      <c r="E51" s="8">
        <f t="shared" si="0"/>
        <v>51.266755555555555</v>
      </c>
      <c r="F51" s="8">
        <f t="shared" si="1"/>
        <v>51.748368033815161</v>
      </c>
    </row>
    <row r="52" spans="1:6" s="1" customFormat="1">
      <c r="A52" s="12" t="s">
        <v>124</v>
      </c>
      <c r="B52" s="27">
        <v>250000</v>
      </c>
      <c r="C52" s="27">
        <v>137641.69</v>
      </c>
      <c r="D52" s="72">
        <v>143874.51</v>
      </c>
      <c r="E52" s="8">
        <f t="shared" si="0"/>
        <v>55.056676000000003</v>
      </c>
      <c r="F52" s="8">
        <f t="shared" si="1"/>
        <v>95.667877513535927</v>
      </c>
    </row>
    <row r="53" spans="1:6" s="1" customFormat="1" hidden="1">
      <c r="A53" s="12" t="s">
        <v>125</v>
      </c>
      <c r="B53" s="27"/>
      <c r="C53" s="27"/>
      <c r="D53" s="72"/>
      <c r="E53" s="8" t="e">
        <f t="shared" si="0"/>
        <v>#DIV/0!</v>
      </c>
      <c r="F53" s="8" t="e">
        <f t="shared" si="1"/>
        <v>#DIV/0!</v>
      </c>
    </row>
    <row r="54" spans="1:6" s="1" customFormat="1">
      <c r="A54" s="12" t="s">
        <v>126</v>
      </c>
      <c r="B54" s="27">
        <v>10000</v>
      </c>
      <c r="C54" s="27">
        <v>0</v>
      </c>
      <c r="D54" s="72">
        <v>117278.54</v>
      </c>
      <c r="E54" s="8">
        <f t="shared" si="0"/>
        <v>0</v>
      </c>
      <c r="F54" s="8">
        <f t="shared" si="1"/>
        <v>0</v>
      </c>
    </row>
    <row r="55" spans="1:6" s="1" customFormat="1" hidden="1">
      <c r="A55" s="12" t="s">
        <v>53</v>
      </c>
      <c r="B55" s="27"/>
      <c r="C55" s="27"/>
      <c r="D55" s="72"/>
      <c r="E55" s="8" t="e">
        <f t="shared" si="0"/>
        <v>#DIV/0!</v>
      </c>
      <c r="F55" s="8" t="e">
        <f t="shared" si="1"/>
        <v>#DIV/0!</v>
      </c>
    </row>
    <row r="56" spans="1:6" s="1" customFormat="1">
      <c r="A56" s="14" t="s">
        <v>145</v>
      </c>
      <c r="B56" s="27">
        <v>10000</v>
      </c>
      <c r="C56" s="27">
        <v>778.55</v>
      </c>
      <c r="D56" s="72">
        <v>6334.11</v>
      </c>
      <c r="E56" s="8">
        <f t="shared" si="0"/>
        <v>7.785499999999999</v>
      </c>
      <c r="F56" s="8">
        <f t="shared" si="1"/>
        <v>12.291387424594772</v>
      </c>
    </row>
    <row r="57" spans="1:6" s="1" customFormat="1" hidden="1">
      <c r="A57" s="14" t="s">
        <v>146</v>
      </c>
      <c r="B57" s="27">
        <v>0</v>
      </c>
      <c r="C57" s="27">
        <v>0</v>
      </c>
      <c r="D57" s="72">
        <v>0</v>
      </c>
      <c r="E57" s="8" t="e">
        <f t="shared" si="0"/>
        <v>#DIV/0!</v>
      </c>
      <c r="F57" s="8" t="e">
        <f t="shared" si="1"/>
        <v>#DIV/0!</v>
      </c>
    </row>
    <row r="58" spans="1:6" s="1" customFormat="1" ht="25.5">
      <c r="A58" s="11" t="s">
        <v>127</v>
      </c>
      <c r="B58" s="29">
        <f>B59+B60+B61+B62</f>
        <v>3123640</v>
      </c>
      <c r="C58" s="29">
        <f>C59+C60+C61+C62</f>
        <v>20963.829999999998</v>
      </c>
      <c r="D58" s="29">
        <f>D59+D60+D61+D62</f>
        <v>72420.62</v>
      </c>
      <c r="E58" s="8">
        <f t="shared" si="0"/>
        <v>0.67113463779436811</v>
      </c>
      <c r="F58" s="8">
        <f t="shared" si="1"/>
        <v>28.947321909146869</v>
      </c>
    </row>
    <row r="59" spans="1:6" s="1" customFormat="1" ht="25.5">
      <c r="A59" s="12" t="s">
        <v>226</v>
      </c>
      <c r="B59" s="46">
        <v>375140</v>
      </c>
      <c r="C59" s="46">
        <v>16981.89</v>
      </c>
      <c r="D59" s="100">
        <v>57288.74</v>
      </c>
      <c r="E59" s="8">
        <f t="shared" si="0"/>
        <v>4.5268139894439408</v>
      </c>
      <c r="F59" s="8">
        <f t="shared" si="1"/>
        <v>29.642631344309546</v>
      </c>
    </row>
    <row r="60" spans="1:6" s="1" customFormat="1" ht="25.5">
      <c r="A60" s="12" t="s">
        <v>79</v>
      </c>
      <c r="B60" s="46">
        <v>0</v>
      </c>
      <c r="C60" s="46">
        <v>0</v>
      </c>
      <c r="D60" s="100">
        <v>15131.88</v>
      </c>
      <c r="E60" s="8" t="e">
        <f t="shared" si="0"/>
        <v>#DIV/0!</v>
      </c>
      <c r="F60" s="8">
        <f t="shared" si="1"/>
        <v>0</v>
      </c>
    </row>
    <row r="61" spans="1:6" s="1" customFormat="1">
      <c r="A61" s="12" t="s">
        <v>225</v>
      </c>
      <c r="B61" s="46">
        <v>2748500</v>
      </c>
      <c r="C61" s="46">
        <v>3981.94</v>
      </c>
      <c r="D61" s="100">
        <v>0</v>
      </c>
      <c r="E61" s="8">
        <f t="shared" si="0"/>
        <v>0.14487684191377115</v>
      </c>
      <c r="F61" s="8" t="e">
        <f t="shared" si="1"/>
        <v>#DIV/0!</v>
      </c>
    </row>
    <row r="62" spans="1:6" s="1" customFormat="1" hidden="1">
      <c r="A62" s="12" t="s">
        <v>95</v>
      </c>
      <c r="B62" s="46">
        <v>0</v>
      </c>
      <c r="C62" s="46">
        <v>0</v>
      </c>
      <c r="D62" s="72">
        <v>0</v>
      </c>
      <c r="E62" s="8" t="e">
        <f t="shared" si="0"/>
        <v>#DIV/0!</v>
      </c>
      <c r="F62" s="8" t="e">
        <f t="shared" si="1"/>
        <v>#DIV/0!</v>
      </c>
    </row>
    <row r="63" spans="1:6" s="1" customFormat="1">
      <c r="A63" s="11" t="s">
        <v>128</v>
      </c>
      <c r="B63" s="31">
        <f>SUM(B64:B76)</f>
        <v>2000000</v>
      </c>
      <c r="C63" s="31">
        <f t="shared" ref="C63:D63" si="3">SUM(C64:C76)</f>
        <v>1804113.8900000001</v>
      </c>
      <c r="D63" s="31">
        <f t="shared" si="3"/>
        <v>965997.35</v>
      </c>
      <c r="E63" s="8">
        <f t="shared" si="0"/>
        <v>90.205694500000007</v>
      </c>
      <c r="F63" s="8">
        <f t="shared" si="1"/>
        <v>186.76178459495776</v>
      </c>
    </row>
    <row r="64" spans="1:6" s="1" customFormat="1" ht="51" hidden="1">
      <c r="A64" s="12" t="s">
        <v>110</v>
      </c>
      <c r="B64" s="27">
        <v>0</v>
      </c>
      <c r="C64" s="27">
        <v>0</v>
      </c>
      <c r="D64" s="72">
        <v>0</v>
      </c>
      <c r="E64" s="8" t="e">
        <f t="shared" si="0"/>
        <v>#DIV/0!</v>
      </c>
      <c r="F64" s="8" t="e">
        <f t="shared" si="1"/>
        <v>#DIV/0!</v>
      </c>
    </row>
    <row r="65" spans="1:6" s="1" customFormat="1" ht="51">
      <c r="A65" s="15" t="s">
        <v>234</v>
      </c>
      <c r="B65" s="90">
        <v>100000</v>
      </c>
      <c r="C65" s="90">
        <v>390950</v>
      </c>
      <c r="D65" s="72">
        <v>0</v>
      </c>
      <c r="E65" s="8">
        <f t="shared" si="0"/>
        <v>390.95</v>
      </c>
      <c r="F65" s="8" t="e">
        <f t="shared" si="1"/>
        <v>#DIV/0!</v>
      </c>
    </row>
    <row r="66" spans="1:6" s="1" customFormat="1" ht="25.5">
      <c r="A66" s="15" t="s">
        <v>235</v>
      </c>
      <c r="B66" s="90">
        <v>1850000</v>
      </c>
      <c r="C66" s="90">
        <v>1402030.56</v>
      </c>
      <c r="D66" s="72">
        <v>0</v>
      </c>
      <c r="E66" s="8">
        <f t="shared" si="0"/>
        <v>75.785435675675686</v>
      </c>
      <c r="F66" s="8" t="e">
        <f t="shared" si="1"/>
        <v>#DIV/0!</v>
      </c>
    </row>
    <row r="67" spans="1:6" s="1" customFormat="1" ht="51">
      <c r="A67" s="15" t="s">
        <v>144</v>
      </c>
      <c r="B67" s="90">
        <v>50000</v>
      </c>
      <c r="C67" s="90">
        <v>11133.33</v>
      </c>
      <c r="D67" s="72">
        <v>0</v>
      </c>
      <c r="E67" s="8">
        <f t="shared" si="0"/>
        <v>22.266659999999998</v>
      </c>
      <c r="F67" s="8" t="e">
        <f t="shared" si="1"/>
        <v>#DIV/0!</v>
      </c>
    </row>
    <row r="68" spans="1:6" s="1" customFormat="1" ht="38.25">
      <c r="A68" s="15" t="s">
        <v>236</v>
      </c>
      <c r="B68" s="90">
        <v>0</v>
      </c>
      <c r="C68" s="90">
        <v>0</v>
      </c>
      <c r="D68" s="72">
        <v>0</v>
      </c>
      <c r="E68" s="8" t="e">
        <f t="shared" si="0"/>
        <v>#DIV/0!</v>
      </c>
      <c r="F68" s="8" t="e">
        <f t="shared" si="1"/>
        <v>#DIV/0!</v>
      </c>
    </row>
    <row r="69" spans="1:6" s="1" customFormat="1" ht="51" hidden="1">
      <c r="A69" s="15" t="s">
        <v>129</v>
      </c>
      <c r="B69" s="48">
        <v>0</v>
      </c>
      <c r="C69" s="48">
        <v>0</v>
      </c>
      <c r="D69" s="72">
        <v>0</v>
      </c>
      <c r="E69" s="8" t="e">
        <f t="shared" si="0"/>
        <v>#DIV/0!</v>
      </c>
      <c r="F69" s="8" t="e">
        <f t="shared" si="1"/>
        <v>#DIV/0!</v>
      </c>
    </row>
    <row r="70" spans="1:6" s="1" customFormat="1" ht="51" hidden="1">
      <c r="A70" s="15" t="s">
        <v>130</v>
      </c>
      <c r="B70" s="50">
        <v>0</v>
      </c>
      <c r="C70" s="46">
        <v>0</v>
      </c>
      <c r="D70" s="72">
        <v>0</v>
      </c>
      <c r="E70" s="8" t="e">
        <f t="shared" si="0"/>
        <v>#DIV/0!</v>
      </c>
      <c r="F70" s="8" t="e">
        <f t="shared" si="1"/>
        <v>#DIV/0!</v>
      </c>
    </row>
    <row r="71" spans="1:6" s="1" customFormat="1" ht="51" hidden="1">
      <c r="A71" s="15" t="s">
        <v>147</v>
      </c>
      <c r="B71" s="48">
        <v>0</v>
      </c>
      <c r="C71" s="46">
        <v>0</v>
      </c>
      <c r="D71" s="72">
        <v>0</v>
      </c>
      <c r="E71" s="8" t="e">
        <f t="shared" si="0"/>
        <v>#DIV/0!</v>
      </c>
      <c r="F71" s="8" t="e">
        <f t="shared" si="1"/>
        <v>#DIV/0!</v>
      </c>
    </row>
    <row r="72" spans="1:6" s="1" customFormat="1" ht="51">
      <c r="A72" s="15" t="s">
        <v>151</v>
      </c>
      <c r="B72" s="48">
        <v>0</v>
      </c>
      <c r="C72" s="48">
        <v>0</v>
      </c>
      <c r="D72" s="72">
        <v>671800</v>
      </c>
      <c r="E72" s="8" t="e">
        <f t="shared" si="0"/>
        <v>#DIV/0!</v>
      </c>
      <c r="F72" s="8">
        <f t="shared" si="1"/>
        <v>0</v>
      </c>
    </row>
    <row r="73" spans="1:6" s="1" customFormat="1" ht="51" hidden="1">
      <c r="A73" s="15" t="s">
        <v>144</v>
      </c>
      <c r="B73" s="48">
        <v>0</v>
      </c>
      <c r="C73" s="48">
        <v>0</v>
      </c>
      <c r="D73" s="72">
        <v>0</v>
      </c>
      <c r="E73" s="8" t="e">
        <f t="shared" si="0"/>
        <v>#DIV/0!</v>
      </c>
      <c r="F73" s="8" t="e">
        <f t="shared" si="1"/>
        <v>#DIV/0!</v>
      </c>
    </row>
    <row r="74" spans="1:6" s="1" customFormat="1" ht="38.25">
      <c r="A74" s="14" t="s">
        <v>115</v>
      </c>
      <c r="B74" s="48">
        <v>0</v>
      </c>
      <c r="C74" s="48">
        <v>0</v>
      </c>
      <c r="D74" s="102">
        <v>240962.99</v>
      </c>
      <c r="E74" s="8" t="e">
        <f t="shared" si="0"/>
        <v>#DIV/0!</v>
      </c>
      <c r="F74" s="8">
        <f t="shared" si="1"/>
        <v>0</v>
      </c>
    </row>
    <row r="75" spans="1:6" s="1" customFormat="1" ht="38.25">
      <c r="A75" s="14" t="s">
        <v>207</v>
      </c>
      <c r="B75" s="48">
        <v>0</v>
      </c>
      <c r="C75" s="48">
        <v>0</v>
      </c>
      <c r="D75" s="72">
        <v>53234.36</v>
      </c>
      <c r="E75" s="8" t="e">
        <f t="shared" si="0"/>
        <v>#DIV/0!</v>
      </c>
      <c r="F75" s="8">
        <f t="shared" si="1"/>
        <v>0</v>
      </c>
    </row>
    <row r="76" spans="1:6" s="1" customFormat="1" ht="25.5" hidden="1">
      <c r="A76" s="14" t="s">
        <v>220</v>
      </c>
      <c r="B76" s="48">
        <v>0</v>
      </c>
      <c r="C76" s="48">
        <v>0</v>
      </c>
      <c r="D76" s="72">
        <v>0</v>
      </c>
      <c r="E76" s="8" t="e">
        <f t="shared" si="0"/>
        <v>#DIV/0!</v>
      </c>
      <c r="F76" s="8" t="e">
        <f t="shared" si="1"/>
        <v>#DIV/0!</v>
      </c>
    </row>
    <row r="77" spans="1:6" s="1" customFormat="1">
      <c r="A77" s="11" t="s">
        <v>116</v>
      </c>
      <c r="B77" s="31">
        <v>1330000</v>
      </c>
      <c r="C77" s="31">
        <v>156349.76000000001</v>
      </c>
      <c r="D77" s="103">
        <v>386873.74</v>
      </c>
      <c r="E77" s="8">
        <f t="shared" si="0"/>
        <v>11.755621052631579</v>
      </c>
      <c r="F77" s="8">
        <f t="shared" si="1"/>
        <v>40.413639860901391</v>
      </c>
    </row>
    <row r="78" spans="1:6" s="1" customFormat="1">
      <c r="A78" s="16" t="s">
        <v>132</v>
      </c>
      <c r="B78" s="31">
        <f>SUM(B79:B85)</f>
        <v>4737280.3</v>
      </c>
      <c r="C78" s="31">
        <f>SUM(C79:C85)</f>
        <v>745504.96</v>
      </c>
      <c r="D78" s="31">
        <f>SUM(D79:D85)</f>
        <v>57820.3</v>
      </c>
      <c r="E78" s="8">
        <f t="shared" si="0"/>
        <v>15.73698225118746</v>
      </c>
      <c r="F78" s="8">
        <f t="shared" si="1"/>
        <v>1289.348135516419</v>
      </c>
    </row>
    <row r="79" spans="1:6" s="91" customFormat="1" hidden="1">
      <c r="A79" s="17" t="s">
        <v>237</v>
      </c>
      <c r="B79" s="27">
        <v>0</v>
      </c>
      <c r="C79" s="27">
        <v>0</v>
      </c>
      <c r="D79" s="72">
        <v>0</v>
      </c>
      <c r="E79" s="8" t="e">
        <f t="shared" si="0"/>
        <v>#DIV/0!</v>
      </c>
      <c r="F79" s="8" t="e">
        <f t="shared" si="1"/>
        <v>#DIV/0!</v>
      </c>
    </row>
    <row r="80" spans="1:6" s="1" customFormat="1">
      <c r="A80" s="17" t="s">
        <v>278</v>
      </c>
      <c r="B80" s="27">
        <v>0</v>
      </c>
      <c r="C80" s="27">
        <v>72644.7</v>
      </c>
      <c r="D80" s="72">
        <v>35775</v>
      </c>
      <c r="E80" s="8" t="e">
        <f t="shared" ref="E80:E85" si="4">C80/B80*100</f>
        <v>#DIV/0!</v>
      </c>
      <c r="F80" s="8">
        <f t="shared" si="1"/>
        <v>203.0599580712788</v>
      </c>
    </row>
    <row r="81" spans="1:6" s="1" customFormat="1" hidden="1">
      <c r="A81" s="18" t="s">
        <v>133</v>
      </c>
      <c r="B81" s="27">
        <v>0</v>
      </c>
      <c r="C81" s="27">
        <v>0</v>
      </c>
      <c r="D81" s="72">
        <v>0</v>
      </c>
      <c r="E81" s="8" t="e">
        <f t="shared" si="4"/>
        <v>#DIV/0!</v>
      </c>
      <c r="F81" s="8" t="e">
        <f>C81/D81*100</f>
        <v>#DIV/0!</v>
      </c>
    </row>
    <row r="82" spans="1:6" s="1" customFormat="1">
      <c r="A82" s="18" t="s">
        <v>134</v>
      </c>
      <c r="B82" s="27">
        <v>106140</v>
      </c>
      <c r="C82" s="27">
        <v>0</v>
      </c>
      <c r="D82" s="72">
        <v>0</v>
      </c>
      <c r="E82" s="8">
        <f t="shared" si="4"/>
        <v>0</v>
      </c>
      <c r="F82" s="8" t="e">
        <f>C82/D82*100</f>
        <v>#DIV/0!</v>
      </c>
    </row>
    <row r="83" spans="1:6" s="1" customFormat="1" hidden="1">
      <c r="A83" s="19" t="s">
        <v>134</v>
      </c>
      <c r="B83" s="27">
        <v>0</v>
      </c>
      <c r="C83" s="27">
        <v>0</v>
      </c>
      <c r="D83" s="72">
        <v>0</v>
      </c>
      <c r="E83" s="8" t="e">
        <f t="shared" si="4"/>
        <v>#DIV/0!</v>
      </c>
      <c r="F83" s="8" t="e">
        <f>C83/D83*100</f>
        <v>#DIV/0!</v>
      </c>
    </row>
    <row r="84" spans="1:6" s="1" customFormat="1">
      <c r="A84" s="19" t="s">
        <v>271</v>
      </c>
      <c r="B84" s="27">
        <v>4631140.3</v>
      </c>
      <c r="C84" s="27">
        <v>672860.26</v>
      </c>
      <c r="D84" s="72">
        <v>1326.8</v>
      </c>
      <c r="E84" s="8">
        <f t="shared" si="4"/>
        <v>14.529040720273581</v>
      </c>
      <c r="F84" s="8">
        <f>C84/D84*100</f>
        <v>50713.013264998495</v>
      </c>
    </row>
    <row r="85" spans="1:6" s="1" customFormat="1">
      <c r="A85" s="20" t="s">
        <v>197</v>
      </c>
      <c r="B85" s="27">
        <v>0</v>
      </c>
      <c r="C85" s="27">
        <v>0</v>
      </c>
      <c r="D85" s="27">
        <v>20718.5</v>
      </c>
      <c r="E85" s="21" t="e">
        <f t="shared" si="4"/>
        <v>#DIV/0!</v>
      </c>
      <c r="F85" s="21">
        <f>C85/D85*100</f>
        <v>0</v>
      </c>
    </row>
    <row r="86" spans="1:6" s="1" customFormat="1">
      <c r="A86" s="68" t="s">
        <v>18</v>
      </c>
      <c r="B86" s="26">
        <f>B4</f>
        <v>150615693.30000001</v>
      </c>
      <c r="C86" s="26">
        <f>C4</f>
        <v>43812087.659999996</v>
      </c>
      <c r="D86" s="26">
        <f>D4</f>
        <v>55574871.019999996</v>
      </c>
      <c r="E86" s="6">
        <f t="shared" ref="E86:E175" si="5">C86/B86*100</f>
        <v>29.088660484225908</v>
      </c>
      <c r="F86" s="6">
        <f t="shared" ref="F86:F202" si="6">C86/D86*100</f>
        <v>78.834348790900705</v>
      </c>
    </row>
    <row r="87" spans="1:6" s="1" customFormat="1">
      <c r="A87" s="69" t="s">
        <v>17</v>
      </c>
      <c r="B87" s="26">
        <f>B88+B239+B242+B246</f>
        <v>634416474.90999997</v>
      </c>
      <c r="C87" s="26">
        <f>C88+C239+C242+C246</f>
        <v>156082328.25999999</v>
      </c>
      <c r="D87" s="26">
        <f>D88+D239+D242+D246</f>
        <v>147526552.80000001</v>
      </c>
      <c r="E87" s="6">
        <f t="shared" si="5"/>
        <v>24.602502367572068</v>
      </c>
      <c r="F87" s="6">
        <f t="shared" si="6"/>
        <v>105.79948171879197</v>
      </c>
    </row>
    <row r="88" spans="1:6" s="41" customFormat="1">
      <c r="A88" s="28" t="s">
        <v>48</v>
      </c>
      <c r="B88" s="29">
        <f>B89+B93+B190+B228</f>
        <v>632670496.03999996</v>
      </c>
      <c r="C88" s="29">
        <f>C89+C93+C190+C228</f>
        <v>157635747.01999998</v>
      </c>
      <c r="D88" s="29">
        <f>D89+D93+D190+D228</f>
        <v>147489065.85000002</v>
      </c>
      <c r="E88" s="21">
        <f t="shared" si="5"/>
        <v>24.915931437718509</v>
      </c>
      <c r="F88" s="21">
        <f t="shared" si="6"/>
        <v>106.87961586272394</v>
      </c>
    </row>
    <row r="89" spans="1:6" s="41" customFormat="1">
      <c r="A89" s="28" t="s">
        <v>54</v>
      </c>
      <c r="B89" s="29">
        <f>B90+B91+B92</f>
        <v>85749600</v>
      </c>
      <c r="C89" s="29">
        <f>C90+C91+C92</f>
        <v>40488700</v>
      </c>
      <c r="D89" s="29">
        <f>D90+D91+D92</f>
        <v>12112000</v>
      </c>
      <c r="E89" s="21">
        <f t="shared" si="5"/>
        <v>47.217363113064089</v>
      </c>
      <c r="F89" s="21">
        <f t="shared" si="6"/>
        <v>334.28583223249666</v>
      </c>
    </row>
    <row r="90" spans="1:6" s="41" customFormat="1">
      <c r="A90" s="30" t="s">
        <v>227</v>
      </c>
      <c r="B90" s="27">
        <v>85749600</v>
      </c>
      <c r="C90" s="27">
        <v>40488700</v>
      </c>
      <c r="D90" s="27">
        <v>10120000</v>
      </c>
      <c r="E90" s="21">
        <f t="shared" si="5"/>
        <v>47.217363113064089</v>
      </c>
      <c r="F90" s="21">
        <f t="shared" si="6"/>
        <v>400.08596837944663</v>
      </c>
    </row>
    <row r="91" spans="1:6" s="41" customFormat="1">
      <c r="A91" s="20" t="s">
        <v>55</v>
      </c>
      <c r="B91" s="5">
        <v>0</v>
      </c>
      <c r="C91" s="5">
        <v>0</v>
      </c>
      <c r="D91" s="27">
        <v>1992000</v>
      </c>
      <c r="E91" s="21" t="e">
        <f t="shared" si="5"/>
        <v>#DIV/0!</v>
      </c>
      <c r="F91" s="21">
        <f t="shared" si="6"/>
        <v>0</v>
      </c>
    </row>
    <row r="92" spans="1:6" s="41" customFormat="1" hidden="1">
      <c r="A92" s="20" t="s">
        <v>135</v>
      </c>
      <c r="B92" s="5"/>
      <c r="C92" s="5"/>
      <c r="D92" s="27"/>
      <c r="E92" s="21" t="e">
        <f t="shared" si="5"/>
        <v>#DIV/0!</v>
      </c>
      <c r="F92" s="21" t="e">
        <f t="shared" si="6"/>
        <v>#DIV/0!</v>
      </c>
    </row>
    <row r="93" spans="1:6" s="41" customFormat="1" ht="23.25" customHeight="1">
      <c r="A93" s="28" t="s">
        <v>16</v>
      </c>
      <c r="B93" s="80">
        <f>B99+B101+B102+B103+B105+B104+B107+B113+B135+B140+B141+B108+B129+B130+B109+B117+B118+B120+B121+B123+B124+B125+B127+B126+B128+B122+B119</f>
        <v>194923262.63000003</v>
      </c>
      <c r="C93" s="80">
        <f>C99+C101+C102+C103+C105+C104+C107+C113+C135+C140+C141+C108+C129+C130+C109+C117+C118+C120+C121+C123+C124+C125+C127+C126+C128+C122+C119</f>
        <v>23478347.240000002</v>
      </c>
      <c r="D93" s="80">
        <f>D99+D101+D102+D103+D105+D104+D107+D113+D135+D140+D141+D108+D129+D130+D109+D117+D118+D120+D121+D123+D124+D125+D127+D126+D128+D122+D119</f>
        <v>27492271.169999998</v>
      </c>
      <c r="E93" s="21">
        <f t="shared" si="5"/>
        <v>12.044918047860811</v>
      </c>
      <c r="F93" s="21">
        <f t="shared" si="6"/>
        <v>85.399809622203733</v>
      </c>
    </row>
    <row r="94" spans="1:6" s="41" customFormat="1" hidden="1">
      <c r="A94" s="20" t="s">
        <v>89</v>
      </c>
      <c r="B94" s="81">
        <f>B96+B97+B98</f>
        <v>0</v>
      </c>
      <c r="C94" s="81">
        <f>C96+C97+C98</f>
        <v>0</v>
      </c>
      <c r="D94" s="27">
        <v>0</v>
      </c>
      <c r="E94" s="21" t="e">
        <f t="shared" si="5"/>
        <v>#DIV/0!</v>
      </c>
      <c r="F94" s="21" t="e">
        <f t="shared" si="6"/>
        <v>#DIV/0!</v>
      </c>
    </row>
    <row r="95" spans="1:6" s="41" customFormat="1" hidden="1">
      <c r="A95" s="32" t="s">
        <v>117</v>
      </c>
      <c r="B95" s="82"/>
      <c r="C95" s="82"/>
      <c r="D95" s="27"/>
      <c r="E95" s="21" t="e">
        <f t="shared" si="5"/>
        <v>#DIV/0!</v>
      </c>
      <c r="F95" s="21" t="e">
        <f t="shared" si="6"/>
        <v>#DIV/0!</v>
      </c>
    </row>
    <row r="96" spans="1:6" s="41" customFormat="1" hidden="1">
      <c r="A96" s="32" t="s">
        <v>106</v>
      </c>
      <c r="B96" s="81">
        <v>0</v>
      </c>
      <c r="C96" s="81">
        <v>0</v>
      </c>
      <c r="D96" s="27">
        <v>0</v>
      </c>
      <c r="E96" s="21" t="e">
        <f t="shared" si="5"/>
        <v>#DIV/0!</v>
      </c>
      <c r="F96" s="21" t="e">
        <f t="shared" si="6"/>
        <v>#DIV/0!</v>
      </c>
    </row>
    <row r="97" spans="1:6" s="41" customFormat="1" ht="25.5" hidden="1">
      <c r="A97" s="32" t="s">
        <v>107</v>
      </c>
      <c r="B97" s="81">
        <v>0</v>
      </c>
      <c r="C97" s="81">
        <v>0</v>
      </c>
      <c r="D97" s="27">
        <v>0</v>
      </c>
      <c r="E97" s="21" t="e">
        <f t="shared" si="5"/>
        <v>#DIV/0!</v>
      </c>
      <c r="F97" s="21" t="e">
        <f t="shared" si="6"/>
        <v>#DIV/0!</v>
      </c>
    </row>
    <row r="98" spans="1:6" s="41" customFormat="1" ht="25.5" hidden="1">
      <c r="A98" s="32" t="s">
        <v>109</v>
      </c>
      <c r="B98" s="81">
        <v>0</v>
      </c>
      <c r="C98" s="81">
        <v>0</v>
      </c>
      <c r="D98" s="27">
        <v>0</v>
      </c>
      <c r="E98" s="21" t="e">
        <f t="shared" si="5"/>
        <v>#DIV/0!</v>
      </c>
      <c r="F98" s="21" t="e">
        <f t="shared" si="6"/>
        <v>#DIV/0!</v>
      </c>
    </row>
    <row r="99" spans="1:6" s="41" customFormat="1" ht="25.5" hidden="1">
      <c r="A99" s="20" t="s">
        <v>142</v>
      </c>
      <c r="B99" s="81">
        <v>0</v>
      </c>
      <c r="C99" s="81">
        <v>0</v>
      </c>
      <c r="D99" s="27">
        <v>0</v>
      </c>
      <c r="E99" s="21" t="e">
        <f t="shared" si="5"/>
        <v>#DIV/0!</v>
      </c>
      <c r="F99" s="21" t="e">
        <f t="shared" si="6"/>
        <v>#DIV/0!</v>
      </c>
    </row>
    <row r="100" spans="1:6" s="41" customFormat="1" ht="25.5" hidden="1">
      <c r="A100" s="20" t="s">
        <v>148</v>
      </c>
      <c r="B100" s="81"/>
      <c r="C100" s="81"/>
      <c r="D100" s="27"/>
      <c r="E100" s="21" t="e">
        <f t="shared" si="5"/>
        <v>#DIV/0!</v>
      </c>
      <c r="F100" s="21" t="e">
        <f t="shared" si="6"/>
        <v>#DIV/0!</v>
      </c>
    </row>
    <row r="101" spans="1:6" s="41" customFormat="1" ht="25.5" hidden="1">
      <c r="A101" s="20" t="s">
        <v>143</v>
      </c>
      <c r="B101" s="81">
        <v>0</v>
      </c>
      <c r="C101" s="81">
        <v>0</v>
      </c>
      <c r="D101" s="27">
        <v>0</v>
      </c>
      <c r="E101" s="21" t="e">
        <f t="shared" si="5"/>
        <v>#DIV/0!</v>
      </c>
      <c r="F101" s="21" t="e">
        <f t="shared" si="6"/>
        <v>#DIV/0!</v>
      </c>
    </row>
    <row r="102" spans="1:6" s="41" customFormat="1" ht="25.5" hidden="1">
      <c r="A102" s="20" t="s">
        <v>152</v>
      </c>
      <c r="B102" s="81">
        <v>0</v>
      </c>
      <c r="C102" s="81">
        <v>0</v>
      </c>
      <c r="D102" s="27">
        <v>0</v>
      </c>
      <c r="E102" s="21" t="e">
        <f t="shared" si="5"/>
        <v>#DIV/0!</v>
      </c>
      <c r="F102" s="21" t="e">
        <f t="shared" si="6"/>
        <v>#DIV/0!</v>
      </c>
    </row>
    <row r="103" spans="1:6" s="41" customFormat="1" ht="25.5" hidden="1">
      <c r="A103" s="20" t="s">
        <v>183</v>
      </c>
      <c r="B103" s="81">
        <v>0</v>
      </c>
      <c r="C103" s="81">
        <v>0</v>
      </c>
      <c r="D103" s="27">
        <v>0</v>
      </c>
      <c r="E103" s="21" t="e">
        <f t="shared" si="5"/>
        <v>#DIV/0!</v>
      </c>
      <c r="F103" s="21" t="e">
        <f t="shared" si="6"/>
        <v>#DIV/0!</v>
      </c>
    </row>
    <row r="104" spans="1:6" s="41" customFormat="1" ht="25.5" hidden="1">
      <c r="A104" s="20" t="s">
        <v>216</v>
      </c>
      <c r="B104" s="81">
        <v>0</v>
      </c>
      <c r="C104" s="81">
        <v>0</v>
      </c>
      <c r="D104" s="27">
        <v>0</v>
      </c>
      <c r="E104" s="21" t="e">
        <f t="shared" si="5"/>
        <v>#DIV/0!</v>
      </c>
      <c r="F104" s="21" t="e">
        <f t="shared" si="6"/>
        <v>#DIV/0!</v>
      </c>
    </row>
    <row r="105" spans="1:6" s="41" customFormat="1" ht="38.25" hidden="1">
      <c r="A105" s="20" t="s">
        <v>192</v>
      </c>
      <c r="B105" s="81">
        <v>0</v>
      </c>
      <c r="C105" s="81">
        <v>0</v>
      </c>
      <c r="D105" s="27">
        <v>0</v>
      </c>
      <c r="E105" s="21" t="e">
        <f t="shared" si="5"/>
        <v>#DIV/0!</v>
      </c>
      <c r="F105" s="21" t="e">
        <f t="shared" si="6"/>
        <v>#DIV/0!</v>
      </c>
    </row>
    <row r="106" spans="1:6" s="41" customFormat="1" ht="25.5" hidden="1">
      <c r="A106" s="20" t="s">
        <v>153</v>
      </c>
      <c r="B106" s="81"/>
      <c r="C106" s="81"/>
      <c r="D106" s="27"/>
      <c r="E106" s="21" t="e">
        <f t="shared" si="5"/>
        <v>#DIV/0!</v>
      </c>
      <c r="F106" s="21" t="e">
        <f t="shared" si="6"/>
        <v>#DIV/0!</v>
      </c>
    </row>
    <row r="107" spans="1:6" s="41" customFormat="1" ht="25.5" hidden="1">
      <c r="A107" s="20" t="s">
        <v>90</v>
      </c>
      <c r="B107" s="81">
        <v>0</v>
      </c>
      <c r="C107" s="81">
        <v>0</v>
      </c>
      <c r="D107" s="27">
        <v>0</v>
      </c>
      <c r="E107" s="21" t="e">
        <f t="shared" si="5"/>
        <v>#DIV/0!</v>
      </c>
      <c r="F107" s="21" t="e">
        <f t="shared" si="6"/>
        <v>#DIV/0!</v>
      </c>
    </row>
    <row r="108" spans="1:6" s="41" customFormat="1" ht="25.5" hidden="1">
      <c r="A108" s="33" t="s">
        <v>112</v>
      </c>
      <c r="B108" s="81">
        <v>0</v>
      </c>
      <c r="C108" s="81">
        <v>0</v>
      </c>
      <c r="D108" s="27">
        <v>0</v>
      </c>
      <c r="E108" s="21" t="e">
        <f t="shared" si="5"/>
        <v>#DIV/0!</v>
      </c>
      <c r="F108" s="21" t="e">
        <f t="shared" si="6"/>
        <v>#DIV/0!</v>
      </c>
    </row>
    <row r="109" spans="1:6" s="41" customFormat="1" ht="51">
      <c r="A109" s="34" t="s">
        <v>238</v>
      </c>
      <c r="B109" s="81">
        <f>B110+B111+B112</f>
        <v>23215207</v>
      </c>
      <c r="C109" s="81">
        <f t="shared" ref="C109" si="7">C110+C111+C112</f>
        <v>0</v>
      </c>
      <c r="D109" s="81">
        <v>1391485</v>
      </c>
      <c r="E109" s="21">
        <f t="shared" si="5"/>
        <v>0</v>
      </c>
      <c r="F109" s="21">
        <f t="shared" si="6"/>
        <v>0</v>
      </c>
    </row>
    <row r="110" spans="1:6" s="93" customFormat="1" ht="25.5">
      <c r="A110" s="35" t="s">
        <v>239</v>
      </c>
      <c r="B110" s="82">
        <v>13756100</v>
      </c>
      <c r="C110" s="82">
        <v>0</v>
      </c>
      <c r="D110" s="104">
        <v>906396</v>
      </c>
      <c r="E110" s="92">
        <f t="shared" si="5"/>
        <v>0</v>
      </c>
      <c r="F110" s="92">
        <f t="shared" si="6"/>
        <v>0</v>
      </c>
    </row>
    <row r="111" spans="1:6" s="93" customFormat="1" ht="25.5">
      <c r="A111" s="35" t="s">
        <v>211</v>
      </c>
      <c r="B111" s="82">
        <v>8197007</v>
      </c>
      <c r="C111" s="82">
        <v>0</v>
      </c>
      <c r="D111" s="104">
        <v>0</v>
      </c>
      <c r="E111" s="92">
        <f t="shared" si="5"/>
        <v>0</v>
      </c>
      <c r="F111" s="92" t="e">
        <f t="shared" si="6"/>
        <v>#DIV/0!</v>
      </c>
    </row>
    <row r="112" spans="1:6" s="93" customFormat="1" ht="25.5">
      <c r="A112" s="35" t="s">
        <v>212</v>
      </c>
      <c r="B112" s="82">
        <v>1262100</v>
      </c>
      <c r="C112" s="82">
        <v>0</v>
      </c>
      <c r="D112" s="104">
        <v>0</v>
      </c>
      <c r="E112" s="92">
        <f t="shared" si="5"/>
        <v>0</v>
      </c>
      <c r="F112" s="92" t="e">
        <f t="shared" si="6"/>
        <v>#DIV/0!</v>
      </c>
    </row>
    <row r="113" spans="1:9" s="41" customFormat="1" ht="51" hidden="1">
      <c r="A113" s="34" t="s">
        <v>96</v>
      </c>
      <c r="B113" s="81">
        <f>B114+B115+B116</f>
        <v>0</v>
      </c>
      <c r="C113" s="81">
        <f>C114+C115+C116</f>
        <v>0</v>
      </c>
      <c r="D113" s="27">
        <v>0</v>
      </c>
      <c r="E113" s="21" t="e">
        <f t="shared" si="5"/>
        <v>#DIV/0!</v>
      </c>
      <c r="F113" s="21" t="e">
        <f t="shared" si="6"/>
        <v>#DIV/0!</v>
      </c>
      <c r="G113" s="85"/>
      <c r="H113" s="85"/>
      <c r="I113" s="86"/>
    </row>
    <row r="114" spans="1:9" s="41" customFormat="1" ht="25.5" hidden="1">
      <c r="A114" s="35" t="s">
        <v>210</v>
      </c>
      <c r="B114" s="82">
        <v>0</v>
      </c>
      <c r="C114" s="82">
        <v>0</v>
      </c>
      <c r="D114" s="27">
        <v>0</v>
      </c>
      <c r="E114" s="21" t="e">
        <f t="shared" si="5"/>
        <v>#DIV/0!</v>
      </c>
      <c r="F114" s="21" t="e">
        <f t="shared" si="6"/>
        <v>#DIV/0!</v>
      </c>
    </row>
    <row r="115" spans="1:9" s="41" customFormat="1" ht="25.5" hidden="1">
      <c r="A115" s="35" t="s">
        <v>211</v>
      </c>
      <c r="B115" s="82">
        <v>0</v>
      </c>
      <c r="C115" s="82">
        <v>0</v>
      </c>
      <c r="D115" s="104">
        <v>0</v>
      </c>
      <c r="E115" s="21" t="e">
        <f t="shared" si="5"/>
        <v>#DIV/0!</v>
      </c>
      <c r="F115" s="21" t="e">
        <f t="shared" si="6"/>
        <v>#DIV/0!</v>
      </c>
    </row>
    <row r="116" spans="1:9" s="41" customFormat="1" ht="25.5" hidden="1">
      <c r="A116" s="35" t="s">
        <v>212</v>
      </c>
      <c r="B116" s="82">
        <v>0</v>
      </c>
      <c r="C116" s="82">
        <v>0</v>
      </c>
      <c r="D116" s="27">
        <v>0</v>
      </c>
      <c r="E116" s="21" t="e">
        <f t="shared" si="5"/>
        <v>#DIV/0!</v>
      </c>
      <c r="F116" s="21" t="e">
        <f t="shared" si="6"/>
        <v>#DIV/0!</v>
      </c>
    </row>
    <row r="117" spans="1:9" s="41" customFormat="1" ht="25.5">
      <c r="A117" s="34" t="s">
        <v>240</v>
      </c>
      <c r="B117" s="81">
        <v>1710000</v>
      </c>
      <c r="C117" s="81">
        <v>0</v>
      </c>
      <c r="D117" s="27">
        <v>0</v>
      </c>
      <c r="E117" s="21">
        <f t="shared" si="5"/>
        <v>0</v>
      </c>
      <c r="F117" s="21" t="e">
        <f t="shared" si="6"/>
        <v>#DIV/0!</v>
      </c>
    </row>
    <row r="118" spans="1:9" s="41" customFormat="1" ht="51">
      <c r="A118" s="34" t="s">
        <v>241</v>
      </c>
      <c r="B118" s="81">
        <v>369394</v>
      </c>
      <c r="C118" s="81">
        <v>315667.28000000003</v>
      </c>
      <c r="D118" s="27">
        <v>0</v>
      </c>
      <c r="E118" s="21">
        <f t="shared" si="5"/>
        <v>85.455443239467883</v>
      </c>
      <c r="F118" s="21" t="e">
        <f t="shared" si="6"/>
        <v>#DIV/0!</v>
      </c>
    </row>
    <row r="119" spans="1:9" s="41" customFormat="1" ht="25.5">
      <c r="A119" s="34" t="s">
        <v>272</v>
      </c>
      <c r="B119" s="81">
        <v>2971802.28</v>
      </c>
      <c r="C119" s="81">
        <v>0</v>
      </c>
      <c r="D119" s="27">
        <v>0</v>
      </c>
      <c r="E119" s="21">
        <f t="shared" si="5"/>
        <v>0</v>
      </c>
      <c r="F119" s="21" t="e">
        <f t="shared" si="6"/>
        <v>#DIV/0!</v>
      </c>
    </row>
    <row r="120" spans="1:9" s="41" customFormat="1" ht="38.25">
      <c r="A120" s="34" t="s">
        <v>242</v>
      </c>
      <c r="B120" s="81">
        <v>575656.56000000006</v>
      </c>
      <c r="C120" s="81">
        <v>0</v>
      </c>
      <c r="D120" s="27">
        <v>0</v>
      </c>
      <c r="E120" s="21">
        <f t="shared" si="5"/>
        <v>0</v>
      </c>
      <c r="F120" s="21" t="e">
        <f t="shared" si="6"/>
        <v>#DIV/0!</v>
      </c>
    </row>
    <row r="121" spans="1:9" s="41" customFormat="1" ht="38.25">
      <c r="A121" s="34" t="s">
        <v>243</v>
      </c>
      <c r="B121" s="81">
        <v>11226314</v>
      </c>
      <c r="C121" s="81">
        <v>3826813.59</v>
      </c>
      <c r="D121" s="27">
        <v>3499736.75</v>
      </c>
      <c r="E121" s="21">
        <f t="shared" ref="E121:E128" si="8">C121/B121*100</f>
        <v>34.08789020153899</v>
      </c>
      <c r="F121" s="21">
        <f t="shared" ref="F121:F128" si="9">C121/D121*100</f>
        <v>109.34575550575339</v>
      </c>
    </row>
    <row r="122" spans="1:9" s="41" customFormat="1" ht="25.5">
      <c r="A122" s="34" t="s">
        <v>269</v>
      </c>
      <c r="B122" s="81">
        <v>2133434.4500000002</v>
      </c>
      <c r="C122" s="81">
        <v>581826.71</v>
      </c>
      <c r="D122" s="27"/>
      <c r="E122" s="21">
        <f t="shared" si="8"/>
        <v>27.271834388912204</v>
      </c>
      <c r="F122" s="21"/>
    </row>
    <row r="123" spans="1:9" s="41" customFormat="1" ht="25.5">
      <c r="A123" s="34" t="s">
        <v>244</v>
      </c>
      <c r="B123" s="81">
        <v>4683946.21</v>
      </c>
      <c r="C123" s="81">
        <v>4683946.21</v>
      </c>
      <c r="D123" s="27">
        <v>6558971.2699999996</v>
      </c>
      <c r="E123" s="21">
        <f t="shared" si="8"/>
        <v>100</v>
      </c>
      <c r="F123" s="21">
        <f t="shared" si="9"/>
        <v>71.412817912831017</v>
      </c>
    </row>
    <row r="124" spans="1:9" s="41" customFormat="1" ht="25.5">
      <c r="A124" s="34" t="s">
        <v>245</v>
      </c>
      <c r="B124" s="81">
        <v>5114138.8</v>
      </c>
      <c r="C124" s="81">
        <v>0</v>
      </c>
      <c r="D124" s="27">
        <v>0</v>
      </c>
      <c r="E124" s="21">
        <f t="shared" si="8"/>
        <v>0</v>
      </c>
      <c r="F124" s="21" t="e">
        <f t="shared" si="9"/>
        <v>#DIV/0!</v>
      </c>
    </row>
    <row r="125" spans="1:9" s="41" customFormat="1" ht="25.5">
      <c r="A125" s="34" t="s">
        <v>246</v>
      </c>
      <c r="B125" s="81">
        <v>4185050.51</v>
      </c>
      <c r="C125" s="81">
        <v>0</v>
      </c>
      <c r="D125" s="27">
        <v>0</v>
      </c>
      <c r="E125" s="21">
        <f t="shared" si="8"/>
        <v>0</v>
      </c>
      <c r="F125" s="21" t="e">
        <f t="shared" si="9"/>
        <v>#DIV/0!</v>
      </c>
    </row>
    <row r="126" spans="1:9" s="41" customFormat="1" ht="25.5">
      <c r="A126" s="34" t="s">
        <v>247</v>
      </c>
      <c r="B126" s="81">
        <v>217396.33</v>
      </c>
      <c r="C126" s="81">
        <v>0</v>
      </c>
      <c r="D126" s="27">
        <v>0</v>
      </c>
      <c r="E126" s="21">
        <f t="shared" si="8"/>
        <v>0</v>
      </c>
      <c r="F126" s="21" t="e">
        <f t="shared" si="9"/>
        <v>#DIV/0!</v>
      </c>
    </row>
    <row r="127" spans="1:9" s="41" customFormat="1" ht="25.5">
      <c r="A127" s="34" t="s">
        <v>248</v>
      </c>
      <c r="B127" s="81">
        <v>59492011.729999997</v>
      </c>
      <c r="C127" s="81">
        <v>0</v>
      </c>
      <c r="D127" s="27">
        <v>0</v>
      </c>
      <c r="E127" s="21">
        <f t="shared" si="8"/>
        <v>0</v>
      </c>
      <c r="F127" s="21" t="e">
        <f t="shared" si="9"/>
        <v>#DIV/0!</v>
      </c>
    </row>
    <row r="128" spans="1:9" s="41" customFormat="1" ht="38.25">
      <c r="A128" s="34" t="s">
        <v>249</v>
      </c>
      <c r="B128" s="81">
        <v>6512121.21</v>
      </c>
      <c r="C128" s="81">
        <v>0</v>
      </c>
      <c r="D128" s="27">
        <v>0</v>
      </c>
      <c r="E128" s="21">
        <f t="shared" si="8"/>
        <v>0</v>
      </c>
      <c r="F128" s="21" t="e">
        <f t="shared" si="9"/>
        <v>#DIV/0!</v>
      </c>
    </row>
    <row r="129" spans="1:6" s="41" customFormat="1" ht="25.5" hidden="1">
      <c r="A129" s="34" t="s">
        <v>208</v>
      </c>
      <c r="B129" s="81">
        <v>0</v>
      </c>
      <c r="C129" s="81">
        <v>0</v>
      </c>
      <c r="D129" s="27">
        <v>0</v>
      </c>
      <c r="E129" s="21" t="e">
        <f t="shared" si="5"/>
        <v>#DIV/0!</v>
      </c>
      <c r="F129" s="21" t="e">
        <f t="shared" si="6"/>
        <v>#DIV/0!</v>
      </c>
    </row>
    <row r="130" spans="1:6" s="41" customFormat="1" ht="38.25" hidden="1">
      <c r="A130" s="34" t="s">
        <v>209</v>
      </c>
      <c r="B130" s="81">
        <v>0</v>
      </c>
      <c r="C130" s="81">
        <v>0</v>
      </c>
      <c r="D130" s="27">
        <v>0</v>
      </c>
      <c r="E130" s="21" t="e">
        <f t="shared" si="5"/>
        <v>#DIV/0!</v>
      </c>
      <c r="F130" s="21" t="e">
        <f t="shared" si="6"/>
        <v>#DIV/0!</v>
      </c>
    </row>
    <row r="131" spans="1:6" s="41" customFormat="1" ht="25.5" hidden="1">
      <c r="A131" s="35" t="s">
        <v>169</v>
      </c>
      <c r="B131" s="82"/>
      <c r="C131" s="82">
        <v>0</v>
      </c>
      <c r="D131" s="104">
        <v>0</v>
      </c>
      <c r="E131" s="21" t="e">
        <f t="shared" si="5"/>
        <v>#DIV/0!</v>
      </c>
      <c r="F131" s="21" t="e">
        <f t="shared" si="6"/>
        <v>#DIV/0!</v>
      </c>
    </row>
    <row r="132" spans="1:6" s="41" customFormat="1" ht="25.5" hidden="1">
      <c r="A132" s="35" t="s">
        <v>170</v>
      </c>
      <c r="B132" s="82"/>
      <c r="C132" s="82">
        <v>0</v>
      </c>
      <c r="D132" s="104">
        <v>0</v>
      </c>
      <c r="E132" s="21" t="e">
        <f t="shared" si="5"/>
        <v>#DIV/0!</v>
      </c>
      <c r="F132" s="21" t="e">
        <f t="shared" si="6"/>
        <v>#DIV/0!</v>
      </c>
    </row>
    <row r="133" spans="1:6" s="41" customFormat="1" ht="63.75" hidden="1">
      <c r="A133" s="36" t="s">
        <v>97</v>
      </c>
      <c r="B133" s="81">
        <v>0</v>
      </c>
      <c r="C133" s="81">
        <v>0</v>
      </c>
      <c r="D133" s="27">
        <v>0</v>
      </c>
      <c r="E133" s="21" t="e">
        <f t="shared" si="5"/>
        <v>#DIV/0!</v>
      </c>
      <c r="F133" s="21" t="e">
        <f t="shared" si="6"/>
        <v>#DIV/0!</v>
      </c>
    </row>
    <row r="134" spans="1:6" s="41" customFormat="1" ht="25.5" hidden="1">
      <c r="A134" s="20" t="s">
        <v>92</v>
      </c>
      <c r="B134" s="81">
        <v>0</v>
      </c>
      <c r="C134" s="81">
        <v>0</v>
      </c>
      <c r="D134" s="27">
        <v>0</v>
      </c>
      <c r="E134" s="21" t="e">
        <f t="shared" si="5"/>
        <v>#DIV/0!</v>
      </c>
      <c r="F134" s="21" t="e">
        <f t="shared" si="6"/>
        <v>#DIV/0!</v>
      </c>
    </row>
    <row r="135" spans="1:6" s="41" customFormat="1">
      <c r="A135" s="20" t="s">
        <v>91</v>
      </c>
      <c r="B135" s="81">
        <f>B136+B137+B138+B139</f>
        <v>0</v>
      </c>
      <c r="C135" s="81">
        <f>C136+C137+C138+C139</f>
        <v>0</v>
      </c>
      <c r="D135" s="27">
        <f>D136+D137+D138+D139</f>
        <v>150000</v>
      </c>
      <c r="E135" s="21" t="e">
        <f t="shared" si="5"/>
        <v>#DIV/0!</v>
      </c>
      <c r="F135" s="21">
        <f t="shared" si="6"/>
        <v>0</v>
      </c>
    </row>
    <row r="136" spans="1:6" s="41" customFormat="1">
      <c r="A136" s="37" t="s">
        <v>108</v>
      </c>
      <c r="B136" s="82"/>
      <c r="C136" s="82"/>
      <c r="D136" s="104"/>
      <c r="E136" s="21" t="e">
        <f t="shared" si="5"/>
        <v>#DIV/0!</v>
      </c>
      <c r="F136" s="21" t="e">
        <f t="shared" si="6"/>
        <v>#DIV/0!</v>
      </c>
    </row>
    <row r="137" spans="1:6" s="41" customFormat="1">
      <c r="A137" s="32" t="s">
        <v>200</v>
      </c>
      <c r="B137" s="82">
        <v>0</v>
      </c>
      <c r="C137" s="82">
        <v>0</v>
      </c>
      <c r="D137" s="104">
        <v>150000</v>
      </c>
      <c r="E137" s="21" t="e">
        <f t="shared" si="5"/>
        <v>#DIV/0!</v>
      </c>
      <c r="F137" s="21">
        <f t="shared" si="6"/>
        <v>0</v>
      </c>
    </row>
    <row r="138" spans="1:6" s="41" customFormat="1" hidden="1">
      <c r="A138" s="38" t="s">
        <v>201</v>
      </c>
      <c r="B138" s="82">
        <v>0</v>
      </c>
      <c r="C138" s="82">
        <v>0</v>
      </c>
      <c r="D138" s="104">
        <v>0</v>
      </c>
      <c r="E138" s="21" t="e">
        <f t="shared" si="5"/>
        <v>#DIV/0!</v>
      </c>
      <c r="F138" s="21" t="e">
        <f t="shared" si="6"/>
        <v>#DIV/0!</v>
      </c>
    </row>
    <row r="139" spans="1:6" s="41" customFormat="1" ht="38.25" hidden="1">
      <c r="A139" s="38" t="s">
        <v>171</v>
      </c>
      <c r="B139" s="82">
        <v>0</v>
      </c>
      <c r="C139" s="82">
        <v>0</v>
      </c>
      <c r="D139" s="104">
        <v>0</v>
      </c>
      <c r="E139" s="21" t="e">
        <f t="shared" si="5"/>
        <v>#DIV/0!</v>
      </c>
      <c r="F139" s="21" t="e">
        <f t="shared" si="6"/>
        <v>#DIV/0!</v>
      </c>
    </row>
    <row r="140" spans="1:6" s="41" customFormat="1" ht="38.25" hidden="1">
      <c r="A140" s="30" t="s">
        <v>184</v>
      </c>
      <c r="B140" s="81">
        <v>0</v>
      </c>
      <c r="C140" s="81">
        <v>0</v>
      </c>
      <c r="D140" s="27">
        <v>0</v>
      </c>
      <c r="E140" s="21" t="e">
        <f t="shared" si="5"/>
        <v>#DIV/0!</v>
      </c>
      <c r="F140" s="21" t="e">
        <f t="shared" si="6"/>
        <v>#DIV/0!</v>
      </c>
    </row>
    <row r="141" spans="1:6" s="41" customFormat="1">
      <c r="A141" s="20" t="s">
        <v>49</v>
      </c>
      <c r="B141" s="81">
        <f>SUM(B143:B189)</f>
        <v>72516789.550000012</v>
      </c>
      <c r="C141" s="81">
        <f>SUM(C143:C189)</f>
        <v>14070093.449999999</v>
      </c>
      <c r="D141" s="81">
        <f>SUM(D143:D189)</f>
        <v>15892078.15</v>
      </c>
      <c r="E141" s="21">
        <f t="shared" si="5"/>
        <v>19.402532209866695</v>
      </c>
      <c r="F141" s="21">
        <f t="shared" si="6"/>
        <v>88.535264659518418</v>
      </c>
    </row>
    <row r="142" spans="1:6" s="41" customFormat="1">
      <c r="A142" s="20" t="s">
        <v>22</v>
      </c>
      <c r="B142" s="81"/>
      <c r="C142" s="81"/>
      <c r="D142" s="27"/>
      <c r="E142" s="21" t="e">
        <f t="shared" si="5"/>
        <v>#DIV/0!</v>
      </c>
      <c r="F142" s="21" t="e">
        <f t="shared" si="6"/>
        <v>#DIV/0!</v>
      </c>
    </row>
    <row r="143" spans="1:6" s="41" customFormat="1">
      <c r="A143" s="32" t="s">
        <v>198</v>
      </c>
      <c r="B143" s="82">
        <v>57800</v>
      </c>
      <c r="C143" s="82">
        <v>57800</v>
      </c>
      <c r="D143" s="104">
        <v>67000</v>
      </c>
      <c r="E143" s="21">
        <f t="shared" si="5"/>
        <v>100</v>
      </c>
      <c r="F143" s="21">
        <f t="shared" si="6"/>
        <v>86.268656716417908</v>
      </c>
    </row>
    <row r="144" spans="1:6" s="41" customFormat="1" ht="25.5" hidden="1">
      <c r="A144" s="32" t="s">
        <v>250</v>
      </c>
      <c r="B144" s="82">
        <v>0</v>
      </c>
      <c r="C144" s="82">
        <v>0</v>
      </c>
      <c r="D144" s="104">
        <v>0</v>
      </c>
      <c r="E144" s="21" t="e">
        <f t="shared" si="5"/>
        <v>#DIV/0!</v>
      </c>
      <c r="F144" s="21"/>
    </row>
    <row r="145" spans="1:6" s="41" customFormat="1" ht="25.5" hidden="1">
      <c r="A145" s="32" t="s">
        <v>267</v>
      </c>
      <c r="B145" s="82">
        <v>0</v>
      </c>
      <c r="C145" s="82"/>
      <c r="D145" s="104"/>
      <c r="E145" s="21"/>
      <c r="F145" s="21"/>
    </row>
    <row r="146" spans="1:6" s="41" customFormat="1" hidden="1">
      <c r="A146" s="32" t="s">
        <v>163</v>
      </c>
      <c r="B146" s="82"/>
      <c r="C146" s="82">
        <v>0</v>
      </c>
      <c r="D146" s="104">
        <v>0</v>
      </c>
      <c r="E146" s="21" t="e">
        <f t="shared" si="5"/>
        <v>#DIV/0!</v>
      </c>
      <c r="F146" s="21" t="e">
        <f t="shared" si="6"/>
        <v>#DIV/0!</v>
      </c>
    </row>
    <row r="147" spans="1:6" s="41" customFormat="1" ht="25.5">
      <c r="A147" s="32" t="s">
        <v>251</v>
      </c>
      <c r="B147" s="82">
        <v>10859800</v>
      </c>
      <c r="C147" s="82">
        <v>2910955</v>
      </c>
      <c r="D147" s="104">
        <v>3390936</v>
      </c>
      <c r="E147" s="21">
        <f t="shared" si="5"/>
        <v>26.804867492955669</v>
      </c>
      <c r="F147" s="21">
        <f t="shared" si="6"/>
        <v>85.84517667098406</v>
      </c>
    </row>
    <row r="148" spans="1:6" s="41" customFormat="1" ht="38.25" hidden="1">
      <c r="A148" s="32" t="s">
        <v>213</v>
      </c>
      <c r="B148" s="82"/>
      <c r="C148" s="82">
        <v>0</v>
      </c>
      <c r="D148" s="104">
        <v>0</v>
      </c>
      <c r="E148" s="21" t="e">
        <f t="shared" si="5"/>
        <v>#DIV/0!</v>
      </c>
      <c r="F148" s="21" t="e">
        <f t="shared" si="6"/>
        <v>#DIV/0!</v>
      </c>
    </row>
    <row r="149" spans="1:6" s="41" customFormat="1">
      <c r="A149" s="32" t="s">
        <v>253</v>
      </c>
      <c r="B149" s="81">
        <v>1215000</v>
      </c>
      <c r="C149" s="81">
        <v>0</v>
      </c>
      <c r="D149" s="104">
        <v>0</v>
      </c>
      <c r="E149" s="21">
        <f t="shared" si="5"/>
        <v>0</v>
      </c>
      <c r="F149" s="21" t="e">
        <f t="shared" si="6"/>
        <v>#DIV/0!</v>
      </c>
    </row>
    <row r="150" spans="1:6" s="41" customFormat="1" ht="25.5">
      <c r="A150" s="32" t="s">
        <v>273</v>
      </c>
      <c r="B150" s="81">
        <v>976610</v>
      </c>
      <c r="C150" s="81"/>
      <c r="D150" s="104"/>
      <c r="E150" s="21"/>
      <c r="F150" s="21"/>
    </row>
    <row r="151" spans="1:6" s="41" customFormat="1" ht="25.5">
      <c r="A151" s="32" t="s">
        <v>199</v>
      </c>
      <c r="B151" s="81">
        <v>319800</v>
      </c>
      <c r="C151" s="81">
        <v>0</v>
      </c>
      <c r="D151" s="104">
        <v>0</v>
      </c>
      <c r="E151" s="21">
        <f t="shared" si="5"/>
        <v>0</v>
      </c>
      <c r="F151" s="21" t="e">
        <f t="shared" si="6"/>
        <v>#DIV/0!</v>
      </c>
    </row>
    <row r="152" spans="1:6" s="41" customFormat="1" hidden="1">
      <c r="A152" s="32" t="s">
        <v>214</v>
      </c>
      <c r="B152" s="82"/>
      <c r="C152" s="82">
        <v>0</v>
      </c>
      <c r="D152" s="104">
        <v>0</v>
      </c>
      <c r="E152" s="21" t="e">
        <f t="shared" si="5"/>
        <v>#DIV/0!</v>
      </c>
      <c r="F152" s="21" t="e">
        <f t="shared" si="6"/>
        <v>#DIV/0!</v>
      </c>
    </row>
    <row r="153" spans="1:6" s="41" customFormat="1" ht="25.5" hidden="1">
      <c r="A153" s="32" t="s">
        <v>191</v>
      </c>
      <c r="B153" s="81"/>
      <c r="C153" s="81">
        <v>0</v>
      </c>
      <c r="D153" s="104">
        <v>0</v>
      </c>
      <c r="E153" s="21" t="e">
        <f t="shared" si="5"/>
        <v>#DIV/0!</v>
      </c>
      <c r="F153" s="21" t="e">
        <f t="shared" si="6"/>
        <v>#DIV/0!</v>
      </c>
    </row>
    <row r="154" spans="1:6" s="41" customFormat="1" ht="25.5">
      <c r="A154" s="32" t="s">
        <v>252</v>
      </c>
      <c r="B154" s="81">
        <v>2618300</v>
      </c>
      <c r="C154" s="81">
        <v>888305</v>
      </c>
      <c r="D154" s="104">
        <v>2046704</v>
      </c>
      <c r="E154" s="21">
        <f t="shared" si="5"/>
        <v>33.926784554863843</v>
      </c>
      <c r="F154" s="21">
        <f t="shared" si="6"/>
        <v>43.401732737122714</v>
      </c>
    </row>
    <row r="155" spans="1:6" s="41" customFormat="1" hidden="1">
      <c r="A155" s="32" t="s">
        <v>172</v>
      </c>
      <c r="B155" s="81"/>
      <c r="C155" s="81">
        <v>0</v>
      </c>
      <c r="D155" s="104">
        <v>0</v>
      </c>
      <c r="E155" s="21" t="e">
        <f t="shared" si="5"/>
        <v>#DIV/0!</v>
      </c>
      <c r="F155" s="21" t="e">
        <f t="shared" si="6"/>
        <v>#DIV/0!</v>
      </c>
    </row>
    <row r="156" spans="1:6" s="41" customFormat="1" hidden="1">
      <c r="A156" s="32" t="s">
        <v>193</v>
      </c>
      <c r="B156" s="81"/>
      <c r="C156" s="81">
        <v>0</v>
      </c>
      <c r="D156" s="104">
        <v>0</v>
      </c>
      <c r="E156" s="21" t="e">
        <f t="shared" si="5"/>
        <v>#DIV/0!</v>
      </c>
      <c r="F156" s="21" t="e">
        <f t="shared" si="6"/>
        <v>#DIV/0!</v>
      </c>
    </row>
    <row r="157" spans="1:6" s="41" customFormat="1" ht="25.5" hidden="1">
      <c r="A157" s="32" t="s">
        <v>173</v>
      </c>
      <c r="B157" s="81"/>
      <c r="C157" s="81">
        <v>0</v>
      </c>
      <c r="D157" s="104">
        <v>0</v>
      </c>
      <c r="E157" s="21" t="e">
        <f t="shared" si="5"/>
        <v>#DIV/0!</v>
      </c>
      <c r="F157" s="21" t="e">
        <f t="shared" si="6"/>
        <v>#DIV/0!</v>
      </c>
    </row>
    <row r="158" spans="1:6" s="41" customFormat="1" ht="25.5" hidden="1">
      <c r="A158" s="32" t="s">
        <v>222</v>
      </c>
      <c r="B158" s="82"/>
      <c r="C158" s="82">
        <v>0</v>
      </c>
      <c r="D158" s="104">
        <v>0</v>
      </c>
      <c r="E158" s="21" t="e">
        <f t="shared" si="5"/>
        <v>#DIV/0!</v>
      </c>
      <c r="F158" s="21" t="e">
        <f t="shared" si="6"/>
        <v>#DIV/0!</v>
      </c>
    </row>
    <row r="159" spans="1:6" s="41" customFormat="1" ht="51" hidden="1">
      <c r="A159" s="32" t="s">
        <v>223</v>
      </c>
      <c r="B159" s="82"/>
      <c r="C159" s="82">
        <v>0</v>
      </c>
      <c r="D159" s="104"/>
      <c r="E159" s="21" t="e">
        <f t="shared" si="5"/>
        <v>#DIV/0!</v>
      </c>
      <c r="F159" s="21" t="e">
        <f t="shared" si="6"/>
        <v>#DIV/0!</v>
      </c>
    </row>
    <row r="160" spans="1:6" s="41" customFormat="1" ht="38.25">
      <c r="A160" s="32" t="s">
        <v>254</v>
      </c>
      <c r="B160" s="82">
        <v>7508575</v>
      </c>
      <c r="C160" s="82">
        <v>0</v>
      </c>
      <c r="D160" s="104">
        <v>0</v>
      </c>
      <c r="E160" s="21">
        <f t="shared" si="5"/>
        <v>0</v>
      </c>
      <c r="F160" s="21" t="e">
        <f t="shared" si="6"/>
        <v>#DIV/0!</v>
      </c>
    </row>
    <row r="161" spans="1:6" s="41" customFormat="1" ht="25.5" hidden="1">
      <c r="A161" s="32" t="s">
        <v>121</v>
      </c>
      <c r="B161" s="82"/>
      <c r="C161" s="82"/>
      <c r="D161" s="104"/>
      <c r="E161" s="21" t="e">
        <f t="shared" si="5"/>
        <v>#DIV/0!</v>
      </c>
      <c r="F161" s="21" t="e">
        <f t="shared" si="6"/>
        <v>#DIV/0!</v>
      </c>
    </row>
    <row r="162" spans="1:6" s="41" customFormat="1" ht="38.25" hidden="1">
      <c r="A162" s="32" t="s">
        <v>185</v>
      </c>
      <c r="B162" s="81"/>
      <c r="C162" s="81">
        <v>0</v>
      </c>
      <c r="D162" s="104">
        <v>0</v>
      </c>
      <c r="E162" s="21" t="e">
        <f t="shared" si="5"/>
        <v>#DIV/0!</v>
      </c>
      <c r="F162" s="21" t="e">
        <f t="shared" si="6"/>
        <v>#DIV/0!</v>
      </c>
    </row>
    <row r="163" spans="1:6" s="41" customFormat="1" ht="25.5">
      <c r="A163" s="32" t="s">
        <v>113</v>
      </c>
      <c r="B163" s="82">
        <v>19156386.559999999</v>
      </c>
      <c r="C163" s="82">
        <v>0</v>
      </c>
      <c r="D163" s="104">
        <v>0</v>
      </c>
      <c r="E163" s="21">
        <f t="shared" si="5"/>
        <v>0</v>
      </c>
      <c r="F163" s="21" t="e">
        <f t="shared" si="6"/>
        <v>#DIV/0!</v>
      </c>
    </row>
    <row r="164" spans="1:6" s="41" customFormat="1" hidden="1">
      <c r="A164" s="32" t="s">
        <v>205</v>
      </c>
      <c r="B164" s="82"/>
      <c r="C164" s="82">
        <v>0</v>
      </c>
      <c r="D164" s="104">
        <v>0</v>
      </c>
      <c r="E164" s="21" t="e">
        <f t="shared" si="5"/>
        <v>#DIV/0!</v>
      </c>
      <c r="F164" s="21" t="e">
        <f t="shared" si="6"/>
        <v>#DIV/0!</v>
      </c>
    </row>
    <row r="165" spans="1:6" s="41" customFormat="1" hidden="1">
      <c r="A165" s="32" t="s">
        <v>137</v>
      </c>
      <c r="B165" s="82"/>
      <c r="C165" s="82"/>
      <c r="D165" s="104"/>
      <c r="E165" s="21" t="e">
        <f t="shared" si="5"/>
        <v>#DIV/0!</v>
      </c>
      <c r="F165" s="21" t="e">
        <f t="shared" si="6"/>
        <v>#DIV/0!</v>
      </c>
    </row>
    <row r="166" spans="1:6" s="41" customFormat="1" hidden="1">
      <c r="A166" s="32" t="s">
        <v>150</v>
      </c>
      <c r="B166" s="82"/>
      <c r="C166" s="82"/>
      <c r="D166" s="104"/>
      <c r="E166" s="21" t="e">
        <f t="shared" si="5"/>
        <v>#DIV/0!</v>
      </c>
      <c r="F166" s="21" t="e">
        <f t="shared" si="6"/>
        <v>#DIV/0!</v>
      </c>
    </row>
    <row r="167" spans="1:6" s="41" customFormat="1" ht="25.5" hidden="1">
      <c r="A167" s="32" t="s">
        <v>136</v>
      </c>
      <c r="B167" s="82"/>
      <c r="C167" s="82"/>
      <c r="D167" s="104"/>
      <c r="E167" s="21" t="e">
        <f t="shared" si="5"/>
        <v>#DIV/0!</v>
      </c>
      <c r="F167" s="21" t="e">
        <f t="shared" si="6"/>
        <v>#DIV/0!</v>
      </c>
    </row>
    <row r="168" spans="1:6" s="41" customFormat="1" hidden="1">
      <c r="A168" s="39" t="s">
        <v>118</v>
      </c>
      <c r="B168" s="82"/>
      <c r="C168" s="82">
        <v>0</v>
      </c>
      <c r="D168" s="104">
        <v>0</v>
      </c>
      <c r="E168" s="21" t="e">
        <f t="shared" si="5"/>
        <v>#DIV/0!</v>
      </c>
      <c r="F168" s="21" t="e">
        <f t="shared" si="6"/>
        <v>#DIV/0!</v>
      </c>
    </row>
    <row r="169" spans="1:6" s="41" customFormat="1" ht="25.5" hidden="1">
      <c r="A169" s="39" t="s">
        <v>120</v>
      </c>
      <c r="B169" s="82"/>
      <c r="C169" s="82"/>
      <c r="D169" s="104"/>
      <c r="E169" s="21" t="e">
        <f t="shared" si="5"/>
        <v>#DIV/0!</v>
      </c>
      <c r="F169" s="21" t="e">
        <f t="shared" si="6"/>
        <v>#DIV/0!</v>
      </c>
    </row>
    <row r="170" spans="1:6" s="41" customFormat="1" hidden="1">
      <c r="A170" s="39" t="s">
        <v>206</v>
      </c>
      <c r="B170" s="82"/>
      <c r="C170" s="82">
        <v>0</v>
      </c>
      <c r="D170" s="104">
        <v>0</v>
      </c>
      <c r="E170" s="21" t="e">
        <f t="shared" si="5"/>
        <v>#DIV/0!</v>
      </c>
      <c r="F170" s="21" t="e">
        <f t="shared" si="6"/>
        <v>#DIV/0!</v>
      </c>
    </row>
    <row r="171" spans="1:6" s="41" customFormat="1" hidden="1">
      <c r="A171" s="39" t="s">
        <v>161</v>
      </c>
      <c r="B171" s="82"/>
      <c r="C171" s="82"/>
      <c r="D171" s="104"/>
      <c r="E171" s="21" t="e">
        <f t="shared" si="5"/>
        <v>#DIV/0!</v>
      </c>
      <c r="F171" s="21" t="e">
        <f t="shared" si="6"/>
        <v>#DIV/0!</v>
      </c>
    </row>
    <row r="172" spans="1:6" s="41" customFormat="1" ht="25.5" hidden="1">
      <c r="A172" s="39" t="s">
        <v>182</v>
      </c>
      <c r="B172" s="82"/>
      <c r="C172" s="82">
        <v>0</v>
      </c>
      <c r="D172" s="104">
        <v>0</v>
      </c>
      <c r="E172" s="21" t="e">
        <f t="shared" si="5"/>
        <v>#DIV/0!</v>
      </c>
      <c r="F172" s="21" t="e">
        <f t="shared" si="6"/>
        <v>#DIV/0!</v>
      </c>
    </row>
    <row r="173" spans="1:6" s="41" customFormat="1" ht="25.5" hidden="1">
      <c r="A173" s="39" t="s">
        <v>202</v>
      </c>
      <c r="B173" s="82"/>
      <c r="C173" s="82">
        <v>0</v>
      </c>
      <c r="D173" s="104">
        <v>0</v>
      </c>
      <c r="E173" s="21" t="e">
        <f t="shared" si="5"/>
        <v>#DIV/0!</v>
      </c>
      <c r="F173" s="21" t="e">
        <f t="shared" si="6"/>
        <v>#DIV/0!</v>
      </c>
    </row>
    <row r="174" spans="1:6" s="41" customFormat="1" ht="25.5" hidden="1">
      <c r="A174" s="39" t="s">
        <v>203</v>
      </c>
      <c r="B174" s="82"/>
      <c r="C174" s="82">
        <v>0</v>
      </c>
      <c r="D174" s="104">
        <v>0</v>
      </c>
      <c r="E174" s="21" t="e">
        <f t="shared" si="5"/>
        <v>#DIV/0!</v>
      </c>
      <c r="F174" s="21" t="e">
        <f t="shared" si="6"/>
        <v>#DIV/0!</v>
      </c>
    </row>
    <row r="175" spans="1:6" s="41" customFormat="1" ht="25.5" hidden="1">
      <c r="A175" s="39" t="s">
        <v>138</v>
      </c>
      <c r="B175" s="82"/>
      <c r="C175" s="82">
        <v>0</v>
      </c>
      <c r="D175" s="104">
        <v>0</v>
      </c>
      <c r="E175" s="21" t="e">
        <f t="shared" si="5"/>
        <v>#DIV/0!</v>
      </c>
      <c r="F175" s="21" t="e">
        <f t="shared" si="6"/>
        <v>#DIV/0!</v>
      </c>
    </row>
    <row r="176" spans="1:6" s="41" customFormat="1" hidden="1">
      <c r="A176" s="39" t="s">
        <v>159</v>
      </c>
      <c r="B176" s="82"/>
      <c r="C176" s="82">
        <v>0</v>
      </c>
      <c r="D176" s="104">
        <v>0</v>
      </c>
      <c r="E176" s="21" t="e">
        <f t="shared" ref="E176:E245" si="10">C176/B176*100</f>
        <v>#DIV/0!</v>
      </c>
      <c r="F176" s="21" t="e">
        <f t="shared" si="6"/>
        <v>#DIV/0!</v>
      </c>
    </row>
    <row r="177" spans="1:6" s="41" customFormat="1" ht="25.5" hidden="1">
      <c r="A177" s="39" t="s">
        <v>155</v>
      </c>
      <c r="B177" s="82"/>
      <c r="C177" s="82"/>
      <c r="D177" s="27"/>
      <c r="E177" s="21" t="e">
        <f t="shared" si="10"/>
        <v>#DIV/0!</v>
      </c>
      <c r="F177" s="21" t="e">
        <f t="shared" si="6"/>
        <v>#DIV/0!</v>
      </c>
    </row>
    <row r="178" spans="1:6" s="41" customFormat="1" ht="25.5" hidden="1">
      <c r="A178" s="39" t="s">
        <v>154</v>
      </c>
      <c r="B178" s="82"/>
      <c r="C178" s="82"/>
      <c r="D178" s="104"/>
      <c r="E178" s="21" t="e">
        <f t="shared" si="10"/>
        <v>#DIV/0!</v>
      </c>
      <c r="F178" s="21" t="e">
        <f t="shared" si="6"/>
        <v>#DIV/0!</v>
      </c>
    </row>
    <row r="179" spans="1:6" s="41" customFormat="1" ht="38.25" hidden="1">
      <c r="A179" s="39" t="s">
        <v>186</v>
      </c>
      <c r="B179" s="82"/>
      <c r="C179" s="82">
        <v>0</v>
      </c>
      <c r="D179" s="104">
        <v>0</v>
      </c>
      <c r="E179" s="21" t="e">
        <f t="shared" si="10"/>
        <v>#DIV/0!</v>
      </c>
      <c r="F179" s="21" t="e">
        <f t="shared" si="6"/>
        <v>#DIV/0!</v>
      </c>
    </row>
    <row r="180" spans="1:6" s="41" customFormat="1">
      <c r="A180" s="39" t="s">
        <v>164</v>
      </c>
      <c r="B180" s="82">
        <v>19521400</v>
      </c>
      <c r="C180" s="82">
        <v>9760700</v>
      </c>
      <c r="D180" s="104">
        <v>9450200</v>
      </c>
      <c r="E180" s="21">
        <f t="shared" si="10"/>
        <v>50</v>
      </c>
      <c r="F180" s="21">
        <f t="shared" si="6"/>
        <v>103.2856447482593</v>
      </c>
    </row>
    <row r="181" spans="1:6" s="41" customFormat="1" ht="38.25" hidden="1">
      <c r="A181" s="39" t="s">
        <v>165</v>
      </c>
      <c r="B181" s="82"/>
      <c r="C181" s="82"/>
      <c r="D181" s="104"/>
      <c r="E181" s="21" t="e">
        <f t="shared" si="10"/>
        <v>#DIV/0!</v>
      </c>
      <c r="F181" s="21" t="e">
        <f t="shared" si="6"/>
        <v>#DIV/0!</v>
      </c>
    </row>
    <row r="182" spans="1:6" s="41" customFormat="1" ht="25.5">
      <c r="A182" s="40" t="s">
        <v>274</v>
      </c>
      <c r="B182" s="82">
        <v>921117.99</v>
      </c>
      <c r="C182" s="82">
        <v>0</v>
      </c>
      <c r="D182" s="104">
        <v>0</v>
      </c>
      <c r="E182" s="21">
        <f t="shared" si="10"/>
        <v>0</v>
      </c>
      <c r="F182" s="21" t="e">
        <f t="shared" si="6"/>
        <v>#DIV/0!</v>
      </c>
    </row>
    <row r="183" spans="1:6" s="41" customFormat="1" hidden="1">
      <c r="A183" s="39" t="s">
        <v>187</v>
      </c>
      <c r="B183" s="82"/>
      <c r="C183" s="82">
        <v>0</v>
      </c>
      <c r="D183" s="104">
        <v>0</v>
      </c>
      <c r="E183" s="21" t="e">
        <f t="shared" si="10"/>
        <v>#DIV/0!</v>
      </c>
      <c r="F183" s="21" t="e">
        <f t="shared" si="6"/>
        <v>#DIV/0!</v>
      </c>
    </row>
    <row r="184" spans="1:6" s="41" customFormat="1" ht="25.5" hidden="1">
      <c r="A184" s="39" t="s">
        <v>188</v>
      </c>
      <c r="B184" s="82"/>
      <c r="C184" s="82"/>
      <c r="D184" s="104"/>
      <c r="E184" s="21" t="e">
        <f t="shared" si="10"/>
        <v>#DIV/0!</v>
      </c>
      <c r="F184" s="21" t="e">
        <f t="shared" si="6"/>
        <v>#DIV/0!</v>
      </c>
    </row>
    <row r="185" spans="1:6" s="41" customFormat="1" ht="38.25" hidden="1">
      <c r="A185" s="39" t="s">
        <v>174</v>
      </c>
      <c r="B185" s="82"/>
      <c r="C185" s="82">
        <v>0</v>
      </c>
      <c r="D185" s="104">
        <v>0</v>
      </c>
      <c r="E185" s="21" t="e">
        <f t="shared" si="10"/>
        <v>#DIV/0!</v>
      </c>
      <c r="F185" s="21" t="e">
        <f t="shared" si="6"/>
        <v>#DIV/0!</v>
      </c>
    </row>
    <row r="186" spans="1:6" s="41" customFormat="1" hidden="1">
      <c r="A186" s="39" t="s">
        <v>190</v>
      </c>
      <c r="B186" s="82"/>
      <c r="C186" s="82">
        <v>0</v>
      </c>
      <c r="D186" s="104">
        <v>0</v>
      </c>
      <c r="E186" s="21" t="e">
        <f t="shared" si="10"/>
        <v>#DIV/0!</v>
      </c>
      <c r="F186" s="21" t="e">
        <f t="shared" si="6"/>
        <v>#DIV/0!</v>
      </c>
    </row>
    <row r="187" spans="1:6" s="41" customFormat="1" ht="51">
      <c r="A187" s="40" t="s">
        <v>194</v>
      </c>
      <c r="B187" s="82">
        <v>5413500</v>
      </c>
      <c r="C187" s="82">
        <v>0</v>
      </c>
      <c r="D187" s="104">
        <v>0</v>
      </c>
      <c r="E187" s="21">
        <f t="shared" si="10"/>
        <v>0</v>
      </c>
      <c r="F187" s="21" t="e">
        <f t="shared" si="6"/>
        <v>#DIV/0!</v>
      </c>
    </row>
    <row r="188" spans="1:6" s="41" customFormat="1" ht="38.25">
      <c r="A188" s="40" t="s">
        <v>204</v>
      </c>
      <c r="B188" s="82">
        <v>1759500</v>
      </c>
      <c r="C188" s="82">
        <v>452333.45</v>
      </c>
      <c r="D188" s="104">
        <v>349538.15</v>
      </c>
      <c r="E188" s="21">
        <f t="shared" si="10"/>
        <v>25.708067632850241</v>
      </c>
      <c r="F188" s="21">
        <f t="shared" si="6"/>
        <v>129.4088928490352</v>
      </c>
    </row>
    <row r="189" spans="1:6" s="1" customFormat="1" ht="51">
      <c r="A189" s="23" t="s">
        <v>195</v>
      </c>
      <c r="B189" s="82">
        <v>2189000</v>
      </c>
      <c r="C189" s="82">
        <v>0</v>
      </c>
      <c r="D189" s="105">
        <v>587700</v>
      </c>
      <c r="E189" s="8">
        <f t="shared" si="10"/>
        <v>0</v>
      </c>
      <c r="F189" s="8">
        <f t="shared" si="6"/>
        <v>0</v>
      </c>
    </row>
    <row r="190" spans="1:6" s="1" customFormat="1" ht="23.25" customHeight="1">
      <c r="A190" s="11" t="s">
        <v>19</v>
      </c>
      <c r="B190" s="80">
        <f>B192+B197+B201+B202+B223+B224+B225+B227+B193+B194+B196+B200+B191</f>
        <v>323369355.60000002</v>
      </c>
      <c r="C190" s="80">
        <f>C192+C197+C201+C202+C223+C224+C225+C227+C193+C194+C196+C200+C191</f>
        <v>86552855.339999989</v>
      </c>
      <c r="D190" s="80">
        <f>D192+D197+D201+D202+D223+D224+D225+D227+D193+D194+D196+D200+D191</f>
        <v>102617494.68000001</v>
      </c>
      <c r="E190" s="8">
        <f t="shared" si="10"/>
        <v>26.765942363154458</v>
      </c>
      <c r="F190" s="8">
        <f t="shared" si="6"/>
        <v>84.345126150179738</v>
      </c>
    </row>
    <row r="191" spans="1:6" s="1" customFormat="1" ht="25.5">
      <c r="A191" s="12" t="s">
        <v>255</v>
      </c>
      <c r="B191" s="81">
        <v>1187500</v>
      </c>
      <c r="C191" s="81">
        <v>381096.25</v>
      </c>
      <c r="D191" s="72">
        <v>411084.62</v>
      </c>
      <c r="E191" s="8">
        <f t="shared" si="10"/>
        <v>32.092315789473687</v>
      </c>
      <c r="F191" s="8">
        <f t="shared" si="6"/>
        <v>92.705061551560846</v>
      </c>
    </row>
    <row r="192" spans="1:6" s="1" customFormat="1" ht="25.5" hidden="1">
      <c r="A192" s="12" t="s">
        <v>56</v>
      </c>
      <c r="B192" s="81">
        <v>0</v>
      </c>
      <c r="C192" s="81">
        <v>0</v>
      </c>
      <c r="D192" s="72">
        <v>0</v>
      </c>
      <c r="E192" s="8" t="e">
        <f t="shared" si="10"/>
        <v>#DIV/0!</v>
      </c>
      <c r="F192" s="8" t="e">
        <f t="shared" si="6"/>
        <v>#DIV/0!</v>
      </c>
    </row>
    <row r="193" spans="1:6" s="1" customFormat="1" ht="38.25">
      <c r="A193" s="12" t="s">
        <v>258</v>
      </c>
      <c r="B193" s="81">
        <v>213400</v>
      </c>
      <c r="C193" s="81">
        <v>30217.22</v>
      </c>
      <c r="D193" s="72">
        <v>7316.58</v>
      </c>
      <c r="E193" s="8">
        <f t="shared" ref="E193:E196" si="11">C193/B193*100</f>
        <v>14.159896907216496</v>
      </c>
      <c r="F193" s="8">
        <f t="shared" ref="F193:F196" si="12">C193/D193*100</f>
        <v>412.99650929806006</v>
      </c>
    </row>
    <row r="194" spans="1:6" s="1" customFormat="1" ht="38.25">
      <c r="A194" s="12" t="s">
        <v>259</v>
      </c>
      <c r="B194" s="81">
        <v>5412726</v>
      </c>
      <c r="C194" s="81">
        <v>1434939</v>
      </c>
      <c r="D194" s="72">
        <v>1324455</v>
      </c>
      <c r="E194" s="8">
        <f t="shared" si="11"/>
        <v>26.510468107936742</v>
      </c>
      <c r="F194" s="8">
        <f t="shared" si="12"/>
        <v>108.34184626884264</v>
      </c>
    </row>
    <row r="195" spans="1:6" s="1" customFormat="1" ht="25.5" hidden="1">
      <c r="A195" s="12" t="s">
        <v>64</v>
      </c>
      <c r="B195" s="81"/>
      <c r="C195" s="81"/>
      <c r="D195" s="72"/>
      <c r="E195" s="8" t="e">
        <f t="shared" si="11"/>
        <v>#DIV/0!</v>
      </c>
      <c r="F195" s="8" t="e">
        <f t="shared" si="12"/>
        <v>#DIV/0!</v>
      </c>
    </row>
    <row r="196" spans="1:6" s="1" customFormat="1" ht="25.5">
      <c r="A196" s="12" t="s">
        <v>256</v>
      </c>
      <c r="B196" s="81">
        <v>1490500</v>
      </c>
      <c r="C196" s="81">
        <v>305481.63</v>
      </c>
      <c r="D196" s="72">
        <v>485900</v>
      </c>
      <c r="E196" s="8">
        <f t="shared" si="11"/>
        <v>20.495245219724925</v>
      </c>
      <c r="F196" s="8">
        <f t="shared" si="12"/>
        <v>62.86923852644577</v>
      </c>
    </row>
    <row r="197" spans="1:6" s="1" customFormat="1" ht="25.5" hidden="1">
      <c r="A197" s="12" t="s">
        <v>57</v>
      </c>
      <c r="B197" s="81">
        <v>0</v>
      </c>
      <c r="C197" s="81">
        <v>0</v>
      </c>
      <c r="D197" s="72">
        <v>0</v>
      </c>
      <c r="E197" s="8" t="e">
        <f t="shared" si="10"/>
        <v>#DIV/0!</v>
      </c>
      <c r="F197" s="8" t="e">
        <f t="shared" si="6"/>
        <v>#DIV/0!</v>
      </c>
    </row>
    <row r="198" spans="1:6" s="1" customFormat="1" ht="25.5" hidden="1">
      <c r="A198" s="12" t="s">
        <v>59</v>
      </c>
      <c r="B198" s="81"/>
      <c r="C198" s="81"/>
      <c r="D198" s="72"/>
      <c r="E198" s="8" t="e">
        <f t="shared" si="10"/>
        <v>#DIV/0!</v>
      </c>
      <c r="F198" s="8" t="e">
        <f t="shared" si="6"/>
        <v>#DIV/0!</v>
      </c>
    </row>
    <row r="199" spans="1:6" s="1" customFormat="1" ht="25.5" hidden="1">
      <c r="A199" s="12" t="s">
        <v>83</v>
      </c>
      <c r="B199" s="81"/>
      <c r="C199" s="81"/>
      <c r="D199" s="72"/>
      <c r="E199" s="8" t="e">
        <f t="shared" si="10"/>
        <v>#DIV/0!</v>
      </c>
      <c r="F199" s="8" t="e">
        <f t="shared" si="6"/>
        <v>#DIV/0!</v>
      </c>
    </row>
    <row r="200" spans="1:6" s="1" customFormat="1" ht="38.25">
      <c r="A200" s="12" t="s">
        <v>257</v>
      </c>
      <c r="B200" s="81">
        <v>1300</v>
      </c>
      <c r="C200" s="81">
        <v>0</v>
      </c>
      <c r="D200" s="72">
        <v>0</v>
      </c>
      <c r="E200" s="8">
        <f t="shared" si="10"/>
        <v>0</v>
      </c>
      <c r="F200" s="8" t="e">
        <f t="shared" si="6"/>
        <v>#DIV/0!</v>
      </c>
    </row>
    <row r="201" spans="1:6" s="1" customFormat="1" ht="25.5" hidden="1">
      <c r="A201" s="12" t="s">
        <v>64</v>
      </c>
      <c r="B201" s="81">
        <v>0</v>
      </c>
      <c r="C201" s="81">
        <v>0</v>
      </c>
      <c r="D201" s="72">
        <v>0</v>
      </c>
      <c r="E201" s="8" t="e">
        <f t="shared" si="10"/>
        <v>#DIV/0!</v>
      </c>
      <c r="F201" s="8" t="e">
        <f t="shared" si="6"/>
        <v>#DIV/0!</v>
      </c>
    </row>
    <row r="202" spans="1:6" s="1" customFormat="1" ht="25.5">
      <c r="A202" s="12" t="s">
        <v>60</v>
      </c>
      <c r="B202" s="81">
        <f>SUM(B204:B222)</f>
        <v>315063929.60000002</v>
      </c>
      <c r="C202" s="81">
        <f>SUM(C204:C222)</f>
        <v>84401121.239999995</v>
      </c>
      <c r="D202" s="81">
        <f>SUM(D204:D222)</f>
        <v>100388738.48</v>
      </c>
      <c r="E202" s="8">
        <f t="shared" si="10"/>
        <v>26.788569972816077</v>
      </c>
      <c r="F202" s="8">
        <f t="shared" si="6"/>
        <v>84.074292114762301</v>
      </c>
    </row>
    <row r="203" spans="1:6" s="1" customFormat="1">
      <c r="A203" s="12" t="s">
        <v>22</v>
      </c>
      <c r="B203" s="81"/>
      <c r="C203" s="81"/>
      <c r="D203" s="72"/>
      <c r="E203" s="8"/>
      <c r="F203" s="8"/>
    </row>
    <row r="204" spans="1:6" s="1" customFormat="1" ht="38.25" hidden="1">
      <c r="A204" s="22" t="s">
        <v>149</v>
      </c>
      <c r="B204" s="82"/>
      <c r="C204" s="82"/>
      <c r="D204" s="105"/>
      <c r="E204" s="8" t="e">
        <f t="shared" si="10"/>
        <v>#DIV/0!</v>
      </c>
      <c r="F204" s="8" t="e">
        <f t="shared" ref="F204:F249" si="13">C204/D204*100</f>
        <v>#DIV/0!</v>
      </c>
    </row>
    <row r="205" spans="1:6" s="1" customFormat="1">
      <c r="A205" s="23" t="s">
        <v>111</v>
      </c>
      <c r="B205" s="82">
        <v>1500</v>
      </c>
      <c r="C205" s="82">
        <v>500</v>
      </c>
      <c r="D205" s="105">
        <v>0</v>
      </c>
      <c r="E205" s="8">
        <f t="shared" si="10"/>
        <v>33.333333333333329</v>
      </c>
      <c r="F205" s="8" t="e">
        <f t="shared" si="13"/>
        <v>#DIV/0!</v>
      </c>
    </row>
    <row r="206" spans="1:6" s="1" customFormat="1" ht="25.5">
      <c r="A206" s="22" t="s">
        <v>139</v>
      </c>
      <c r="B206" s="82">
        <v>900</v>
      </c>
      <c r="C206" s="82">
        <v>0</v>
      </c>
      <c r="D206" s="105">
        <v>0</v>
      </c>
      <c r="E206" s="8">
        <f t="shared" si="10"/>
        <v>0</v>
      </c>
      <c r="F206" s="8" t="e">
        <f t="shared" si="13"/>
        <v>#DIV/0!</v>
      </c>
    </row>
    <row r="207" spans="1:6" s="1" customFormat="1" ht="38.25" hidden="1">
      <c r="A207" s="22" t="s">
        <v>140</v>
      </c>
      <c r="B207" s="82"/>
      <c r="C207" s="82"/>
      <c r="D207" s="105"/>
      <c r="E207" s="8" t="e">
        <f t="shared" si="10"/>
        <v>#DIV/0!</v>
      </c>
      <c r="F207" s="8" t="e">
        <f t="shared" si="13"/>
        <v>#DIV/0!</v>
      </c>
    </row>
    <row r="208" spans="1:6" s="41" customFormat="1" ht="38.25">
      <c r="A208" s="32" t="s">
        <v>260</v>
      </c>
      <c r="B208" s="82">
        <v>6574629.5999999996</v>
      </c>
      <c r="C208" s="82">
        <v>0</v>
      </c>
      <c r="D208" s="104">
        <v>0</v>
      </c>
      <c r="E208" s="21">
        <f t="shared" si="10"/>
        <v>0</v>
      </c>
      <c r="F208" s="21" t="e">
        <f t="shared" si="13"/>
        <v>#DIV/0!</v>
      </c>
    </row>
    <row r="209" spans="1:6" s="41" customFormat="1">
      <c r="A209" s="32" t="s">
        <v>98</v>
      </c>
      <c r="B209" s="82">
        <v>80900</v>
      </c>
      <c r="C209" s="82">
        <v>20811.16</v>
      </c>
      <c r="D209" s="104">
        <v>16667.68</v>
      </c>
      <c r="E209" s="21">
        <f t="shared" si="10"/>
        <v>25.724548825710752</v>
      </c>
      <c r="F209" s="21">
        <f t="shared" si="13"/>
        <v>124.85936855039212</v>
      </c>
    </row>
    <row r="210" spans="1:6" s="41" customFormat="1" ht="25.5">
      <c r="A210" s="32" t="s">
        <v>99</v>
      </c>
      <c r="B210" s="82">
        <v>904000</v>
      </c>
      <c r="C210" s="82">
        <v>172527.07</v>
      </c>
      <c r="D210" s="104">
        <v>198909.46</v>
      </c>
      <c r="E210" s="21">
        <f t="shared" si="10"/>
        <v>19.084852876106197</v>
      </c>
      <c r="F210" s="21">
        <f t="shared" si="13"/>
        <v>86.73648302096845</v>
      </c>
    </row>
    <row r="211" spans="1:6" s="41" customFormat="1">
      <c r="A211" s="32" t="s">
        <v>100</v>
      </c>
      <c r="B211" s="82">
        <v>1197600</v>
      </c>
      <c r="C211" s="82">
        <v>238358.01</v>
      </c>
      <c r="D211" s="104">
        <v>237610.63</v>
      </c>
      <c r="E211" s="21">
        <f t="shared" si="10"/>
        <v>19.902973446893789</v>
      </c>
      <c r="F211" s="21">
        <f t="shared" si="13"/>
        <v>100.31453979983978</v>
      </c>
    </row>
    <row r="212" spans="1:6" s="41" customFormat="1" ht="38.25">
      <c r="A212" s="32" t="s">
        <v>101</v>
      </c>
      <c r="B212" s="82">
        <v>52433900</v>
      </c>
      <c r="C212" s="82">
        <v>13643000</v>
      </c>
      <c r="D212" s="104">
        <v>14352500</v>
      </c>
      <c r="E212" s="21">
        <f t="shared" si="10"/>
        <v>26.019426363478587</v>
      </c>
      <c r="F212" s="21">
        <f t="shared" si="13"/>
        <v>95.056610346629512</v>
      </c>
    </row>
    <row r="213" spans="1:6" s="41" customFormat="1" ht="38.25">
      <c r="A213" s="32" t="s">
        <v>105</v>
      </c>
      <c r="B213" s="82">
        <v>244876100</v>
      </c>
      <c r="C213" s="82">
        <v>67435506</v>
      </c>
      <c r="D213" s="104">
        <v>66187254.310000002</v>
      </c>
      <c r="E213" s="21">
        <f t="shared" si="10"/>
        <v>27.538623001591418</v>
      </c>
      <c r="F213" s="21">
        <f t="shared" si="13"/>
        <v>101.8859396767746</v>
      </c>
    </row>
    <row r="214" spans="1:6" s="41" customFormat="1" ht="25.5">
      <c r="A214" s="32" t="s">
        <v>119</v>
      </c>
      <c r="B214" s="82">
        <v>300000</v>
      </c>
      <c r="C214" s="82">
        <v>0</v>
      </c>
      <c r="D214" s="104">
        <v>0</v>
      </c>
      <c r="E214" s="21">
        <f t="shared" si="10"/>
        <v>0</v>
      </c>
      <c r="F214" s="21" t="e">
        <f t="shared" si="13"/>
        <v>#DIV/0!</v>
      </c>
    </row>
    <row r="215" spans="1:6" s="41" customFormat="1" ht="38.25">
      <c r="A215" s="32" t="s">
        <v>175</v>
      </c>
      <c r="B215" s="82">
        <v>285900</v>
      </c>
      <c r="C215" s="82">
        <v>285852</v>
      </c>
      <c r="D215" s="104">
        <v>57170.400000000001</v>
      </c>
      <c r="E215" s="21">
        <f t="shared" si="10"/>
        <v>99.9832109129066</v>
      </c>
      <c r="F215" s="21">
        <f t="shared" si="13"/>
        <v>500</v>
      </c>
    </row>
    <row r="216" spans="1:6" s="41" customFormat="1" ht="25.5">
      <c r="A216" s="32" t="s">
        <v>102</v>
      </c>
      <c r="B216" s="82">
        <v>0</v>
      </c>
      <c r="C216" s="82">
        <v>0</v>
      </c>
      <c r="D216" s="104">
        <v>17133500</v>
      </c>
      <c r="E216" s="21" t="e">
        <f t="shared" si="10"/>
        <v>#DIV/0!</v>
      </c>
      <c r="F216" s="21">
        <f t="shared" si="13"/>
        <v>0</v>
      </c>
    </row>
    <row r="217" spans="1:6" s="41" customFormat="1" ht="25.5" hidden="1">
      <c r="A217" s="32" t="s">
        <v>224</v>
      </c>
      <c r="B217" s="82"/>
      <c r="C217" s="82"/>
      <c r="D217" s="104"/>
      <c r="E217" s="21"/>
      <c r="F217" s="21"/>
    </row>
    <row r="218" spans="1:6" s="93" customFormat="1" ht="51" hidden="1">
      <c r="A218" s="94" t="s">
        <v>261</v>
      </c>
      <c r="B218" s="82"/>
      <c r="C218" s="82"/>
      <c r="D218" s="104"/>
      <c r="E218" s="92" t="e">
        <f t="shared" si="10"/>
        <v>#DIV/0!</v>
      </c>
      <c r="F218" s="92" t="e">
        <f t="shared" si="13"/>
        <v>#DIV/0!</v>
      </c>
    </row>
    <row r="219" spans="1:6" s="93" customFormat="1" ht="76.5">
      <c r="A219" s="94" t="s">
        <v>262</v>
      </c>
      <c r="B219" s="82">
        <v>288500</v>
      </c>
      <c r="C219" s="82">
        <v>89112</v>
      </c>
      <c r="D219" s="104">
        <v>0</v>
      </c>
      <c r="E219" s="92">
        <f t="shared" ref="E219:E220" si="14">C219/B219*100</f>
        <v>30.888041594454073</v>
      </c>
      <c r="F219" s="92" t="e">
        <f t="shared" ref="F219:F220" si="15">C219/D219*100</f>
        <v>#DIV/0!</v>
      </c>
    </row>
    <row r="220" spans="1:6" s="93" customFormat="1" ht="38.25">
      <c r="A220" s="95" t="s">
        <v>275</v>
      </c>
      <c r="B220" s="82">
        <v>208500</v>
      </c>
      <c r="C220" s="82">
        <v>0</v>
      </c>
      <c r="D220" s="104">
        <v>0</v>
      </c>
      <c r="E220" s="92">
        <f t="shared" si="14"/>
        <v>0</v>
      </c>
      <c r="F220" s="92" t="e">
        <f t="shared" si="15"/>
        <v>#DIV/0!</v>
      </c>
    </row>
    <row r="221" spans="1:6" s="93" customFormat="1" ht="25.5">
      <c r="A221" s="32" t="s">
        <v>103</v>
      </c>
      <c r="B221" s="82">
        <v>1015500</v>
      </c>
      <c r="C221" s="82">
        <v>326019</v>
      </c>
      <c r="D221" s="104">
        <v>299145</v>
      </c>
      <c r="E221" s="92">
        <f t="shared" si="10"/>
        <v>32.104283604135894</v>
      </c>
      <c r="F221" s="92">
        <f t="shared" si="13"/>
        <v>108.98360326931756</v>
      </c>
    </row>
    <row r="222" spans="1:6" s="41" customFormat="1" ht="38.25">
      <c r="A222" s="32" t="s">
        <v>104</v>
      </c>
      <c r="B222" s="82">
        <v>6896000</v>
      </c>
      <c r="C222" s="82">
        <v>2189436</v>
      </c>
      <c r="D222" s="104">
        <v>1905981</v>
      </c>
      <c r="E222" s="21">
        <f t="shared" si="10"/>
        <v>31.749361948955919</v>
      </c>
      <c r="F222" s="21">
        <f t="shared" si="13"/>
        <v>114.87186913195882</v>
      </c>
    </row>
    <row r="223" spans="1:6" s="41" customFormat="1" ht="38.25" hidden="1">
      <c r="A223" s="20" t="s">
        <v>176</v>
      </c>
      <c r="B223" s="81"/>
      <c r="C223" s="81"/>
      <c r="D223" s="27"/>
      <c r="E223" s="21" t="e">
        <f t="shared" si="10"/>
        <v>#DIV/0!</v>
      </c>
      <c r="F223" s="21" t="e">
        <f t="shared" si="13"/>
        <v>#DIV/0!</v>
      </c>
    </row>
    <row r="224" spans="1:6" s="41" customFormat="1" ht="25.5" hidden="1">
      <c r="A224" s="42" t="s">
        <v>58</v>
      </c>
      <c r="B224" s="81"/>
      <c r="C224" s="81"/>
      <c r="D224" s="27"/>
      <c r="E224" s="21" t="e">
        <f t="shared" si="10"/>
        <v>#DIV/0!</v>
      </c>
      <c r="F224" s="21" t="e">
        <f t="shared" si="13"/>
        <v>#DIV/0!</v>
      </c>
    </row>
    <row r="225" spans="1:6" s="41" customFormat="1" ht="38.25" hidden="1">
      <c r="A225" s="42" t="s">
        <v>158</v>
      </c>
      <c r="B225" s="81"/>
      <c r="C225" s="81"/>
      <c r="D225" s="27"/>
      <c r="E225" s="21" t="e">
        <f t="shared" si="10"/>
        <v>#DIV/0!</v>
      </c>
      <c r="F225" s="21" t="e">
        <f t="shared" si="13"/>
        <v>#DIV/0!</v>
      </c>
    </row>
    <row r="226" spans="1:6" s="1" customFormat="1" ht="25.5" hidden="1">
      <c r="A226" s="12" t="s">
        <v>46</v>
      </c>
      <c r="B226" s="83"/>
      <c r="C226" s="81"/>
      <c r="D226" s="72"/>
      <c r="E226" s="8" t="e">
        <f t="shared" si="10"/>
        <v>#DIV/0!</v>
      </c>
      <c r="F226" s="8" t="e">
        <f t="shared" si="13"/>
        <v>#DIV/0!</v>
      </c>
    </row>
    <row r="227" spans="1:6" s="1" customFormat="1" ht="25.5" hidden="1">
      <c r="A227" s="12" t="s">
        <v>219</v>
      </c>
      <c r="B227" s="83"/>
      <c r="C227" s="81"/>
      <c r="D227" s="72"/>
      <c r="E227" s="8"/>
      <c r="F227" s="8"/>
    </row>
    <row r="228" spans="1:6" s="1" customFormat="1">
      <c r="A228" s="11" t="s">
        <v>20</v>
      </c>
      <c r="B228" s="80">
        <f>B229+B230+B232+B238+B233+B234+B235+B237+B236</f>
        <v>28628277.810000002</v>
      </c>
      <c r="C228" s="80">
        <f>C229+C230+C232+C238+C233+C234+C235+C237+C236</f>
        <v>7115844.4399999995</v>
      </c>
      <c r="D228" s="80">
        <f t="shared" ref="D228" si="16">D229+D230+D232+D238+D233+D234+D235+D237+D236</f>
        <v>5267300</v>
      </c>
      <c r="E228" s="8">
        <f t="shared" si="10"/>
        <v>24.855998978445008</v>
      </c>
      <c r="F228" s="8">
        <f t="shared" si="13"/>
        <v>135.09472481157329</v>
      </c>
    </row>
    <row r="229" spans="1:6" s="1" customFormat="1" ht="25.5">
      <c r="A229" s="12" t="s">
        <v>265</v>
      </c>
      <c r="B229" s="81">
        <v>10000000</v>
      </c>
      <c r="C229" s="81">
        <v>2556415</v>
      </c>
      <c r="D229" s="72">
        <v>0</v>
      </c>
      <c r="E229" s="8">
        <f t="shared" si="10"/>
        <v>25.564150000000001</v>
      </c>
      <c r="F229" s="8" t="e">
        <f t="shared" si="13"/>
        <v>#DIV/0!</v>
      </c>
    </row>
    <row r="230" spans="1:6" s="1" customFormat="1" ht="38.25" hidden="1">
      <c r="A230" s="12" t="s">
        <v>80</v>
      </c>
      <c r="B230" s="81"/>
      <c r="C230" s="81"/>
      <c r="D230" s="72"/>
      <c r="E230" s="8" t="e">
        <f t="shared" si="10"/>
        <v>#DIV/0!</v>
      </c>
      <c r="F230" s="8" t="e">
        <f t="shared" si="13"/>
        <v>#DIV/0!</v>
      </c>
    </row>
    <row r="231" spans="1:6" s="1" customFormat="1" ht="25.5" hidden="1">
      <c r="A231" s="12" t="s">
        <v>75</v>
      </c>
      <c r="B231" s="81"/>
      <c r="C231" s="81"/>
      <c r="D231" s="72"/>
      <c r="E231" s="8" t="e">
        <f t="shared" si="10"/>
        <v>#DIV/0!</v>
      </c>
      <c r="F231" s="8" t="e">
        <f t="shared" si="13"/>
        <v>#DIV/0!</v>
      </c>
    </row>
    <row r="232" spans="1:6" s="1" customFormat="1" ht="38.25" hidden="1">
      <c r="A232" s="12" t="s">
        <v>73</v>
      </c>
      <c r="B232" s="81"/>
      <c r="C232" s="81"/>
      <c r="D232" s="72"/>
      <c r="E232" s="8" t="e">
        <f t="shared" si="10"/>
        <v>#DIV/0!</v>
      </c>
      <c r="F232" s="8" t="e">
        <f t="shared" si="13"/>
        <v>#DIV/0!</v>
      </c>
    </row>
    <row r="233" spans="1:6" s="1" customFormat="1" ht="38.25" hidden="1">
      <c r="A233" s="12" t="s">
        <v>80</v>
      </c>
      <c r="B233" s="81"/>
      <c r="C233" s="81"/>
      <c r="D233" s="72"/>
      <c r="E233" s="8" t="e">
        <f t="shared" si="10"/>
        <v>#DIV/0!</v>
      </c>
      <c r="F233" s="8" t="e">
        <f t="shared" si="13"/>
        <v>#DIV/0!</v>
      </c>
    </row>
    <row r="234" spans="1:6" s="1" customFormat="1" ht="25.5" hidden="1">
      <c r="A234" s="12" t="s">
        <v>81</v>
      </c>
      <c r="B234" s="81"/>
      <c r="C234" s="81"/>
      <c r="D234" s="72"/>
      <c r="E234" s="8" t="e">
        <f t="shared" si="10"/>
        <v>#DIV/0!</v>
      </c>
      <c r="F234" s="8" t="e">
        <f t="shared" si="13"/>
        <v>#DIV/0!</v>
      </c>
    </row>
    <row r="235" spans="1:6" s="1" customFormat="1" ht="38.25" hidden="1">
      <c r="A235" s="12" t="s">
        <v>221</v>
      </c>
      <c r="B235" s="81">
        <v>0</v>
      </c>
      <c r="C235" s="81">
        <v>0</v>
      </c>
      <c r="D235" s="72">
        <v>0</v>
      </c>
      <c r="E235" s="8" t="e">
        <f t="shared" si="10"/>
        <v>#DIV/0!</v>
      </c>
      <c r="F235" s="8" t="e">
        <f t="shared" si="13"/>
        <v>#DIV/0!</v>
      </c>
    </row>
    <row r="236" spans="1:6" s="1" customFormat="1" ht="63.75">
      <c r="A236" s="12" t="s">
        <v>263</v>
      </c>
      <c r="B236" s="81">
        <v>16170800</v>
      </c>
      <c r="C236" s="81">
        <v>3945060</v>
      </c>
      <c r="D236" s="72">
        <v>5267300</v>
      </c>
      <c r="E236" s="8">
        <f t="shared" si="10"/>
        <v>24.39619561184357</v>
      </c>
      <c r="F236" s="8">
        <f t="shared" si="13"/>
        <v>74.897195906821338</v>
      </c>
    </row>
    <row r="237" spans="1:6" s="1" customFormat="1" ht="38.25">
      <c r="A237" s="12" t="s">
        <v>268</v>
      </c>
      <c r="B237" s="81">
        <v>2457477.81</v>
      </c>
      <c r="C237" s="81">
        <v>614369.43999999994</v>
      </c>
      <c r="D237" s="72">
        <v>0</v>
      </c>
      <c r="E237" s="8">
        <f t="shared" si="10"/>
        <v>24.999999491348404</v>
      </c>
      <c r="F237" s="8" t="e">
        <f t="shared" si="13"/>
        <v>#DIV/0!</v>
      </c>
    </row>
    <row r="238" spans="1:6" s="1" customFormat="1">
      <c r="A238" s="12" t="s">
        <v>264</v>
      </c>
      <c r="B238" s="81">
        <v>0</v>
      </c>
      <c r="C238" s="81">
        <v>0</v>
      </c>
      <c r="D238" s="72">
        <v>0</v>
      </c>
      <c r="E238" s="8" t="e">
        <f t="shared" si="10"/>
        <v>#DIV/0!</v>
      </c>
      <c r="F238" s="8" t="e">
        <f t="shared" si="13"/>
        <v>#DIV/0!</v>
      </c>
    </row>
    <row r="239" spans="1:6" s="1" customFormat="1">
      <c r="A239" s="11" t="s">
        <v>156</v>
      </c>
      <c r="B239" s="80">
        <f>B240</f>
        <v>3332920</v>
      </c>
      <c r="C239" s="80">
        <f>C240</f>
        <v>88325.3</v>
      </c>
      <c r="D239" s="80">
        <f>D240</f>
        <v>37486.949999999997</v>
      </c>
      <c r="E239" s="8">
        <f t="shared" si="10"/>
        <v>2.6500876108637472</v>
      </c>
      <c r="F239" s="8">
        <f t="shared" si="13"/>
        <v>235.61612774578887</v>
      </c>
    </row>
    <row r="240" spans="1:6" s="1" customFormat="1">
      <c r="A240" s="12" t="s">
        <v>266</v>
      </c>
      <c r="B240" s="81">
        <v>3332920</v>
      </c>
      <c r="C240" s="81">
        <v>88325.3</v>
      </c>
      <c r="D240" s="72">
        <v>37486.949999999997</v>
      </c>
      <c r="E240" s="8">
        <f t="shared" si="10"/>
        <v>2.6500876108637472</v>
      </c>
      <c r="F240" s="8">
        <f t="shared" si="13"/>
        <v>235.61612774578887</v>
      </c>
    </row>
    <row r="241" spans="1:6" s="1" customFormat="1" ht="51" hidden="1">
      <c r="A241" s="11" t="s">
        <v>74</v>
      </c>
      <c r="B241" s="80">
        <v>0</v>
      </c>
      <c r="C241" s="80">
        <v>0</v>
      </c>
      <c r="D241" s="103">
        <v>0</v>
      </c>
      <c r="E241" s="8" t="e">
        <f t="shared" si="10"/>
        <v>#DIV/0!</v>
      </c>
      <c r="F241" s="8" t="e">
        <f t="shared" si="13"/>
        <v>#DIV/0!</v>
      </c>
    </row>
    <row r="242" spans="1:6" s="1" customFormat="1" ht="25.5">
      <c r="A242" s="11" t="s">
        <v>177</v>
      </c>
      <c r="B242" s="84">
        <f>B244+B245+B243</f>
        <v>0</v>
      </c>
      <c r="C242" s="84">
        <f>C244+C245+C243</f>
        <v>0</v>
      </c>
      <c r="D242" s="103">
        <f>D244+D245+D243</f>
        <v>2319394.2599999998</v>
      </c>
      <c r="E242" s="8" t="e">
        <f t="shared" si="10"/>
        <v>#DIV/0!</v>
      </c>
      <c r="F242" s="8">
        <f t="shared" si="13"/>
        <v>0</v>
      </c>
    </row>
    <row r="243" spans="1:6" s="1" customFormat="1" ht="25.5">
      <c r="A243" s="12" t="s">
        <v>77</v>
      </c>
      <c r="B243" s="74">
        <v>0</v>
      </c>
      <c r="C243" s="81">
        <v>0</v>
      </c>
      <c r="D243" s="72">
        <v>2319394.2599999998</v>
      </c>
      <c r="E243" s="8" t="e">
        <f t="shared" si="10"/>
        <v>#DIV/0!</v>
      </c>
      <c r="F243" s="8">
        <f t="shared" si="13"/>
        <v>0</v>
      </c>
    </row>
    <row r="244" spans="1:6" s="1" customFormat="1" hidden="1">
      <c r="A244" s="12" t="s">
        <v>180</v>
      </c>
      <c r="B244" s="81"/>
      <c r="C244" s="81"/>
      <c r="D244" s="72"/>
      <c r="E244" s="8" t="e">
        <f t="shared" si="10"/>
        <v>#DIV/0!</v>
      </c>
      <c r="F244" s="8" t="e">
        <f t="shared" si="13"/>
        <v>#DIV/0!</v>
      </c>
    </row>
    <row r="245" spans="1:6" s="1" customFormat="1" ht="25.5" hidden="1">
      <c r="A245" s="12" t="s">
        <v>157</v>
      </c>
      <c r="B245" s="81">
        <v>0</v>
      </c>
      <c r="C245" s="81">
        <v>0</v>
      </c>
      <c r="D245" s="72">
        <v>0</v>
      </c>
      <c r="E245" s="8" t="e">
        <f t="shared" si="10"/>
        <v>#DIV/0!</v>
      </c>
      <c r="F245" s="8" t="e">
        <f t="shared" si="13"/>
        <v>#DIV/0!</v>
      </c>
    </row>
    <row r="246" spans="1:6" s="1" customFormat="1" ht="25.5">
      <c r="A246" s="11" t="s">
        <v>178</v>
      </c>
      <c r="B246" s="80">
        <f>B247+B248+B249</f>
        <v>-1586941.13</v>
      </c>
      <c r="C246" s="80">
        <f>C247+C248+C249</f>
        <v>-1641744.06</v>
      </c>
      <c r="D246" s="103">
        <v>-2319394.2599999998</v>
      </c>
      <c r="E246" s="8">
        <f>C246/B246*100</f>
        <v>103.45336880896143</v>
      </c>
      <c r="F246" s="8">
        <f t="shared" si="13"/>
        <v>70.783311328881197</v>
      </c>
    </row>
    <row r="247" spans="1:6" s="1" customFormat="1" ht="25.5" hidden="1">
      <c r="A247" s="12" t="s">
        <v>77</v>
      </c>
      <c r="B247" s="81">
        <v>0</v>
      </c>
      <c r="C247" s="81">
        <v>0</v>
      </c>
      <c r="D247" s="72">
        <v>0</v>
      </c>
      <c r="E247" s="8" t="e">
        <f>C247/B247*100</f>
        <v>#DIV/0!</v>
      </c>
      <c r="F247" s="8" t="e">
        <f t="shared" si="13"/>
        <v>#DIV/0!</v>
      </c>
    </row>
    <row r="248" spans="1:6" s="1" customFormat="1" ht="25.5" hidden="1">
      <c r="A248" s="12" t="s">
        <v>78</v>
      </c>
      <c r="B248" s="81">
        <v>0</v>
      </c>
      <c r="C248" s="81">
        <v>0</v>
      </c>
      <c r="D248" s="72">
        <v>0</v>
      </c>
      <c r="E248" s="8" t="e">
        <f>C248/B248*100</f>
        <v>#DIV/0!</v>
      </c>
      <c r="F248" s="8" t="e">
        <f t="shared" si="13"/>
        <v>#DIV/0!</v>
      </c>
    </row>
    <row r="249" spans="1:6" s="1" customFormat="1" ht="25.5">
      <c r="A249" s="12" t="s">
        <v>179</v>
      </c>
      <c r="B249" s="74">
        <v>-1586941.13</v>
      </c>
      <c r="C249" s="74">
        <v>-1641744.06</v>
      </c>
      <c r="D249" s="72">
        <v>-2319394.2599999998</v>
      </c>
      <c r="E249" s="8">
        <f>C249/B249*100</f>
        <v>103.45336880896143</v>
      </c>
      <c r="F249" s="8">
        <f t="shared" si="13"/>
        <v>70.783311328881197</v>
      </c>
    </row>
    <row r="250" spans="1:6" s="1" customFormat="1">
      <c r="A250" s="70" t="s">
        <v>87</v>
      </c>
      <c r="B250" s="71">
        <f>B86+B87</f>
        <v>785032168.21000004</v>
      </c>
      <c r="C250" s="71">
        <f>C86+C87</f>
        <v>199894415.91999999</v>
      </c>
      <c r="D250" s="71">
        <f>D86+D87</f>
        <v>203101423.81999999</v>
      </c>
      <c r="E250" s="6">
        <f>C250/B250*100</f>
        <v>25.463213357968694</v>
      </c>
      <c r="F250" s="6">
        <f>C250/D250*100</f>
        <v>98.420982069115254</v>
      </c>
    </row>
    <row r="251" spans="1:6" s="1" customFormat="1">
      <c r="A251" s="12" t="s">
        <v>23</v>
      </c>
      <c r="B251" s="45"/>
      <c r="C251" s="45"/>
      <c r="D251" s="100"/>
      <c r="E251" s="8"/>
      <c r="F251" s="8"/>
    </row>
    <row r="252" spans="1:6" s="1" customFormat="1">
      <c r="A252" s="11" t="s">
        <v>24</v>
      </c>
      <c r="B252" s="57">
        <v>83890972.400000006</v>
      </c>
      <c r="C252" s="57">
        <v>24616418.93</v>
      </c>
      <c r="D252" s="106">
        <v>20426417.379999999</v>
      </c>
      <c r="E252" s="8">
        <f t="shared" ref="E252:E282" si="17">C252/B252*100</f>
        <v>29.34334675801183</v>
      </c>
      <c r="F252" s="8">
        <f t="shared" ref="F252:F280" si="18">C252/D252*100</f>
        <v>120.51266001302085</v>
      </c>
    </row>
    <row r="253" spans="1:6" s="1" customFormat="1">
      <c r="A253" s="12" t="s">
        <v>25</v>
      </c>
      <c r="B253" s="59">
        <v>69247073</v>
      </c>
      <c r="C253" s="60">
        <v>20419241.789999999</v>
      </c>
      <c r="D253" s="100">
        <v>17032872.829999998</v>
      </c>
      <c r="E253" s="8">
        <f t="shared" si="17"/>
        <v>29.487516086058974</v>
      </c>
      <c r="F253" s="8">
        <f t="shared" si="18"/>
        <v>119.88137288288556</v>
      </c>
    </row>
    <row r="254" spans="1:6" s="1" customFormat="1">
      <c r="A254" s="12" t="s">
        <v>26</v>
      </c>
      <c r="B254" s="61">
        <v>3437425</v>
      </c>
      <c r="C254" s="60">
        <v>642543.31999999995</v>
      </c>
      <c r="D254" s="100">
        <v>748225.65</v>
      </c>
      <c r="E254" s="8">
        <f t="shared" si="17"/>
        <v>18.692577147137754</v>
      </c>
      <c r="F254" s="8">
        <f t="shared" si="18"/>
        <v>85.875607178128675</v>
      </c>
    </row>
    <row r="255" spans="1:6" s="1" customFormat="1">
      <c r="A255" s="12" t="s">
        <v>27</v>
      </c>
      <c r="B255" s="61">
        <f>B252-B253-B254</f>
        <v>11206474.400000006</v>
      </c>
      <c r="C255" s="45">
        <f>C252-C253-C254</f>
        <v>3554633.8200000008</v>
      </c>
      <c r="D255" s="45">
        <f>D252-D253-D254</f>
        <v>2645318.9000000008</v>
      </c>
      <c r="E255" s="8">
        <f t="shared" si="17"/>
        <v>31.719465847349802</v>
      </c>
      <c r="F255" s="8">
        <f t="shared" si="18"/>
        <v>134.37449148380557</v>
      </c>
    </row>
    <row r="256" spans="1:6" s="1" customFormat="1">
      <c r="A256" s="11" t="s">
        <v>28</v>
      </c>
      <c r="B256" s="62">
        <v>1490500</v>
      </c>
      <c r="C256" s="62">
        <v>305481.63</v>
      </c>
      <c r="D256" s="106">
        <v>411786.04</v>
      </c>
      <c r="E256" s="8">
        <f t="shared" si="17"/>
        <v>20.495245219724925</v>
      </c>
      <c r="F256" s="8">
        <f t="shared" si="18"/>
        <v>74.184552249512876</v>
      </c>
    </row>
    <row r="257" spans="1:6" s="1" customFormat="1">
      <c r="A257" s="11" t="s">
        <v>29</v>
      </c>
      <c r="B257" s="62">
        <v>6706436</v>
      </c>
      <c r="C257" s="62">
        <v>1340014.54</v>
      </c>
      <c r="D257" s="106">
        <v>1467218.88</v>
      </c>
      <c r="E257" s="8">
        <f t="shared" si="17"/>
        <v>19.981023303584795</v>
      </c>
      <c r="F257" s="8">
        <f t="shared" si="18"/>
        <v>91.330241061238254</v>
      </c>
    </row>
    <row r="258" spans="1:6" s="1" customFormat="1">
      <c r="A258" s="11" t="s">
        <v>30</v>
      </c>
      <c r="B258" s="63">
        <f>SUM(B259:B263)</f>
        <v>74046886.599999994</v>
      </c>
      <c r="C258" s="63">
        <f>SUM(C259:C263)</f>
        <v>5646692</v>
      </c>
      <c r="D258" s="63">
        <f>SUM(D259:D263)</f>
        <v>8705757.4000000004</v>
      </c>
      <c r="E258" s="8">
        <f t="shared" si="17"/>
        <v>7.6258331163919602</v>
      </c>
      <c r="F258" s="8">
        <f t="shared" si="18"/>
        <v>64.861582290358783</v>
      </c>
    </row>
    <row r="259" spans="1:6" s="1" customFormat="1">
      <c r="A259" s="12" t="s">
        <v>160</v>
      </c>
      <c r="B259" s="45">
        <v>365000</v>
      </c>
      <c r="C259" s="45">
        <v>0</v>
      </c>
      <c r="D259" s="100">
        <v>100000</v>
      </c>
      <c r="E259" s="8">
        <f t="shared" si="17"/>
        <v>0</v>
      </c>
      <c r="F259" s="8">
        <f t="shared" si="18"/>
        <v>0</v>
      </c>
    </row>
    <row r="260" spans="1:6" s="1" customFormat="1">
      <c r="A260" s="12" t="s">
        <v>31</v>
      </c>
      <c r="B260" s="45">
        <v>847866.95</v>
      </c>
      <c r="C260" s="45">
        <v>285852</v>
      </c>
      <c r="D260" s="100">
        <v>70551.13</v>
      </c>
      <c r="E260" s="8">
        <f t="shared" si="17"/>
        <v>33.714251982578162</v>
      </c>
      <c r="F260" s="8">
        <f t="shared" si="18"/>
        <v>405.16998097691703</v>
      </c>
    </row>
    <row r="261" spans="1:6" s="1" customFormat="1">
      <c r="A261" s="12" t="s">
        <v>32</v>
      </c>
      <c r="B261" s="45">
        <v>66876514.439999998</v>
      </c>
      <c r="C261" s="45">
        <v>5060840</v>
      </c>
      <c r="D261" s="100">
        <v>8298429.3200000003</v>
      </c>
      <c r="E261" s="8">
        <f t="shared" si="17"/>
        <v>7.5674398439835926</v>
      </c>
      <c r="F261" s="8">
        <f t="shared" si="18"/>
        <v>60.985516714625696</v>
      </c>
    </row>
    <row r="262" spans="1:6" s="1" customFormat="1">
      <c r="A262" s="12" t="s">
        <v>62</v>
      </c>
      <c r="B262" s="64">
        <v>2558433.6</v>
      </c>
      <c r="C262" s="64">
        <v>0</v>
      </c>
      <c r="D262" s="100">
        <v>0</v>
      </c>
      <c r="E262" s="8">
        <f t="shared" si="17"/>
        <v>0</v>
      </c>
      <c r="F262" s="8" t="e">
        <f t="shared" si="18"/>
        <v>#DIV/0!</v>
      </c>
    </row>
    <row r="263" spans="1:6" s="1" customFormat="1">
      <c r="A263" s="12" t="s">
        <v>33</v>
      </c>
      <c r="B263" s="64">
        <v>3399071.61</v>
      </c>
      <c r="C263" s="60">
        <v>300000</v>
      </c>
      <c r="D263" s="100">
        <v>236776.95</v>
      </c>
      <c r="E263" s="8">
        <f t="shared" si="17"/>
        <v>8.8259393864314628</v>
      </c>
      <c r="F263" s="8">
        <f t="shared" si="18"/>
        <v>126.70152225543913</v>
      </c>
    </row>
    <row r="264" spans="1:6" s="1" customFormat="1">
      <c r="A264" s="11" t="s">
        <v>34</v>
      </c>
      <c r="B264" s="63">
        <f>B265+B266+B267+B268</f>
        <v>113576836.44</v>
      </c>
      <c r="C264" s="63">
        <f>C265+C266+C267+C268</f>
        <v>6501200.0899999999</v>
      </c>
      <c r="D264" s="63">
        <f>D265+D266+D267+D268</f>
        <v>8522450.3899999987</v>
      </c>
      <c r="E264" s="8">
        <f t="shared" si="17"/>
        <v>5.7240545640962921</v>
      </c>
      <c r="F264" s="8">
        <f t="shared" si="18"/>
        <v>76.28322597956479</v>
      </c>
    </row>
    <row r="265" spans="1:6" s="1" customFormat="1">
      <c r="A265" s="12" t="s">
        <v>35</v>
      </c>
      <c r="B265" s="64">
        <v>200000</v>
      </c>
      <c r="C265" s="60">
        <v>0</v>
      </c>
      <c r="D265" s="100">
        <v>10725.96</v>
      </c>
      <c r="E265" s="8">
        <f t="shared" si="17"/>
        <v>0</v>
      </c>
      <c r="F265" s="8">
        <f t="shared" si="18"/>
        <v>0</v>
      </c>
    </row>
    <row r="266" spans="1:6" s="1" customFormat="1">
      <c r="A266" s="12" t="s">
        <v>36</v>
      </c>
      <c r="B266" s="64">
        <v>67674011</v>
      </c>
      <c r="C266" s="60">
        <v>3678253.18</v>
      </c>
      <c r="D266" s="100">
        <v>2175254.6</v>
      </c>
      <c r="E266" s="8">
        <f t="shared" si="17"/>
        <v>5.4352522122561941</v>
      </c>
      <c r="F266" s="8">
        <f t="shared" si="18"/>
        <v>169.09529486801222</v>
      </c>
    </row>
    <row r="267" spans="1:6" s="1" customFormat="1">
      <c r="A267" s="12" t="s">
        <v>37</v>
      </c>
      <c r="B267" s="64">
        <v>35044435.229999997</v>
      </c>
      <c r="C267" s="60">
        <v>1789195.68</v>
      </c>
      <c r="D267" s="100">
        <v>5323779.97</v>
      </c>
      <c r="E267" s="8">
        <f t="shared" si="17"/>
        <v>5.1055058192758329</v>
      </c>
      <c r="F267" s="8">
        <f t="shared" si="18"/>
        <v>33.607618836283351</v>
      </c>
    </row>
    <row r="268" spans="1:6" s="1" customFormat="1">
      <c r="A268" s="12" t="s">
        <v>82</v>
      </c>
      <c r="B268" s="64">
        <v>10658390.210000001</v>
      </c>
      <c r="C268" s="60">
        <v>1033751.23</v>
      </c>
      <c r="D268" s="100">
        <v>1012689.86</v>
      </c>
      <c r="E268" s="8">
        <f t="shared" si="17"/>
        <v>9.6989433641686862</v>
      </c>
      <c r="F268" s="8">
        <f t="shared" si="18"/>
        <v>102.07974532301529</v>
      </c>
    </row>
    <row r="269" spans="1:6" s="1" customFormat="1">
      <c r="A269" s="11" t="s">
        <v>93</v>
      </c>
      <c r="B269" s="63">
        <v>1958548</v>
      </c>
      <c r="C269" s="29">
        <v>0</v>
      </c>
      <c r="D269" s="106">
        <v>0</v>
      </c>
      <c r="E269" s="8">
        <f t="shared" si="17"/>
        <v>0</v>
      </c>
      <c r="F269" s="8" t="e">
        <f t="shared" si="18"/>
        <v>#DIV/0!</v>
      </c>
    </row>
    <row r="270" spans="1:6" s="1" customFormat="1">
      <c r="A270" s="11" t="s">
        <v>38</v>
      </c>
      <c r="B270" s="62">
        <v>435729535.72000003</v>
      </c>
      <c r="C270" s="58">
        <v>119198041.8</v>
      </c>
      <c r="D270" s="58">
        <v>120850250.05</v>
      </c>
      <c r="E270" s="8">
        <f t="shared" si="17"/>
        <v>27.355970166914894</v>
      </c>
      <c r="F270" s="8">
        <f t="shared" si="18"/>
        <v>98.63284664341495</v>
      </c>
    </row>
    <row r="271" spans="1:6" s="1" customFormat="1">
      <c r="A271" s="12" t="s">
        <v>47</v>
      </c>
      <c r="B271" s="73">
        <v>425506027.72000003</v>
      </c>
      <c r="C271" s="74">
        <v>117237965.79000001</v>
      </c>
      <c r="D271" s="100">
        <v>118873135.79000001</v>
      </c>
      <c r="E271" s="8">
        <f t="shared" si="17"/>
        <v>27.552598119044102</v>
      </c>
      <c r="F271" s="8">
        <f t="shared" si="18"/>
        <v>98.624441099216327</v>
      </c>
    </row>
    <row r="272" spans="1:6" s="1" customFormat="1">
      <c r="A272" s="12" t="s">
        <v>25</v>
      </c>
      <c r="B272" s="75">
        <v>6145367</v>
      </c>
      <c r="C272" s="76">
        <v>1412938.29</v>
      </c>
      <c r="D272" s="100">
        <v>1666354.56</v>
      </c>
      <c r="E272" s="8">
        <f t="shared" si="17"/>
        <v>22.991926926414646</v>
      </c>
      <c r="F272" s="8">
        <f t="shared" si="18"/>
        <v>84.792175922031859</v>
      </c>
    </row>
    <row r="273" spans="1:6" s="1" customFormat="1">
      <c r="A273" s="11" t="s">
        <v>45</v>
      </c>
      <c r="B273" s="77">
        <v>81056584.299999997</v>
      </c>
      <c r="C273" s="78">
        <v>28565796.18</v>
      </c>
      <c r="D273" s="106">
        <v>19770902.940000001</v>
      </c>
      <c r="E273" s="8">
        <f t="shared" si="17"/>
        <v>35.241796118961311</v>
      </c>
      <c r="F273" s="8">
        <f t="shared" si="18"/>
        <v>144.48402415757343</v>
      </c>
    </row>
    <row r="274" spans="1:6" s="1" customFormat="1">
      <c r="A274" s="12" t="s">
        <v>47</v>
      </c>
      <c r="B274" s="73">
        <v>61492771.100000001</v>
      </c>
      <c r="C274" s="74">
        <v>20707730.539999999</v>
      </c>
      <c r="D274" s="100">
        <v>14289223.220000001</v>
      </c>
      <c r="E274" s="8">
        <f t="shared" si="17"/>
        <v>33.675064840263794</v>
      </c>
      <c r="F274" s="8">
        <f t="shared" si="18"/>
        <v>144.91851811102157</v>
      </c>
    </row>
    <row r="275" spans="1:6" s="1" customFormat="1">
      <c r="A275" s="11" t="s">
        <v>39</v>
      </c>
      <c r="B275" s="63">
        <f>B276+B277+B278+B279</f>
        <v>27056670.809999999</v>
      </c>
      <c r="C275" s="63">
        <f>C276+C277+C278+C279</f>
        <v>9557027.4299999997</v>
      </c>
      <c r="D275" s="63">
        <f>D276+D277+D278+D279</f>
        <v>10977280.85</v>
      </c>
      <c r="E275" s="8">
        <f t="shared" si="17"/>
        <v>35.322259331579602</v>
      </c>
      <c r="F275" s="8">
        <f t="shared" si="18"/>
        <v>87.061883180295965</v>
      </c>
    </row>
    <row r="276" spans="1:6" s="1" customFormat="1">
      <c r="A276" s="12" t="s">
        <v>40</v>
      </c>
      <c r="B276" s="64">
        <v>0</v>
      </c>
      <c r="C276" s="60">
        <v>0</v>
      </c>
      <c r="D276" s="100">
        <v>0</v>
      </c>
      <c r="E276" s="8" t="e">
        <f t="shared" si="17"/>
        <v>#DIV/0!</v>
      </c>
      <c r="F276" s="8" t="e">
        <f t="shared" si="18"/>
        <v>#DIV/0!</v>
      </c>
    </row>
    <row r="277" spans="1:6" s="1" customFormat="1">
      <c r="A277" s="12" t="s">
        <v>41</v>
      </c>
      <c r="B277" s="64">
        <v>9154599</v>
      </c>
      <c r="C277" s="60">
        <v>2515455</v>
      </c>
      <c r="D277" s="100">
        <v>2205126</v>
      </c>
      <c r="E277" s="8">
        <f t="shared" si="17"/>
        <v>27.4775006529505</v>
      </c>
      <c r="F277" s="8">
        <f t="shared" si="18"/>
        <v>114.07307337539896</v>
      </c>
    </row>
    <row r="278" spans="1:6" s="1" customFormat="1">
      <c r="A278" s="12" t="s">
        <v>42</v>
      </c>
      <c r="B278" s="64">
        <v>17574701.809999999</v>
      </c>
      <c r="C278" s="60">
        <v>6839102.4299999997</v>
      </c>
      <c r="D278" s="100">
        <v>8580742.8499999996</v>
      </c>
      <c r="E278" s="8">
        <f t="shared" si="17"/>
        <v>38.914472085714443</v>
      </c>
      <c r="F278" s="8">
        <f t="shared" si="18"/>
        <v>79.702917912287745</v>
      </c>
    </row>
    <row r="279" spans="1:6" s="1" customFormat="1">
      <c r="A279" s="12" t="s">
        <v>65</v>
      </c>
      <c r="B279" s="64">
        <v>327370</v>
      </c>
      <c r="C279" s="60">
        <v>202470</v>
      </c>
      <c r="D279" s="100">
        <v>191412</v>
      </c>
      <c r="E279" s="8">
        <f t="shared" si="17"/>
        <v>61.84745089653908</v>
      </c>
      <c r="F279" s="8">
        <f t="shared" si="18"/>
        <v>105.77706726850981</v>
      </c>
    </row>
    <row r="280" spans="1:6" s="1" customFormat="1">
      <c r="A280" s="11" t="s">
        <v>43</v>
      </c>
      <c r="B280" s="62">
        <v>40507096.68</v>
      </c>
      <c r="C280" s="58">
        <v>235877.03</v>
      </c>
      <c r="D280" s="106">
        <v>123320.48</v>
      </c>
      <c r="E280" s="8">
        <f t="shared" si="17"/>
        <v>0.58231038344562991</v>
      </c>
      <c r="F280" s="8">
        <f t="shared" si="18"/>
        <v>191.27157954623596</v>
      </c>
    </row>
    <row r="281" spans="1:6" s="1" customFormat="1" hidden="1">
      <c r="A281" s="20" t="s">
        <v>94</v>
      </c>
      <c r="B281" s="45">
        <v>0</v>
      </c>
      <c r="C281" s="45">
        <v>0</v>
      </c>
      <c r="D281" s="100">
        <v>0</v>
      </c>
      <c r="E281" s="8" t="e">
        <f t="shared" si="17"/>
        <v>#DIV/0!</v>
      </c>
      <c r="F281" s="8" t="e">
        <f>C281/D281*100</f>
        <v>#DIV/0!</v>
      </c>
    </row>
    <row r="282" spans="1:6" s="1" customFormat="1">
      <c r="A282" s="70" t="s">
        <v>86</v>
      </c>
      <c r="B282" s="26">
        <f>B281+B280+B275+B273+B270+B269+B264+B258+B257+B256+B252</f>
        <v>866020066.95000005</v>
      </c>
      <c r="C282" s="26">
        <f>C281+C280+C275+C273+C270+C269+C264+C258+C257+C256+C252</f>
        <v>195966549.63</v>
      </c>
      <c r="D282" s="26">
        <f>D281+D280+D275+D273+D270+D269+D264+D258+D257+D256+D252</f>
        <v>191255384.40999997</v>
      </c>
      <c r="E282" s="6">
        <f t="shared" si="17"/>
        <v>22.628407482538645</v>
      </c>
      <c r="F282" s="6">
        <f>C282/D282*100</f>
        <v>102.46328501261985</v>
      </c>
    </row>
    <row r="283" spans="1:6" s="1" customFormat="1">
      <c r="A283" s="20" t="s">
        <v>44</v>
      </c>
      <c r="B283" s="27">
        <f>B250-B282</f>
        <v>-80987898.74000001</v>
      </c>
      <c r="C283" s="27">
        <f>C250-C282</f>
        <v>3927866.2899999917</v>
      </c>
      <c r="D283" s="72">
        <f>D250-D282</f>
        <v>11846039.410000026</v>
      </c>
      <c r="E283" s="10"/>
      <c r="F283" s="10"/>
    </row>
    <row r="284" spans="1:6">
      <c r="A284" s="24"/>
      <c r="B284" s="65"/>
      <c r="C284" s="66"/>
      <c r="D284" s="97"/>
      <c r="E284" s="25"/>
      <c r="F284" s="25"/>
    </row>
    <row r="285" spans="1:6">
      <c r="A285" s="109" t="s">
        <v>217</v>
      </c>
      <c r="B285" s="109"/>
      <c r="C285" s="109"/>
      <c r="D285" s="109"/>
      <c r="E285" s="109"/>
      <c r="F285" s="109"/>
    </row>
  </sheetData>
  <mergeCells count="3">
    <mergeCell ref="A1:F1"/>
    <mergeCell ref="E2:F2"/>
    <mergeCell ref="A285:F285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01.05.2023</vt:lpstr>
      <vt:lpstr>'01.05.2023'!Область_печати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2023-05-04T04:49:52Z</cp:lastPrinted>
  <dcterms:created xsi:type="dcterms:W3CDTF">2006-03-13T07:15:44Z</dcterms:created>
  <dcterms:modified xsi:type="dcterms:W3CDTF">2023-05-04T05:02:34Z</dcterms:modified>
</cp:coreProperties>
</file>