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'Лист1'!$A$1:$E$437</definedName>
  </definedNames>
  <calcPr fullCalcOnLoad="1"/>
</workbook>
</file>

<file path=xl/sharedStrings.xml><?xml version="1.0" encoding="utf-8"?>
<sst xmlns="http://schemas.openxmlformats.org/spreadsheetml/2006/main" count="392" uniqueCount="274">
  <si>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</si>
  <si>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</si>
  <si>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</si>
  <si>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</si>
  <si>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</si>
  <si>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</si>
  <si>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</si>
  <si>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</si>
  <si>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</si>
  <si>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</si>
  <si>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</si>
  <si>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</si>
  <si>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</si>
  <si>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</si>
  <si>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</si>
  <si>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</si>
  <si>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</si>
  <si>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</si>
  <si>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</si>
  <si>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</si>
  <si>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</si>
  <si>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</si>
  <si>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</si>
  <si>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</si>
  <si>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</si>
  <si>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</si>
  <si>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</si>
  <si>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</si>
  <si>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</si>
  <si>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</si>
  <si>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</si>
  <si>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</si>
  <si>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</si>
  <si>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</si>
  <si>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</si>
  <si>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</si>
  <si>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</si>
  <si>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</si>
  <si>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</si>
  <si>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</si>
  <si>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</si>
  <si>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</si>
  <si>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</si>
  <si>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ФИЗИЧЕСКАЯ КУЛЬТУРА И СПОРТ</t>
  </si>
  <si>
    <t>Арендная плата за земли</t>
  </si>
  <si>
    <t>республиканские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</si>
  <si>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</si>
  <si>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</si>
  <si>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</si>
  <si>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</si>
  <si>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обеспечение жилыми помещениями детей-сирот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</si>
  <si>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</si>
  <si>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</si>
  <si>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</si>
  <si>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</si>
  <si>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</si>
  <si>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</si>
  <si>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</si>
  <si>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</si>
  <si>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</si>
  <si>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</si>
  <si>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</si>
  <si>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</si>
  <si>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</si>
  <si>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</si>
  <si>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ДОТАЦИИ</t>
  </si>
  <si>
    <t xml:space="preserve">в том числе:  </t>
  </si>
  <si>
    <t xml:space="preserve">                     ведение учета граждан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</si>
  <si>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</si>
  <si>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</si>
  <si>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</si>
  <si>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</si>
  <si>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</si>
  <si>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</si>
  <si>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</si>
  <si>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проведение мероприятий для детей и молодежи</t>
  </si>
  <si>
    <t>Прочие неналоговые доходы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</si>
  <si>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</si>
  <si>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</si>
  <si>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</si>
  <si>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</si>
  <si>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работникам образования</t>
  </si>
  <si>
    <t>работникам культуры</t>
  </si>
  <si>
    <t>обустройство улично-дорожной сети</t>
  </si>
  <si>
    <t>Транспорт</t>
  </si>
  <si>
    <t xml:space="preserve">Дополнительное образование детей 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</si>
  <si>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</si>
  <si>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</si>
  <si>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</si>
  <si>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</si>
  <si>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</si>
  <si>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материальное стимулирование деятельности народных дружинников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</si>
  <si>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</si>
  <si>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</si>
  <si>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</si>
  <si>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</si>
  <si>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</si>
  <si>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</si>
  <si>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</si>
  <si>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</si>
  <si>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</si>
  <si>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</si>
  <si>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</si>
  <si>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</si>
  <si>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</si>
  <si>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улучшение жилищных условий граждан, проживающих в сельских территориях</t>
  </si>
  <si>
    <t>укрепление материально-технической базы муниципальных библиотек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</si>
  <si>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</si>
  <si>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на иные цели, из них </t>
  </si>
  <si>
    <t>И.о. начальника финансового отдела</t>
  </si>
  <si>
    <t>Т.Н. Манюкова</t>
  </si>
  <si>
    <t>Налог, взимаемый в связи с применением патентной системы налогообложения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</si>
  <si>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</si>
  <si>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</si>
  <si>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обеспечение перевозок пассажиров автомобильным транспортом</t>
  </si>
  <si>
    <t>организация оздоровительной кампании детей в летнее время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</si>
  <si>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</si>
  <si>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</si>
  <si>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</si>
  <si>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</si>
  <si>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</si>
  <si>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вопросов местного значения в сфере образования, культуры, физической культуры и спорта</t>
  </si>
  <si>
    <t>Единый налог на вмененный доход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</si>
  <si>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</si>
  <si>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</si>
  <si>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                     учебные расходы в общеобразовательных учреждениях</t>
  </si>
  <si>
    <t>реализация инициативных проектов</t>
  </si>
  <si>
    <t>профилактика правонарушений и преступности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</si>
  <si>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</si>
  <si>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</si>
  <si>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</si>
  <si>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</si>
  <si>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</si>
  <si>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</si>
  <si>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организация и проведение фестивалей, конкурсов, торжественных вечеров, концертов и иных зрелищных мероприятий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</si>
  <si>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</si>
  <si>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</si>
  <si>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</si>
  <si>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капитальный ремонт и ремонт автомобильных дорог в границах муниципального округа (республиканские средства)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</si>
  <si>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</si>
  <si>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в том числе: </t>
  </si>
  <si>
    <t>техническая инвентаризация и определение кадастровой стоимости объектов недвижимости</t>
  </si>
  <si>
    <t xml:space="preserve">              содержание аварийно-спасательного звена</t>
  </si>
  <si>
    <t xml:space="preserve">              содержание ЕДДС</t>
  </si>
  <si>
    <t xml:space="preserve">              модернизация и развитие автоматизированной системы центрального оповещения</t>
  </si>
  <si>
    <t xml:space="preserve">мероприятия по регулированию численности безнадзорных животных </t>
  </si>
  <si>
    <t xml:space="preserve"> средства бюджета МО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</si>
  <si>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</si>
  <si>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подготовка проектов межевания земельных участков и на проведение кадастровых работ</t>
  </si>
  <si>
    <t xml:space="preserve">капитальный ремонт и ремонт автомобильных дорог в границах муниципального округа </t>
  </si>
  <si>
    <t>содержание автомобильных дорог в границах муниципального округа</t>
  </si>
  <si>
    <t>содержание автомобильных дорог в границах поселений</t>
  </si>
  <si>
    <t>капитальный ремонт и ремонт автомобильных дорог в границах населенных пунктов поселений</t>
  </si>
  <si>
    <t xml:space="preserve"> средства бюджета МО (в рамках софинансирования)</t>
  </si>
  <si>
    <t>капитальный ремонт и ремонт дворовых территорий многоквартирных домов</t>
  </si>
  <si>
    <t xml:space="preserve">организация и обеспечение безопасности дорожного движения </t>
  </si>
  <si>
    <t xml:space="preserve">            содержание объектов коммунального хозяйства</t>
  </si>
  <si>
    <t>эксплуатация, техническое содержание и обслуживание сетей водопровода</t>
  </si>
  <si>
    <t xml:space="preserve">             дотация на возмещение убытков бани</t>
  </si>
  <si>
    <t>капитальный и текущий ремонт объектов водоснабжения (водозаборных сооружений, водопроводов)</t>
  </si>
  <si>
    <t>благоустройство дворовых и общественных территорий муниципальных образований</t>
  </si>
  <si>
    <t>уличное  освещение</t>
  </si>
  <si>
    <t>озеленение</t>
  </si>
  <si>
    <t>реализация мероприятий по благоустройству территории</t>
  </si>
  <si>
    <t>организация и содержание  мест  захоронения</t>
  </si>
  <si>
    <t>реализация программ формирования современной городской среды</t>
  </si>
  <si>
    <t xml:space="preserve">                      средства бюджета МО</t>
  </si>
  <si>
    <t>организация временного трудоустройства безработных граждан, испытывающих трудности в поиске работы</t>
  </si>
  <si>
    <t>ОХРАНА ОКРУЖАЮЩЕЙ СРЕДЫ</t>
  </si>
  <si>
    <t>развитие и совершенствование системы мониторинга окружающей среды</t>
  </si>
  <si>
    <t>организация в населенных пунктах сбора и вывоза твердых коммунальных отходов</t>
  </si>
  <si>
    <t>организация экологических мероприятий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</si>
  <si>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дошкольных образовательных организациях</t>
  </si>
  <si>
    <t>организация льготного питания для отдельных категорий учащихся в общеобразовательных организациях</t>
  </si>
  <si>
    <t xml:space="preserve">              ЗАГСы (федеральные средства)</t>
  </si>
  <si>
    <t>из них: составление (изменение) списков кандидатов в присяжные заседатели федеральных судов (федеральные средства)</t>
  </si>
  <si>
    <t>осуществление первичного воинского учета на территориях, где отсутствуют военные комиссариаты (федеральные средства)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</si>
  <si>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(федеральные средства)</t>
  </si>
  <si>
    <t xml:space="preserve">обеспечение деятельности централизованной бухгалтерии и методического кабинета отдела образования </t>
  </si>
  <si>
    <t>организация и проведение физкультурных мероприятий</t>
  </si>
  <si>
    <t>Доходы от продажи  земельных  участков</t>
  </si>
  <si>
    <t>Доходы от реализации имущества</t>
  </si>
  <si>
    <t>администрации Козловского муниципального округа</t>
  </si>
  <si>
    <t>Дотации бюджетам муниципальных округов на выравнивание бюджетной обеспеченности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</si>
  <si>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</si>
  <si>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</si>
  <si>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 бюджетам муниципальных округов на реализацию мероприятий по обеспечению жильем молодых семей</t>
  </si>
  <si>
    <t>Субсидии 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</si>
  <si>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поддержку муниципальных программ формирования современной городской среды</t>
  </si>
  <si>
    <t xml:space="preserve">Субсидии  бюджетам муниципальных округов на поддержку отрасли культуры </t>
  </si>
  <si>
    <t>государственная поддержка лучших учреждений культуры</t>
  </si>
  <si>
    <t>содержание автомобильных дорог общего пользования местного значения вне границ населенных пунктов в границах муниципального округа (республиканские средства)</t>
  </si>
  <si>
    <t>капитальный ремонт и ремонт автомобильных дорог в границах населенных пунктов поселения (республиканские средства)</t>
  </si>
  <si>
    <t>укрепление материально-технической базы муниципальных библиотек (республиканские средства)</t>
  </si>
  <si>
    <t>содержание автомобильных дорог общего пользования местного значения в границах населенных пунктов поселения (республиканские средства)</t>
  </si>
  <si>
    <t>реализация инициативных проектов (республиканские средства)</t>
  </si>
  <si>
    <t>реализация вопросов местного значения в сфере образования, культуры и физической культуры и спорта (республиканские средства)</t>
  </si>
  <si>
    <t>реализация комплекса мероприятий по борьбе с распространением борщевика Сосновского на территории Чувашской Республики (республиканские средства)</t>
  </si>
  <si>
    <t>капитальный ремонт источников водоснабжения (водонапорных башен и водозаборных скважин) в населенных пунктах (республиканские средства)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</si>
  <si>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(республиканские средства)</t>
  </si>
  <si>
    <t>Субвенции на государственную регистрацию актов гражданского состояния (федеральные средства)</t>
  </si>
  <si>
    <t>Субвенции на составление (изменение) списков кандидатов в присяжные заседатели федеральных судов (федеральные средства)</t>
  </si>
  <si>
    <t>Субвенции поселениям на осуществление первичного воинского учета (федеральные средства)</t>
  </si>
  <si>
    <t>Субвенции на компенсацию части родительской платы (республиканские средства)</t>
  </si>
  <si>
    <t xml:space="preserve">            организация деятельности комиссии по делам несовершеннолетних (республиканские средства)</t>
  </si>
  <si>
    <t xml:space="preserve">           из них на обеспечение деятельности административных комиссий (республиканские средства)</t>
  </si>
  <si>
    <t xml:space="preserve">            опека и попечительство (республиканские средства)</t>
  </si>
  <si>
    <t xml:space="preserve">           полномочия  в  сфере трудовых отношений (республиканские средства)</t>
  </si>
  <si>
    <t>из них республиканские средства</t>
  </si>
  <si>
    <t xml:space="preserve">реализация мероприятий по благоустройству дворовых территорий и тротуаров </t>
  </si>
  <si>
    <t xml:space="preserve">                      республиканские средства</t>
  </si>
  <si>
    <t>в том числе:  федеральные средства</t>
  </si>
  <si>
    <t>осуществление государственных полномочий Чувашской Республики по учету граждан, нуждающихся в жилых помещениях (республиканские средства)</t>
  </si>
  <si>
    <t>в т. ч. республиканские средства</t>
  </si>
  <si>
    <t>в т. ч. республиканские средства (учебные  расходы)</t>
  </si>
  <si>
    <t xml:space="preserve">          компенсация части платы за содержание ребенка (республиканские средства)</t>
  </si>
  <si>
    <t xml:space="preserve">         социальная поддержка отдельных категорий граждан по оплате ЖКУ (республиканские средства)</t>
  </si>
  <si>
    <t xml:space="preserve">                     трудовые отношения</t>
  </si>
  <si>
    <t xml:space="preserve">содержание МКУ "Центр бухгалтерского обслуживания и финансово-хозяйственного обеспечения" </t>
  </si>
  <si>
    <t xml:space="preserve"> средства населения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</si>
  <si>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</si>
  <si>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</si>
  <si>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талантливой и одаренной молодежи</t>
  </si>
  <si>
    <t>Инициативные платежи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</si>
  <si>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</si>
  <si>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(республиканские средства)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</si>
  <si>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</si>
  <si>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содержание муниципального жилищного фонда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</si>
  <si>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</si>
  <si>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</si>
  <si>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 xml:space="preserve">                      ср-ва республиканского бюджета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</si>
  <si>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</si>
  <si>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в т.ч. на ремонт автомобильных дорог</t>
  </si>
  <si>
    <t>Обеспечение проведение выборов и референдумов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</si>
  <si>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</si>
  <si>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из них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</si>
  <si>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 xml:space="preserve">            строительство (реконструкция) котельных, инженерных сетей муниципальных образований</t>
  </si>
  <si>
    <t>поощрение победителей ежегодного районного (городского) смотра-конкурса на лучшее озеленение и благоустройство</t>
  </si>
  <si>
    <t xml:space="preserve">              выполнение мероприятий по обеспечению пожарной безопасности</t>
  </si>
  <si>
    <t>оказание материальной помощи гражданам</t>
  </si>
  <si>
    <t>членские взносы в Совет муниципальных образований</t>
  </si>
  <si>
    <t xml:space="preserve">              АПК "Безопасный город"</t>
  </si>
  <si>
    <t xml:space="preserve"> средства бюджета МО в рамках софинансирования</t>
  </si>
  <si>
    <t>укрепление материально-технической базы учреждений муниципальных учреждений культурно-досугового типа (в части оснащения оборудованием)</t>
  </si>
  <si>
    <t xml:space="preserve">Уточненный план на 2024 год </t>
  </si>
  <si>
    <t xml:space="preserve">Фактическое исполнение на 01.02.2024 </t>
  </si>
  <si>
    <t>% исполне-ния к плану 2024 г.</t>
  </si>
  <si>
    <t>Отклонение от плана 2024 г            ( +, - )</t>
  </si>
  <si>
    <t>Дотации бюджетам муниципальных округов на поддержку мер по обеспечению сбалансированности бюджетов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</si>
  <si>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</si>
  <si>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проведение комплексных кадастровых работ</t>
  </si>
  <si>
    <t>Субсидии бюджетам муниципальных округов на техническое оснащение региональных и муниципальных музеев</t>
  </si>
  <si>
    <t>обеспечение контейнерами и бункерами для твердых коммунальных отходов (республиканские средства)</t>
  </si>
  <si>
    <t>Субвенции на выполнение передаваемых полномочий (республиканские средства)</t>
  </si>
  <si>
    <t>предоставление многодетным семьям, имеющим пять,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</si>
  <si>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>проведение комплексных кадастровых работ</t>
  </si>
  <si>
    <t xml:space="preserve"> средства бюджета МО (софинансирование)</t>
  </si>
  <si>
    <t xml:space="preserve">              организация мероприятий по добровольной сдаче оружия</t>
  </si>
  <si>
    <t xml:space="preserve">              осуществление мер по противодействию терроризма</t>
  </si>
  <si>
    <t xml:space="preserve">             предупреждение и ликвидация чрезвыйчайных ситуаций</t>
  </si>
  <si>
    <t>обеспечение контейнерами и бункерами для твердых коммунальных отходов</t>
  </si>
  <si>
    <t>укрепление материально-технической базы образовательных организаций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</si>
  <si>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</si>
  <si>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техническое оснащение муниципальных музеев</t>
  </si>
  <si>
    <t>укрепление материально-технической базы муниципальных музеев</t>
  </si>
  <si>
    <t>организация мероприятий, связанных с захоронением военнослужащих, лиц, являющихся участниками специальной военной операции на территориях Украины, ДНР и ЛНР</t>
  </si>
  <si>
    <t xml:space="preserve">         предоставление социальных выплат молодым семьям на строительство (приобретение) жилья</t>
  </si>
  <si>
    <t xml:space="preserve">         обеспечение жилыми помещениями многодетных семей, имеющих пять и более несовершеннолетних детей (республиканские средства)</t>
  </si>
  <si>
    <t>реализация инициативных проектов (устройство покрытия беговых дорожек на футбольном поле, установка малых архитектурных форм и ограждения футбольного поля, расположенном по адресу: г. Козловка, ул. Лобачевского, д. 41)</t>
  </si>
  <si>
    <t>реализация инициативных проектов (расширение парковочной площадки у д.№2 (со стороны магазина «Лидер») по ул. Маяковского)</t>
  </si>
  <si>
    <t>реализация инициативных проектов (ремонт родника в д. Пиндиково Солдыбаевского территориального отдела)</t>
  </si>
  <si>
    <t>реализация инициативных проектов (очистка пруда д. Пиндиково Солдыбаевского территориального отдела)</t>
  </si>
  <si>
    <t>направление свободных остатков дорожного фонда на 01.01.2024</t>
  </si>
  <si>
    <t xml:space="preserve">Анализ исполнения бюджета Козловского муниципального округа Чувашской Республики 
на 01.02.2024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</si>
</sst>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2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9" fillId="35" borderId="23" xfId="0" applyFont="1" applyFill="1" applyBorder="1" applyAlignment="1">
      <alignment wrapText="1"/>
    </xf>
    <xf numFmtId="164" fontId="12" fillId="0" borderId="24" xfId="57" applyNumberFormat="1" applyFont="1" applyFill="1" applyBorder="1" applyAlignment="1">
      <alignment wrapText="1"/>
    </xf>
    <xf numFmtId="175" fontId="12" fillId="0" borderId="25" xfId="61" applyNumberFormat="1" applyFont="1" applyFill="1" applyBorder="1" applyAlignment="1">
      <alignment horizontal="right" wrapText="1"/>
    </xf>
    <xf numFmtId="4" fontId="12" fillId="0" borderId="24" xfId="0" applyNumberFormat="1" applyFont="1" applyFill="1" applyBorder="1" applyAlignment="1">
      <alignment wrapText="1"/>
    </xf>
    <xf numFmtId="175" fontId="12" fillId="0" borderId="12" xfId="61" applyNumberFormat="1" applyFont="1" applyFill="1" applyBorder="1" applyAlignment="1">
      <alignment horizontal="right" wrapText="1"/>
    </xf>
    <xf numFmtId="0" fontId="12" fillId="0" borderId="11" xfId="0" applyNumberFormat="1" applyFont="1" applyFill="1" applyBorder="1" applyAlignment="1">
      <alignment wrapText="1"/>
    </xf>
    <xf numFmtId="41" fontId="8" fillId="0" borderId="0" xfId="61" applyFont="1" applyFill="1" applyAlignment="1">
      <alignment horizontal="center" wrapText="1"/>
    </xf>
    <xf numFmtId="41" fontId="7" fillId="0" borderId="0" xfId="61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SheetLayoutView="100" workbookViewId="0" topLeftCell="A127">
      <selection activeCell="B28" sqref="B28"/>
    </sheetView>
  </sheetViews>
  <sheetFormatPr defaultColWidth="9.00390625" defaultRowHeight="12.75"/>
  <cols>
    <col min="1" max="1" width="54.125" style="2" customWidth="1"/>
    <col min="2" max="2" width="18.00390625" style="2" customWidth="1"/>
    <col min="3" max="3" width="17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37.5" customHeight="1">
      <c r="A1" s="82" t="s">
        <v>273</v>
      </c>
      <c r="B1" s="83"/>
      <c r="C1" s="83"/>
      <c r="D1" s="83"/>
      <c r="E1" s="83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244</v>
      </c>
      <c r="C3" s="44" t="s">
        <v>245</v>
      </c>
      <c r="D3" s="43" t="s">
        <v>246</v>
      </c>
      <c r="E3" s="45" t="s">
        <v>247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6" t="s">
        <v>2</v>
      </c>
      <c r="B5" s="18"/>
      <c r="C5" s="19"/>
      <c r="D5" s="20"/>
      <c r="E5" s="21"/>
    </row>
    <row r="6" spans="1:5" s="6" customFormat="1" ht="15">
      <c r="A6" s="39" t="s">
        <v>69</v>
      </c>
      <c r="B6" s="50">
        <f>SUM(B7)</f>
        <v>112097900</v>
      </c>
      <c r="C6" s="50">
        <f>SUM(C7)</f>
        <v>3906835.24</v>
      </c>
      <c r="D6" s="28">
        <f aca="true" t="shared" si="0" ref="D6:D45">IF(B6=0,"   ",C6/B6)</f>
        <v>0.03485199312386762</v>
      </c>
      <c r="E6" s="31">
        <f aca="true" t="shared" si="1" ref="E6:E45">C6-B6</f>
        <v>-108191064.76</v>
      </c>
    </row>
    <row r="7" spans="1:5" s="5" customFormat="1" ht="15" customHeight="1">
      <c r="A7" s="27" t="s">
        <v>26</v>
      </c>
      <c r="B7" s="51">
        <v>112097900</v>
      </c>
      <c r="C7" s="55">
        <v>3906835.24</v>
      </c>
      <c r="D7" s="28">
        <f t="shared" si="0"/>
        <v>0.03485199312386762</v>
      </c>
      <c r="E7" s="31">
        <f t="shared" si="1"/>
        <v>-108191064.76</v>
      </c>
    </row>
    <row r="8" spans="1:5" s="5" customFormat="1" ht="45" customHeight="1">
      <c r="A8" s="27" t="s">
        <v>57</v>
      </c>
      <c r="B8" s="50">
        <f>SUM(B9)</f>
        <v>14641400</v>
      </c>
      <c r="C8" s="50">
        <f>SUM(C9)</f>
        <v>1269632.69</v>
      </c>
      <c r="D8" s="28">
        <f t="shared" si="0"/>
        <v>0.08671525195678008</v>
      </c>
      <c r="E8" s="31">
        <f t="shared" si="1"/>
        <v>-13371767.31</v>
      </c>
    </row>
    <row r="9" spans="1:5" s="5" customFormat="1" ht="29.25" customHeight="1">
      <c r="A9" s="27" t="s">
        <v>58</v>
      </c>
      <c r="B9" s="51">
        <v>14641400</v>
      </c>
      <c r="C9" s="55">
        <v>1269632.69</v>
      </c>
      <c r="D9" s="28">
        <f t="shared" si="0"/>
        <v>0.08671525195678008</v>
      </c>
      <c r="E9" s="31">
        <f t="shared" si="1"/>
        <v>-13371767.31</v>
      </c>
    </row>
    <row r="10" spans="1:5" s="6" customFormat="1" ht="15" customHeight="1">
      <c r="A10" s="39" t="s">
        <v>3</v>
      </c>
      <c r="B10" s="51">
        <f>SUM(B11:B14)</f>
        <v>8955000</v>
      </c>
      <c r="C10" s="51">
        <f>SUM(C11:C14)</f>
        <v>1166242.37</v>
      </c>
      <c r="D10" s="28">
        <f t="shared" si="0"/>
        <v>0.13023365382467897</v>
      </c>
      <c r="E10" s="31">
        <f t="shared" si="1"/>
        <v>-7788757.63</v>
      </c>
    </row>
    <row r="11" spans="1:5" s="5" customFormat="1" ht="28.5" customHeight="1">
      <c r="A11" s="27" t="s">
        <v>103</v>
      </c>
      <c r="B11" s="51">
        <v>6695000</v>
      </c>
      <c r="C11" s="55">
        <v>263574.82</v>
      </c>
      <c r="D11" s="28">
        <f>IF(B11=0,"   ",C11/B11)</f>
        <v>0.03936890515309933</v>
      </c>
      <c r="E11" s="31">
        <f>C11-B11</f>
        <v>-6431425.18</v>
      </c>
    </row>
    <row r="12" spans="1:5" s="5" customFormat="1" ht="15">
      <c r="A12" s="27" t="s">
        <v>122</v>
      </c>
      <c r="B12" s="51">
        <v>0</v>
      </c>
      <c r="C12" s="55">
        <v>0</v>
      </c>
      <c r="D12" s="28">
        <v>0</v>
      </c>
      <c r="E12" s="31">
        <f>C12-B12</f>
        <v>0</v>
      </c>
    </row>
    <row r="13" spans="1:5" s="5" customFormat="1" ht="15">
      <c r="A13" s="27" t="s">
        <v>14</v>
      </c>
      <c r="B13" s="51">
        <v>1405000</v>
      </c>
      <c r="C13" s="55">
        <v>0</v>
      </c>
      <c r="D13" s="28">
        <f>IF(B13=0,"   ",C13/B13)</f>
        <v>0</v>
      </c>
      <c r="E13" s="31">
        <f>C13-B13</f>
        <v>-1405000</v>
      </c>
    </row>
    <row r="14" spans="1:5" s="5" customFormat="1" ht="30">
      <c r="A14" s="27" t="s">
        <v>111</v>
      </c>
      <c r="B14" s="51">
        <v>855000</v>
      </c>
      <c r="C14" s="55">
        <v>902667.55</v>
      </c>
      <c r="D14" s="28">
        <f>IF(B14=0,"   ",C14/B14)</f>
        <v>1.0557515204678363</v>
      </c>
      <c r="E14" s="31">
        <f>C14-B14</f>
        <v>47667.55000000005</v>
      </c>
    </row>
    <row r="15" spans="1:5" s="5" customFormat="1" ht="15">
      <c r="A15" s="39" t="s">
        <v>59</v>
      </c>
      <c r="B15" s="50">
        <f>B17+B18+B16+B19+B20</f>
        <v>12750000</v>
      </c>
      <c r="C15" s="50">
        <f>C17+C18+C16+C19+C20</f>
        <v>114036.48</v>
      </c>
      <c r="D15" s="28">
        <f t="shared" si="0"/>
        <v>0.008944037647058823</v>
      </c>
      <c r="E15" s="31">
        <f t="shared" si="1"/>
        <v>-12635963.52</v>
      </c>
    </row>
    <row r="16" spans="1:6" s="5" customFormat="1" ht="15">
      <c r="A16" s="27" t="s">
        <v>135</v>
      </c>
      <c r="B16" s="63">
        <v>5900000</v>
      </c>
      <c r="C16" s="63">
        <v>-38928.19</v>
      </c>
      <c r="D16" s="28">
        <f>IF(B16=0,"   ",C16/B16)</f>
        <v>-0.006597998305084746</v>
      </c>
      <c r="E16" s="31">
        <f t="shared" si="1"/>
        <v>-5938928.19</v>
      </c>
      <c r="F16" s="6"/>
    </row>
    <row r="17" spans="1:5" s="5" customFormat="1" ht="15">
      <c r="A17" s="27" t="s">
        <v>77</v>
      </c>
      <c r="B17" s="51">
        <v>102000</v>
      </c>
      <c r="C17" s="55">
        <v>484.7</v>
      </c>
      <c r="D17" s="28">
        <f t="shared" si="0"/>
        <v>0.0047519607843137255</v>
      </c>
      <c r="E17" s="31">
        <f t="shared" si="1"/>
        <v>-101515.3</v>
      </c>
    </row>
    <row r="18" spans="1:5" s="5" customFormat="1" ht="15">
      <c r="A18" s="27" t="s">
        <v>78</v>
      </c>
      <c r="B18" s="51">
        <v>1538000</v>
      </c>
      <c r="C18" s="55">
        <v>71580.81</v>
      </c>
      <c r="D18" s="28">
        <f>IF(B18=0,"   ",C18/B18)</f>
        <v>0.046541488946684</v>
      </c>
      <c r="E18" s="31">
        <f>C18-B18</f>
        <v>-1466419.19</v>
      </c>
    </row>
    <row r="19" spans="1:5" s="5" customFormat="1" ht="15">
      <c r="A19" s="27" t="s">
        <v>136</v>
      </c>
      <c r="B19" s="63">
        <v>2115000</v>
      </c>
      <c r="C19" s="63">
        <v>20301.05</v>
      </c>
      <c r="D19" s="28">
        <f>IF(B19=0,"   ",C19/B19)</f>
        <v>0.009598605200945626</v>
      </c>
      <c r="E19" s="31">
        <f>C19-B19</f>
        <v>-2094698.95</v>
      </c>
    </row>
    <row r="20" spans="1:5" s="5" customFormat="1" ht="15">
      <c r="A20" s="27" t="s">
        <v>137</v>
      </c>
      <c r="B20" s="63">
        <v>3095000</v>
      </c>
      <c r="C20" s="63">
        <v>60598.11</v>
      </c>
      <c r="D20" s="28">
        <f>IF(B20=0,"   ",C20/B20)</f>
        <v>0.01957935702746365</v>
      </c>
      <c r="E20" s="31">
        <f>C20-B20</f>
        <v>-3034401.89</v>
      </c>
    </row>
    <row r="21" spans="1:5" s="5" customFormat="1" ht="29.25" customHeight="1">
      <c r="A21" s="39" t="s">
        <v>70</v>
      </c>
      <c r="B21" s="51">
        <f>SUM(B22:B23)</f>
        <v>0</v>
      </c>
      <c r="C21" s="51">
        <f>SUM(C22:C23)</f>
        <v>0</v>
      </c>
      <c r="D21" s="28">
        <v>0</v>
      </c>
      <c r="E21" s="31">
        <f>C21-B21</f>
        <v>0</v>
      </c>
    </row>
    <row r="22" spans="1:5" s="5" customFormat="1" ht="15">
      <c r="A22" s="27" t="s">
        <v>15</v>
      </c>
      <c r="B22" s="51">
        <v>0</v>
      </c>
      <c r="C22" s="51">
        <v>0</v>
      </c>
      <c r="D22" s="28">
        <v>0</v>
      </c>
      <c r="E22" s="31">
        <f>C22-B22</f>
        <v>0</v>
      </c>
    </row>
    <row r="23" spans="1:5" s="5" customFormat="1" ht="15">
      <c r="A23" s="27" t="s">
        <v>34</v>
      </c>
      <c r="B23" s="51">
        <v>0</v>
      </c>
      <c r="C23" s="51">
        <v>0</v>
      </c>
      <c r="D23" s="28">
        <v>0</v>
      </c>
      <c r="E23" s="31">
        <f t="shared" si="1"/>
        <v>0</v>
      </c>
    </row>
    <row r="24" spans="1:5" s="5" customFormat="1" ht="15">
      <c r="A24" s="39" t="s">
        <v>16</v>
      </c>
      <c r="B24" s="51">
        <v>1755000</v>
      </c>
      <c r="C24" s="51">
        <v>120666.65</v>
      </c>
      <c r="D24" s="28">
        <f t="shared" si="0"/>
        <v>0.06875592592592593</v>
      </c>
      <c r="E24" s="31">
        <f t="shared" si="1"/>
        <v>-1634333.35</v>
      </c>
    </row>
    <row r="25" spans="1:5" s="5" customFormat="1" ht="17.25" customHeight="1">
      <c r="A25" s="39" t="s">
        <v>27</v>
      </c>
      <c r="B25" s="51">
        <v>0</v>
      </c>
      <c r="C25" s="51">
        <v>0</v>
      </c>
      <c r="D25" s="28">
        <v>0</v>
      </c>
      <c r="E25" s="31">
        <f t="shared" si="1"/>
        <v>0</v>
      </c>
    </row>
    <row r="26" spans="1:5" s="5" customFormat="1" ht="17.25" customHeight="1">
      <c r="A26" s="75" t="s">
        <v>119</v>
      </c>
      <c r="B26" s="51">
        <f>B6+B8+B10+B15+B21+B24</f>
        <v>150199300</v>
      </c>
      <c r="C26" s="51">
        <f>C6+C8+C10+C15+C21+C24</f>
        <v>6577413.430000001</v>
      </c>
      <c r="D26" s="28">
        <f>IF(B26=0,"   ",C26/B26)</f>
        <v>0.043791238907238586</v>
      </c>
      <c r="E26" s="31">
        <f>C26-B26</f>
        <v>-143621886.57</v>
      </c>
    </row>
    <row r="27" spans="1:5" s="5" customFormat="1" ht="44.25" customHeight="1">
      <c r="A27" s="39" t="s">
        <v>72</v>
      </c>
      <c r="B27" s="51">
        <f>SUM(B28:B30)</f>
        <v>7715000</v>
      </c>
      <c r="C27" s="51">
        <f>SUM(C28:C30)</f>
        <v>537194.35</v>
      </c>
      <c r="D27" s="28">
        <f t="shared" si="0"/>
        <v>0.0696298574206092</v>
      </c>
      <c r="E27" s="31">
        <f t="shared" si="1"/>
        <v>-7177805.65</v>
      </c>
    </row>
    <row r="28" spans="1:5" s="5" customFormat="1" ht="15">
      <c r="A28" s="27" t="s">
        <v>44</v>
      </c>
      <c r="B28" s="51">
        <v>5950000</v>
      </c>
      <c r="C28" s="80">
        <v>334634.36</v>
      </c>
      <c r="D28" s="28">
        <f t="shared" si="0"/>
        <v>0.05624106890756302</v>
      </c>
      <c r="E28" s="31">
        <f t="shared" si="1"/>
        <v>-5615365.64</v>
      </c>
    </row>
    <row r="29" spans="1:5" s="5" customFormat="1" ht="16.5" customHeight="1">
      <c r="A29" s="27" t="s">
        <v>87</v>
      </c>
      <c r="B29" s="51">
        <v>1115000</v>
      </c>
      <c r="C29" s="80">
        <v>89626.51</v>
      </c>
      <c r="D29" s="28">
        <f t="shared" si="0"/>
        <v>0.0803825201793722</v>
      </c>
      <c r="E29" s="31">
        <f t="shared" si="1"/>
        <v>-1025373.49</v>
      </c>
    </row>
    <row r="30" spans="1:5" s="5" customFormat="1" ht="16.5" customHeight="1">
      <c r="A30" s="27" t="s">
        <v>117</v>
      </c>
      <c r="B30" s="51">
        <v>650000</v>
      </c>
      <c r="C30" s="80">
        <v>112933.48</v>
      </c>
      <c r="D30" s="28">
        <f t="shared" si="0"/>
        <v>0.1737438153846154</v>
      </c>
      <c r="E30" s="31">
        <f>C30-B30</f>
        <v>-537066.52</v>
      </c>
    </row>
    <row r="31" spans="1:5" s="5" customFormat="1" ht="30" customHeight="1">
      <c r="A31" s="39" t="s">
        <v>17</v>
      </c>
      <c r="B31" s="51">
        <f>SUM(B32)</f>
        <v>35000</v>
      </c>
      <c r="C31" s="51">
        <f>SUM(C32)</f>
        <v>0</v>
      </c>
      <c r="D31" s="28">
        <f t="shared" si="0"/>
        <v>0</v>
      </c>
      <c r="E31" s="31">
        <f t="shared" si="1"/>
        <v>-35000</v>
      </c>
    </row>
    <row r="32" spans="1:5" s="5" customFormat="1" ht="15">
      <c r="A32" s="27" t="s">
        <v>18</v>
      </c>
      <c r="B32" s="51">
        <v>35000</v>
      </c>
      <c r="C32" s="51">
        <v>0</v>
      </c>
      <c r="D32" s="28">
        <f t="shared" si="0"/>
        <v>0</v>
      </c>
      <c r="E32" s="31">
        <f t="shared" si="1"/>
        <v>-35000</v>
      </c>
    </row>
    <row r="33" spans="1:5" s="5" customFormat="1" ht="30">
      <c r="A33" s="39" t="s">
        <v>73</v>
      </c>
      <c r="B33" s="51">
        <v>1646100</v>
      </c>
      <c r="C33" s="51">
        <v>30264.5</v>
      </c>
      <c r="D33" s="28">
        <f t="shared" si="0"/>
        <v>0.01838557803292631</v>
      </c>
      <c r="E33" s="31">
        <f t="shared" si="1"/>
        <v>-1615835.5</v>
      </c>
    </row>
    <row r="34" spans="1:5" s="5" customFormat="1" ht="30" customHeight="1">
      <c r="A34" s="39" t="s">
        <v>74</v>
      </c>
      <c r="B34" s="51">
        <f>SUM(B35,B36)</f>
        <v>2000000</v>
      </c>
      <c r="C34" s="51">
        <f>SUM(C35,C36)</f>
        <v>3917051.35</v>
      </c>
      <c r="D34" s="28">
        <f t="shared" si="0"/>
        <v>1.958525675</v>
      </c>
      <c r="E34" s="31">
        <f t="shared" si="1"/>
        <v>1917051.35</v>
      </c>
    </row>
    <row r="35" spans="1:5" s="5" customFormat="1" ht="15">
      <c r="A35" s="27" t="s">
        <v>181</v>
      </c>
      <c r="B35" s="51">
        <v>2000000</v>
      </c>
      <c r="C35" s="51">
        <v>0</v>
      </c>
      <c r="D35" s="28">
        <v>0</v>
      </c>
      <c r="E35" s="31">
        <f t="shared" si="1"/>
        <v>-2000000</v>
      </c>
    </row>
    <row r="36" spans="1:5" s="5" customFormat="1" ht="15">
      <c r="A36" s="27" t="s">
        <v>180</v>
      </c>
      <c r="B36" s="51">
        <v>0</v>
      </c>
      <c r="C36" s="51">
        <v>3917051.35</v>
      </c>
      <c r="D36" s="28" t="str">
        <f t="shared" si="0"/>
        <v>   </v>
      </c>
      <c r="E36" s="31">
        <f t="shared" si="1"/>
        <v>3917051.35</v>
      </c>
    </row>
    <row r="37" spans="1:5" s="5" customFormat="1" ht="17.25" customHeight="1">
      <c r="A37" s="39" t="s">
        <v>71</v>
      </c>
      <c r="B37" s="51">
        <v>1365500</v>
      </c>
      <c r="C37" s="51">
        <v>72740.21</v>
      </c>
      <c r="D37" s="28">
        <f t="shared" si="0"/>
        <v>0.053270018308311975</v>
      </c>
      <c r="E37" s="31">
        <f t="shared" si="1"/>
        <v>-1292759.79</v>
      </c>
    </row>
    <row r="38" spans="1:5" s="5" customFormat="1" ht="15">
      <c r="A38" s="39" t="s">
        <v>19</v>
      </c>
      <c r="B38" s="51">
        <f>B39+B42+B40</f>
        <v>648229.8</v>
      </c>
      <c r="C38" s="51">
        <f>C39+C42+C40</f>
        <v>37995.1</v>
      </c>
      <c r="D38" s="28">
        <f t="shared" si="0"/>
        <v>0.05861362745125262</v>
      </c>
      <c r="E38" s="31">
        <f t="shared" si="1"/>
        <v>-610234.7000000001</v>
      </c>
    </row>
    <row r="39" spans="1:5" s="8" customFormat="1" ht="15" customHeight="1">
      <c r="A39" s="27" t="s">
        <v>28</v>
      </c>
      <c r="B39" s="51">
        <v>0</v>
      </c>
      <c r="C39" s="50">
        <v>0</v>
      </c>
      <c r="D39" s="28">
        <v>0</v>
      </c>
      <c r="E39" s="31">
        <f t="shared" si="1"/>
        <v>0</v>
      </c>
    </row>
    <row r="40" spans="1:5" s="8" customFormat="1" ht="15" customHeight="1">
      <c r="A40" s="27" t="s">
        <v>223</v>
      </c>
      <c r="B40" s="51">
        <v>648229.8</v>
      </c>
      <c r="C40" s="50">
        <v>37995.1</v>
      </c>
      <c r="D40" s="28">
        <f t="shared" si="0"/>
        <v>0.05861362745125262</v>
      </c>
      <c r="E40" s="31">
        <f>C40-B40</f>
        <v>-610234.7000000001</v>
      </c>
    </row>
    <row r="41" spans="1:5" s="8" customFormat="1" ht="15" customHeight="1">
      <c r="A41" s="27" t="s">
        <v>232</v>
      </c>
      <c r="B41" s="51">
        <v>0</v>
      </c>
      <c r="C41" s="50">
        <v>0</v>
      </c>
      <c r="D41" s="28">
        <v>0</v>
      </c>
      <c r="E41" s="31">
        <f>C41-B41</f>
        <v>0</v>
      </c>
    </row>
    <row r="42" spans="1:5" s="8" customFormat="1" ht="15" customHeight="1">
      <c r="A42" s="27" t="s">
        <v>76</v>
      </c>
      <c r="B42" s="51">
        <v>0</v>
      </c>
      <c r="C42" s="50">
        <v>0</v>
      </c>
      <c r="D42" s="28">
        <v>0</v>
      </c>
      <c r="E42" s="31">
        <f t="shared" si="1"/>
        <v>0</v>
      </c>
    </row>
    <row r="43" spans="1:5" s="8" customFormat="1" ht="15" customHeight="1">
      <c r="A43" s="40" t="s">
        <v>120</v>
      </c>
      <c r="B43" s="51">
        <f>B27+B31+B33+B34+B37+B38</f>
        <v>13409829.8</v>
      </c>
      <c r="C43" s="51">
        <f>C27+C31+C33+C34+C37+C38</f>
        <v>4595245.51</v>
      </c>
      <c r="D43" s="28">
        <f>IF(B43=0,"   ",C43/B43)</f>
        <v>0.3426773925199259</v>
      </c>
      <c r="E43" s="31">
        <f>C43-B43</f>
        <v>-8814584.290000001</v>
      </c>
    </row>
    <row r="44" spans="1:5" s="8" customFormat="1" ht="17.25" customHeight="1">
      <c r="A44" s="40" t="s">
        <v>4</v>
      </c>
      <c r="B44" s="52">
        <f>SUM(B6,B10,B21,B24,B25,B27,B31,B33,B34,B37,B38,B8,B15)</f>
        <v>163609129.8</v>
      </c>
      <c r="C44" s="52">
        <f>SUM(C6,C10,C21,C24,C25,C27,C31,C33,C34,C37,C38,C8,C15)</f>
        <v>11172658.940000001</v>
      </c>
      <c r="D44" s="30">
        <f t="shared" si="0"/>
        <v>0.06828872541317069</v>
      </c>
      <c r="E44" s="32">
        <f t="shared" si="1"/>
        <v>-152436470.86</v>
      </c>
    </row>
    <row r="45" spans="1:5" s="8" customFormat="1" ht="18" customHeight="1">
      <c r="A45" s="40" t="s">
        <v>48</v>
      </c>
      <c r="B45" s="52">
        <f>B46+B49+B52+B105+B130+B48</f>
        <v>390038869.39000005</v>
      </c>
      <c r="C45" s="52">
        <f>C46+C49+C52+C105+C130+C48</f>
        <v>-7325058.329999998</v>
      </c>
      <c r="D45" s="30">
        <f t="shared" si="0"/>
        <v>-0.018780329102727627</v>
      </c>
      <c r="E45" s="32">
        <f t="shared" si="1"/>
        <v>-397363927.72</v>
      </c>
    </row>
    <row r="46" spans="1:5" s="8" customFormat="1" ht="31.5" customHeight="1">
      <c r="A46" s="27" t="s">
        <v>35</v>
      </c>
      <c r="B46" s="51">
        <v>0</v>
      </c>
      <c r="C46" s="51">
        <v>-30777662.33</v>
      </c>
      <c r="D46" s="28">
        <v>0</v>
      </c>
      <c r="E46" s="31">
        <f aca="true" t="shared" si="2" ref="E46:E73">C46-B46</f>
        <v>-30777662.33</v>
      </c>
    </row>
    <row r="47" spans="1:5" s="8" customFormat="1" ht="13.5" customHeight="1">
      <c r="A47" s="27" t="s">
        <v>232</v>
      </c>
      <c r="B47" s="51">
        <v>0</v>
      </c>
      <c r="C47" s="51">
        <v>-125557.58</v>
      </c>
      <c r="D47" s="28">
        <v>1</v>
      </c>
      <c r="E47" s="31">
        <f>C47-B47</f>
        <v>-125557.58</v>
      </c>
    </row>
    <row r="48" spans="1:5" s="8" customFormat="1" ht="46.5" customHeight="1">
      <c r="A48" s="27" t="s">
        <v>55</v>
      </c>
      <c r="B48" s="51">
        <v>0</v>
      </c>
      <c r="C48" s="50">
        <v>0</v>
      </c>
      <c r="D48" s="28">
        <v>0</v>
      </c>
      <c r="E48" s="31">
        <f t="shared" si="2"/>
        <v>0</v>
      </c>
    </row>
    <row r="49" spans="1:5" s="8" customFormat="1" ht="18.75" customHeight="1">
      <c r="A49" s="27" t="s">
        <v>65</v>
      </c>
      <c r="B49" s="51">
        <f>B50+B51</f>
        <v>74975900</v>
      </c>
      <c r="C49" s="51">
        <f>C50+C51</f>
        <v>6248000</v>
      </c>
      <c r="D49" s="28">
        <f aca="true" t="shared" si="3" ref="D49:D57">IF(B49=0,"   ",C49/B49)</f>
        <v>0.08333344448015963</v>
      </c>
      <c r="E49" s="31">
        <f t="shared" si="2"/>
        <v>-68727900</v>
      </c>
    </row>
    <row r="50" spans="1:5" s="8" customFormat="1" ht="30" customHeight="1">
      <c r="A50" s="27" t="s">
        <v>183</v>
      </c>
      <c r="B50" s="51">
        <v>66888100</v>
      </c>
      <c r="C50" s="50">
        <v>5574000</v>
      </c>
      <c r="D50" s="28">
        <f t="shared" si="3"/>
        <v>0.08333320874714635</v>
      </c>
      <c r="E50" s="31">
        <f t="shared" si="2"/>
        <v>-61314100</v>
      </c>
    </row>
    <row r="51" spans="1:5" s="8" customFormat="1" ht="30" customHeight="1">
      <c r="A51" s="27" t="s">
        <v>248</v>
      </c>
      <c r="B51" s="51">
        <v>8087800</v>
      </c>
      <c r="C51" s="50">
        <v>674000</v>
      </c>
      <c r="D51" s="28">
        <f>IF(B51=0,"   ",C51/B51)</f>
        <v>0.08333539405029798</v>
      </c>
      <c r="E51" s="31">
        <f>C51-B51</f>
        <v>-7413800</v>
      </c>
    </row>
    <row r="52" spans="1:5" s="5" customFormat="1" ht="30.75" customHeight="1">
      <c r="A52" s="27" t="s">
        <v>104</v>
      </c>
      <c r="B52" s="51">
        <f>B53+B58+B61+B67+B73+B78+B84+B87+B92+B64+B70+B81</f>
        <v>96614578.27000001</v>
      </c>
      <c r="C52" s="51">
        <f>C53+C58+C61+C67+C73+C78+C84+C87+C92+C64</f>
        <v>2586600</v>
      </c>
      <c r="D52" s="28">
        <f t="shared" si="3"/>
        <v>0.026772357198221818</v>
      </c>
      <c r="E52" s="31">
        <f t="shared" si="2"/>
        <v>-94027978.27000001</v>
      </c>
    </row>
    <row r="53" spans="1:5" s="5" customFormat="1" ht="89.25" customHeight="1">
      <c r="A53" s="27" t="s">
        <v>184</v>
      </c>
      <c r="B53" s="51">
        <f>B55+B56+B57</f>
        <v>31756800</v>
      </c>
      <c r="C53" s="51">
        <f>C55+C56+C57</f>
        <v>0</v>
      </c>
      <c r="D53" s="28">
        <f t="shared" si="3"/>
        <v>0</v>
      </c>
      <c r="E53" s="31">
        <f t="shared" si="2"/>
        <v>-31756800</v>
      </c>
    </row>
    <row r="54" spans="1:5" s="5" customFormat="1" ht="15">
      <c r="A54" s="27" t="s">
        <v>66</v>
      </c>
      <c r="B54" s="51"/>
      <c r="C54" s="55"/>
      <c r="D54" s="28" t="str">
        <f t="shared" si="3"/>
        <v>   </v>
      </c>
      <c r="E54" s="31">
        <f t="shared" si="2"/>
        <v>0</v>
      </c>
    </row>
    <row r="55" spans="1:5" s="5" customFormat="1" ht="45">
      <c r="A55" s="27" t="s">
        <v>138</v>
      </c>
      <c r="B55" s="51">
        <v>17173000</v>
      </c>
      <c r="C55" s="55">
        <v>0</v>
      </c>
      <c r="D55" s="28">
        <f t="shared" si="3"/>
        <v>0</v>
      </c>
      <c r="E55" s="31">
        <f t="shared" si="2"/>
        <v>-17173000</v>
      </c>
    </row>
    <row r="56" spans="1:5" s="5" customFormat="1" ht="45.75" customHeight="1">
      <c r="A56" s="27" t="s">
        <v>192</v>
      </c>
      <c r="B56" s="51">
        <v>12737100</v>
      </c>
      <c r="C56" s="55">
        <v>0</v>
      </c>
      <c r="D56" s="28">
        <f t="shared" si="3"/>
        <v>0</v>
      </c>
      <c r="E56" s="31">
        <f t="shared" si="2"/>
        <v>-12737100</v>
      </c>
    </row>
    <row r="57" spans="1:5" s="5" customFormat="1" ht="33" customHeight="1">
      <c r="A57" s="27" t="s">
        <v>92</v>
      </c>
      <c r="B57" s="51">
        <v>1846700</v>
      </c>
      <c r="C57" s="55">
        <v>0</v>
      </c>
      <c r="D57" s="28">
        <f t="shared" si="3"/>
        <v>0</v>
      </c>
      <c r="E57" s="31">
        <f t="shared" si="2"/>
        <v>-1846700</v>
      </c>
    </row>
    <row r="58" spans="1:5" s="5" customFormat="1" ht="105">
      <c r="A58" s="81" t="s">
        <v>249</v>
      </c>
      <c r="B58" s="51">
        <f>B59+B60</f>
        <v>71515.15</v>
      </c>
      <c r="C58" s="51">
        <f>C59+C60</f>
        <v>0</v>
      </c>
      <c r="D58" s="28">
        <f aca="true" t="shared" si="4" ref="D58:D63">IF(B58=0,"   ",C58/B58)</f>
        <v>0</v>
      </c>
      <c r="E58" s="31">
        <f t="shared" si="2"/>
        <v>-71515.15</v>
      </c>
    </row>
    <row r="59" spans="1:5" s="5" customFormat="1" ht="15" customHeight="1">
      <c r="A59" s="41" t="s">
        <v>53</v>
      </c>
      <c r="B59" s="51">
        <v>70800</v>
      </c>
      <c r="C59" s="51">
        <v>0</v>
      </c>
      <c r="D59" s="28">
        <f t="shared" si="4"/>
        <v>0</v>
      </c>
      <c r="E59" s="31">
        <f t="shared" si="2"/>
        <v>-70800</v>
      </c>
    </row>
    <row r="60" spans="1:5" s="5" customFormat="1" ht="15.75" customHeight="1">
      <c r="A60" s="41" t="s">
        <v>45</v>
      </c>
      <c r="B60" s="51">
        <v>715.15</v>
      </c>
      <c r="C60" s="51">
        <v>0</v>
      </c>
      <c r="D60" s="28">
        <f t="shared" si="4"/>
        <v>0</v>
      </c>
      <c r="E60" s="31">
        <f t="shared" si="2"/>
        <v>-715.15</v>
      </c>
    </row>
    <row r="61" spans="1:5" s="5" customFormat="1" ht="75" customHeight="1">
      <c r="A61" s="27" t="s">
        <v>185</v>
      </c>
      <c r="B61" s="51">
        <f>B62+B63</f>
        <v>7284606.06</v>
      </c>
      <c r="C61" s="51">
        <f>C62+C63</f>
        <v>0</v>
      </c>
      <c r="D61" s="28">
        <f t="shared" si="4"/>
        <v>0</v>
      </c>
      <c r="E61" s="31">
        <f t="shared" si="2"/>
        <v>-7284606.06</v>
      </c>
    </row>
    <row r="62" spans="1:5" s="5" customFormat="1" ht="15" customHeight="1">
      <c r="A62" s="41" t="s">
        <v>53</v>
      </c>
      <c r="B62" s="51">
        <v>7248000</v>
      </c>
      <c r="C62" s="51">
        <v>0</v>
      </c>
      <c r="D62" s="28">
        <f t="shared" si="4"/>
        <v>0</v>
      </c>
      <c r="E62" s="31">
        <f t="shared" si="2"/>
        <v>-7248000</v>
      </c>
    </row>
    <row r="63" spans="1:5" s="5" customFormat="1" ht="15.75" customHeight="1">
      <c r="A63" s="41" t="s">
        <v>45</v>
      </c>
      <c r="B63" s="51">
        <v>36606.06</v>
      </c>
      <c r="C63" s="51">
        <v>0</v>
      </c>
      <c r="D63" s="28">
        <f t="shared" si="4"/>
        <v>0</v>
      </c>
      <c r="E63" s="31">
        <f t="shared" si="2"/>
        <v>-36606.06</v>
      </c>
    </row>
    <row r="64" spans="1:5" s="5" customFormat="1" ht="60.75" customHeight="1">
      <c r="A64" s="27" t="s">
        <v>220</v>
      </c>
      <c r="B64" s="51">
        <f>B65+B66</f>
        <v>0</v>
      </c>
      <c r="C64" s="51">
        <f>C65+C66</f>
        <v>0</v>
      </c>
      <c r="D64" s="28" t="str">
        <f>IF(B64=0,"   ",C64/B64)</f>
        <v>   </v>
      </c>
      <c r="E64" s="31">
        <f>C64-B64</f>
        <v>0</v>
      </c>
    </row>
    <row r="65" spans="1:5" s="5" customFormat="1" ht="15" customHeight="1">
      <c r="A65" s="41" t="s">
        <v>53</v>
      </c>
      <c r="B65" s="51">
        <v>0</v>
      </c>
      <c r="C65" s="51">
        <v>0</v>
      </c>
      <c r="D65" s="28" t="str">
        <f>IF(B65=0,"   ",C65/B65)</f>
        <v>   </v>
      </c>
      <c r="E65" s="31">
        <f>C65-B65</f>
        <v>0</v>
      </c>
    </row>
    <row r="66" spans="1:5" s="5" customFormat="1" ht="15.75" customHeight="1">
      <c r="A66" s="41" t="s">
        <v>45</v>
      </c>
      <c r="B66" s="51">
        <v>0</v>
      </c>
      <c r="C66" s="51">
        <v>0</v>
      </c>
      <c r="D66" s="28" t="str">
        <f>IF(B66=0,"   ",C66/B66)</f>
        <v>   </v>
      </c>
      <c r="E66" s="31">
        <f>C66-B66</f>
        <v>0</v>
      </c>
    </row>
    <row r="67" spans="1:5" s="5" customFormat="1" ht="45">
      <c r="A67" s="27" t="s">
        <v>186</v>
      </c>
      <c r="B67" s="51">
        <f>B68+B69</f>
        <v>5800556.92</v>
      </c>
      <c r="C67" s="51">
        <f>C68+C69</f>
        <v>0</v>
      </c>
      <c r="D67" s="28">
        <f aca="true" t="shared" si="5" ref="D67:D77">IF(B67=0,"   ",C67/B67)</f>
        <v>0</v>
      </c>
      <c r="E67" s="31">
        <f t="shared" si="2"/>
        <v>-5800556.92</v>
      </c>
    </row>
    <row r="68" spans="1:5" s="5" customFormat="1" ht="13.5" customHeight="1">
      <c r="A68" s="41" t="s">
        <v>53</v>
      </c>
      <c r="B68" s="51">
        <v>3497440.78</v>
      </c>
      <c r="C68" s="51">
        <v>0</v>
      </c>
      <c r="D68" s="28">
        <f t="shared" si="5"/>
        <v>0</v>
      </c>
      <c r="E68" s="31">
        <f t="shared" si="2"/>
        <v>-3497440.78</v>
      </c>
    </row>
    <row r="69" spans="1:5" s="5" customFormat="1" ht="13.5" customHeight="1">
      <c r="A69" s="41" t="s">
        <v>45</v>
      </c>
      <c r="B69" s="51">
        <v>2303116.14</v>
      </c>
      <c r="C69" s="51">
        <v>0</v>
      </c>
      <c r="D69" s="28">
        <f t="shared" si="5"/>
        <v>0</v>
      </c>
      <c r="E69" s="31">
        <f t="shared" si="2"/>
        <v>-2303116.14</v>
      </c>
    </row>
    <row r="70" spans="1:5" s="5" customFormat="1" ht="30">
      <c r="A70" s="27" t="s">
        <v>250</v>
      </c>
      <c r="B70" s="51">
        <f>B71+B72</f>
        <v>1490770.51</v>
      </c>
      <c r="C70" s="51">
        <f>C71+C72</f>
        <v>0</v>
      </c>
      <c r="D70" s="28">
        <f>IF(B70=0,"   ",C70/B70)</f>
        <v>0</v>
      </c>
      <c r="E70" s="31">
        <f>C70-B70</f>
        <v>-1490770.51</v>
      </c>
    </row>
    <row r="71" spans="1:5" s="5" customFormat="1" ht="13.5" customHeight="1">
      <c r="A71" s="41" t="s">
        <v>53</v>
      </c>
      <c r="B71" s="51">
        <v>0</v>
      </c>
      <c r="C71" s="51">
        <v>0</v>
      </c>
      <c r="D71" s="28" t="str">
        <f>IF(B71=0,"   ",C71/B71)</f>
        <v>   </v>
      </c>
      <c r="E71" s="31">
        <f>C71-B71</f>
        <v>0</v>
      </c>
    </row>
    <row r="72" spans="1:5" s="5" customFormat="1" ht="13.5" customHeight="1">
      <c r="A72" s="41" t="s">
        <v>45</v>
      </c>
      <c r="B72" s="51">
        <v>1490770.51</v>
      </c>
      <c r="C72" s="51">
        <v>0</v>
      </c>
      <c r="D72" s="28">
        <f>IF(B72=0,"   ",C72/B72)</f>
        <v>0</v>
      </c>
      <c r="E72" s="31">
        <f>C72-B72</f>
        <v>-1490770.51</v>
      </c>
    </row>
    <row r="73" spans="1:5" s="5" customFormat="1" ht="30">
      <c r="A73" s="27" t="s">
        <v>187</v>
      </c>
      <c r="B73" s="51">
        <f>B75</f>
        <v>337676.77</v>
      </c>
      <c r="C73" s="51">
        <f>C75</f>
        <v>0</v>
      </c>
      <c r="D73" s="28">
        <f t="shared" si="5"/>
        <v>0</v>
      </c>
      <c r="E73" s="31">
        <f t="shared" si="2"/>
        <v>-337676.77</v>
      </c>
    </row>
    <row r="74" spans="1:5" s="5" customFormat="1" ht="15">
      <c r="A74" s="27" t="s">
        <v>66</v>
      </c>
      <c r="B74" s="51"/>
      <c r="C74" s="55"/>
      <c r="D74" s="28" t="str">
        <f t="shared" si="5"/>
        <v>   </v>
      </c>
      <c r="E74" s="31"/>
    </row>
    <row r="75" spans="1:5" s="5" customFormat="1" ht="30">
      <c r="A75" s="27" t="s">
        <v>105</v>
      </c>
      <c r="B75" s="51">
        <f>SUM(B76:B77)</f>
        <v>337676.77</v>
      </c>
      <c r="C75" s="51">
        <f>SUM(C76:C77)</f>
        <v>0</v>
      </c>
      <c r="D75" s="28">
        <f t="shared" si="5"/>
        <v>0</v>
      </c>
      <c r="E75" s="31">
        <f aca="true" t="shared" si="6" ref="E75:E87">C75-B75</f>
        <v>-337676.77</v>
      </c>
    </row>
    <row r="76" spans="1:5" ht="16.5" customHeight="1">
      <c r="A76" s="41" t="s">
        <v>53</v>
      </c>
      <c r="B76" s="51">
        <v>334300</v>
      </c>
      <c r="C76" s="63">
        <v>0</v>
      </c>
      <c r="D76" s="28">
        <f t="shared" si="5"/>
        <v>0</v>
      </c>
      <c r="E76" s="65">
        <f t="shared" si="6"/>
        <v>-334300</v>
      </c>
    </row>
    <row r="77" spans="1:5" ht="15.75" customHeight="1">
      <c r="A77" s="41" t="s">
        <v>45</v>
      </c>
      <c r="B77" s="51">
        <v>3376.77</v>
      </c>
      <c r="C77" s="63">
        <v>0</v>
      </c>
      <c r="D77" s="28">
        <f t="shared" si="5"/>
        <v>0</v>
      </c>
      <c r="E77" s="65">
        <f t="shared" si="6"/>
        <v>-3376.77</v>
      </c>
    </row>
    <row r="78" spans="1:5" ht="47.25" customHeight="1">
      <c r="A78" s="39" t="s">
        <v>188</v>
      </c>
      <c r="B78" s="51">
        <f>B79+B80</f>
        <v>4829082.3</v>
      </c>
      <c r="C78" s="51">
        <f>C79+C80</f>
        <v>0</v>
      </c>
      <c r="D78" s="28">
        <f>IF(B78=0,"   ",C78/B78)</f>
        <v>0</v>
      </c>
      <c r="E78" s="65">
        <f t="shared" si="6"/>
        <v>-4829082.3</v>
      </c>
    </row>
    <row r="79" spans="1:5" ht="16.5" customHeight="1">
      <c r="A79" s="41" t="s">
        <v>53</v>
      </c>
      <c r="B79" s="51">
        <v>4795176</v>
      </c>
      <c r="C79" s="51">
        <v>0</v>
      </c>
      <c r="D79" s="28">
        <f>IF(B79=0,"   ",C79/B79)</f>
        <v>0</v>
      </c>
      <c r="E79" s="65">
        <f t="shared" si="6"/>
        <v>-4795176</v>
      </c>
    </row>
    <row r="80" spans="1:5" ht="15.75" customHeight="1">
      <c r="A80" s="41" t="s">
        <v>45</v>
      </c>
      <c r="B80" s="51">
        <v>33906.3</v>
      </c>
      <c r="C80" s="51">
        <v>0</v>
      </c>
      <c r="D80" s="28">
        <f>IF(B80=0,"   ",C80/B80)</f>
        <v>0</v>
      </c>
      <c r="E80" s="65">
        <f t="shared" si="6"/>
        <v>-33906.3</v>
      </c>
    </row>
    <row r="81" spans="1:5" s="5" customFormat="1" ht="45">
      <c r="A81" s="27" t="s">
        <v>251</v>
      </c>
      <c r="B81" s="51">
        <f>B82+B83</f>
        <v>5050505.05</v>
      </c>
      <c r="C81" s="51">
        <f>C82+C83</f>
        <v>0</v>
      </c>
      <c r="D81" s="28">
        <v>0</v>
      </c>
      <c r="E81" s="31">
        <f aca="true" t="shared" si="7" ref="E81:E86">C81-B81</f>
        <v>-5050505.05</v>
      </c>
    </row>
    <row r="82" spans="1:5" s="5" customFormat="1" ht="13.5" customHeight="1">
      <c r="A82" s="41" t="s">
        <v>53</v>
      </c>
      <c r="B82" s="51">
        <v>5000000</v>
      </c>
      <c r="C82" s="51">
        <v>0</v>
      </c>
      <c r="D82" s="28">
        <v>0</v>
      </c>
      <c r="E82" s="31">
        <f t="shared" si="7"/>
        <v>-5000000</v>
      </c>
    </row>
    <row r="83" spans="1:5" s="5" customFormat="1" ht="13.5" customHeight="1">
      <c r="A83" s="41" t="s">
        <v>45</v>
      </c>
      <c r="B83" s="51">
        <v>50505.05</v>
      </c>
      <c r="C83" s="51">
        <v>0</v>
      </c>
      <c r="D83" s="28">
        <v>0</v>
      </c>
      <c r="E83" s="31">
        <f t="shared" si="7"/>
        <v>-50505.05</v>
      </c>
    </row>
    <row r="84" spans="1:5" s="5" customFormat="1" ht="45">
      <c r="A84" s="27" t="s">
        <v>139</v>
      </c>
      <c r="B84" s="51">
        <f>B85+B86</f>
        <v>61111.11</v>
      </c>
      <c r="C84" s="51">
        <f>C85+C86</f>
        <v>0</v>
      </c>
      <c r="D84" s="28">
        <v>0</v>
      </c>
      <c r="E84" s="31">
        <f t="shared" si="7"/>
        <v>-61111.11</v>
      </c>
    </row>
    <row r="85" spans="1:5" s="5" customFormat="1" ht="13.5" customHeight="1">
      <c r="A85" s="41" t="s">
        <v>53</v>
      </c>
      <c r="B85" s="51">
        <v>60500</v>
      </c>
      <c r="C85" s="51">
        <v>0</v>
      </c>
      <c r="D85" s="28">
        <v>0</v>
      </c>
      <c r="E85" s="31">
        <f t="shared" si="7"/>
        <v>-60500</v>
      </c>
    </row>
    <row r="86" spans="1:5" s="5" customFormat="1" ht="13.5" customHeight="1">
      <c r="A86" s="41" t="s">
        <v>45</v>
      </c>
      <c r="B86" s="51">
        <v>611.11</v>
      </c>
      <c r="C86" s="51">
        <v>0</v>
      </c>
      <c r="D86" s="28">
        <v>0</v>
      </c>
      <c r="E86" s="31">
        <f t="shared" si="7"/>
        <v>-611.11</v>
      </c>
    </row>
    <row r="87" spans="1:5" s="5" customFormat="1" ht="30">
      <c r="A87" s="27" t="s">
        <v>189</v>
      </c>
      <c r="B87" s="51">
        <f>B89</f>
        <v>0</v>
      </c>
      <c r="C87" s="51">
        <f>C89</f>
        <v>0</v>
      </c>
      <c r="D87" s="28" t="str">
        <f aca="true" t="shared" si="8" ref="D87:D102">IF(B87=0,"   ",C87/B87)</f>
        <v>   </v>
      </c>
      <c r="E87" s="31">
        <f t="shared" si="6"/>
        <v>0</v>
      </c>
    </row>
    <row r="88" spans="1:5" s="5" customFormat="1" ht="15">
      <c r="A88" s="27" t="s">
        <v>66</v>
      </c>
      <c r="B88" s="51"/>
      <c r="C88" s="55"/>
      <c r="D88" s="28" t="str">
        <f t="shared" si="8"/>
        <v>   </v>
      </c>
      <c r="E88" s="31">
        <f aca="true" t="shared" si="9" ref="E88:E96">C88-B88</f>
        <v>0</v>
      </c>
    </row>
    <row r="89" spans="1:5" s="5" customFormat="1" ht="20.25" customHeight="1">
      <c r="A89" s="27" t="s">
        <v>190</v>
      </c>
      <c r="B89" s="51">
        <f>B90+B91</f>
        <v>0</v>
      </c>
      <c r="C89" s="51">
        <f>C90+C91</f>
        <v>0</v>
      </c>
      <c r="D89" s="28" t="str">
        <f t="shared" si="8"/>
        <v>   </v>
      </c>
      <c r="E89" s="31">
        <f t="shared" si="9"/>
        <v>0</v>
      </c>
    </row>
    <row r="90" spans="1:5" s="5" customFormat="1" ht="13.5" customHeight="1">
      <c r="A90" s="41" t="s">
        <v>53</v>
      </c>
      <c r="B90" s="51">
        <v>0</v>
      </c>
      <c r="C90" s="51">
        <v>0</v>
      </c>
      <c r="D90" s="28" t="str">
        <f t="shared" si="8"/>
        <v>   </v>
      </c>
      <c r="E90" s="31">
        <f t="shared" si="9"/>
        <v>0</v>
      </c>
    </row>
    <row r="91" spans="1:5" s="5" customFormat="1" ht="13.5" customHeight="1">
      <c r="A91" s="41" t="s">
        <v>45</v>
      </c>
      <c r="B91" s="51">
        <v>0</v>
      </c>
      <c r="C91" s="51">
        <v>0</v>
      </c>
      <c r="D91" s="28" t="str">
        <f t="shared" si="8"/>
        <v>   </v>
      </c>
      <c r="E91" s="31">
        <f t="shared" si="9"/>
        <v>0</v>
      </c>
    </row>
    <row r="92" spans="1:5" s="5" customFormat="1" ht="15">
      <c r="A92" s="27" t="s">
        <v>49</v>
      </c>
      <c r="B92" s="51">
        <f>SUM(B94:B104)</f>
        <v>39931954.4</v>
      </c>
      <c r="C92" s="51">
        <f>SUM(C94:C104)</f>
        <v>2586600</v>
      </c>
      <c r="D92" s="28">
        <f t="shared" si="8"/>
        <v>0.06477519166955675</v>
      </c>
      <c r="E92" s="31">
        <f t="shared" si="9"/>
        <v>-37345354.4</v>
      </c>
    </row>
    <row r="93" spans="1:5" s="5" customFormat="1" ht="15">
      <c r="A93" s="27" t="s">
        <v>66</v>
      </c>
      <c r="B93" s="51"/>
      <c r="C93" s="55"/>
      <c r="D93" s="28" t="str">
        <f t="shared" si="8"/>
        <v>   </v>
      </c>
      <c r="E93" s="31">
        <f t="shared" si="9"/>
        <v>0</v>
      </c>
    </row>
    <row r="94" spans="1:5" s="5" customFormat="1" ht="60.75" customHeight="1">
      <c r="A94" s="39" t="s">
        <v>191</v>
      </c>
      <c r="B94" s="51">
        <v>12932600</v>
      </c>
      <c r="C94" s="55">
        <v>0</v>
      </c>
      <c r="D94" s="28">
        <f t="shared" si="8"/>
        <v>0</v>
      </c>
      <c r="E94" s="31">
        <f t="shared" si="9"/>
        <v>-12932600</v>
      </c>
    </row>
    <row r="95" spans="1:5" s="5" customFormat="1" ht="30">
      <c r="A95" s="39" t="s">
        <v>193</v>
      </c>
      <c r="B95" s="51">
        <v>23500</v>
      </c>
      <c r="C95" s="51">
        <v>0</v>
      </c>
      <c r="D95" s="28">
        <f t="shared" si="8"/>
        <v>0</v>
      </c>
      <c r="E95" s="31">
        <f t="shared" si="9"/>
        <v>-23500</v>
      </c>
    </row>
    <row r="96" spans="1:5" s="5" customFormat="1" ht="42.75" customHeight="1">
      <c r="A96" s="39" t="s">
        <v>194</v>
      </c>
      <c r="B96" s="51">
        <v>4504800</v>
      </c>
      <c r="C96" s="55">
        <v>0</v>
      </c>
      <c r="D96" s="28">
        <f t="shared" si="8"/>
        <v>0</v>
      </c>
      <c r="E96" s="31">
        <f t="shared" si="9"/>
        <v>-4504800</v>
      </c>
    </row>
    <row r="97" spans="1:5" ht="31.5" customHeight="1">
      <c r="A97" s="68" t="s">
        <v>195</v>
      </c>
      <c r="B97" s="51">
        <v>6809154.4</v>
      </c>
      <c r="C97" s="51">
        <v>0</v>
      </c>
      <c r="D97" s="28">
        <f t="shared" si="8"/>
        <v>0</v>
      </c>
      <c r="E97" s="65">
        <f aca="true" t="shared" si="10" ref="E97:E105">C97-B97</f>
        <v>-6809154.4</v>
      </c>
    </row>
    <row r="98" spans="1:5" ht="44.25" customHeight="1">
      <c r="A98" s="68" t="s">
        <v>196</v>
      </c>
      <c r="B98" s="51">
        <v>12787200</v>
      </c>
      <c r="C98" s="51">
        <v>2586600</v>
      </c>
      <c r="D98" s="28">
        <f t="shared" si="8"/>
        <v>0.2022804054054054</v>
      </c>
      <c r="E98" s="65">
        <f t="shared" si="10"/>
        <v>-10200600</v>
      </c>
    </row>
    <row r="99" spans="1:5" ht="44.25" customHeight="1">
      <c r="A99" s="68" t="s">
        <v>197</v>
      </c>
      <c r="B99" s="51">
        <v>784900</v>
      </c>
      <c r="C99" s="51">
        <v>0</v>
      </c>
      <c r="D99" s="28">
        <f t="shared" si="8"/>
        <v>0</v>
      </c>
      <c r="E99" s="65">
        <f t="shared" si="10"/>
        <v>-784900</v>
      </c>
    </row>
    <row r="100" spans="1:5" ht="30">
      <c r="A100" s="68" t="s">
        <v>252</v>
      </c>
      <c r="B100" s="51">
        <v>1508700</v>
      </c>
      <c r="C100" s="51">
        <v>0</v>
      </c>
      <c r="D100" s="28">
        <v>0</v>
      </c>
      <c r="E100" s="65">
        <f t="shared" si="10"/>
        <v>-1508700</v>
      </c>
    </row>
    <row r="101" spans="1:5" ht="45.75" customHeight="1">
      <c r="A101" s="68" t="s">
        <v>198</v>
      </c>
      <c r="B101" s="51">
        <v>0</v>
      </c>
      <c r="C101" s="51">
        <v>0</v>
      </c>
      <c r="D101" s="28" t="str">
        <f t="shared" si="8"/>
        <v>   </v>
      </c>
      <c r="E101" s="65">
        <f t="shared" si="10"/>
        <v>0</v>
      </c>
    </row>
    <row r="102" spans="1:5" ht="105.75" customHeight="1">
      <c r="A102" s="68" t="s">
        <v>199</v>
      </c>
      <c r="B102" s="51">
        <v>581100</v>
      </c>
      <c r="C102" s="51">
        <v>0</v>
      </c>
      <c r="D102" s="28">
        <f t="shared" si="8"/>
        <v>0</v>
      </c>
      <c r="E102" s="65">
        <f t="shared" si="10"/>
        <v>-581100</v>
      </c>
    </row>
    <row r="103" spans="1:5" ht="105" customHeight="1">
      <c r="A103" s="68" t="s">
        <v>224</v>
      </c>
      <c r="B103" s="51">
        <v>0</v>
      </c>
      <c r="C103" s="51">
        <v>0</v>
      </c>
      <c r="D103" s="28">
        <v>0</v>
      </c>
      <c r="E103" s="65">
        <f t="shared" si="10"/>
        <v>0</v>
      </c>
    </row>
    <row r="104" spans="1:5" ht="120.75" customHeight="1">
      <c r="A104" s="68" t="s">
        <v>225</v>
      </c>
      <c r="B104" s="51">
        <v>0</v>
      </c>
      <c r="C104" s="51">
        <v>0</v>
      </c>
      <c r="D104" s="28">
        <v>0</v>
      </c>
      <c r="E104" s="65">
        <f t="shared" si="10"/>
        <v>0</v>
      </c>
    </row>
    <row r="105" spans="1:5" s="5" customFormat="1" ht="19.5" customHeight="1">
      <c r="A105" s="27" t="s">
        <v>96</v>
      </c>
      <c r="B105" s="51">
        <f>B106+B107+B108+B109+B126+B129</f>
        <v>208765024.27</v>
      </c>
      <c r="C105" s="51">
        <f>C106+C107+C108+C109+C126+C129</f>
        <v>14618004</v>
      </c>
      <c r="D105" s="28">
        <f>IF(B105=0,"   ",C105/B105)</f>
        <v>0.07002132685355494</v>
      </c>
      <c r="E105" s="31">
        <f t="shared" si="10"/>
        <v>-194147020.27</v>
      </c>
    </row>
    <row r="106" spans="1:5" s="5" customFormat="1" ht="30.75" customHeight="1">
      <c r="A106" s="27" t="s">
        <v>200</v>
      </c>
      <c r="B106" s="51">
        <v>1209400</v>
      </c>
      <c r="C106" s="55">
        <v>27000</v>
      </c>
      <c r="D106" s="28">
        <f aca="true" t="shared" si="11" ref="D106:D115">IF(B106=0,"   ",C106/B106)</f>
        <v>0.022325119894162394</v>
      </c>
      <c r="E106" s="31">
        <f aca="true" t="shared" si="12" ref="E106:E115">C106-B106</f>
        <v>-1182400</v>
      </c>
    </row>
    <row r="107" spans="1:5" s="5" customFormat="1" ht="46.5" customHeight="1">
      <c r="A107" s="67" t="s">
        <v>201</v>
      </c>
      <c r="B107" s="51">
        <v>6500</v>
      </c>
      <c r="C107" s="55">
        <v>0</v>
      </c>
      <c r="D107" s="28">
        <f t="shared" si="11"/>
        <v>0</v>
      </c>
      <c r="E107" s="31">
        <f t="shared" si="12"/>
        <v>-6500</v>
      </c>
    </row>
    <row r="108" spans="1:5" s="5" customFormat="1" ht="30">
      <c r="A108" s="27" t="s">
        <v>202</v>
      </c>
      <c r="B108" s="51">
        <v>1423700</v>
      </c>
      <c r="C108" s="55">
        <v>36000</v>
      </c>
      <c r="D108" s="28">
        <f t="shared" si="11"/>
        <v>0.02528622603076491</v>
      </c>
      <c r="E108" s="31">
        <f t="shared" si="12"/>
        <v>-1387700</v>
      </c>
    </row>
    <row r="109" spans="1:5" s="5" customFormat="1" ht="30">
      <c r="A109" s="27" t="s">
        <v>253</v>
      </c>
      <c r="B109" s="51">
        <f>B112+B113+B114+B116+B111+B115+B117+B118+B121+B122+B123+B125+B124</f>
        <v>181955287.27</v>
      </c>
      <c r="C109" s="51">
        <f>C112+C113+C114+C116+C111+C115+C117+C118+C121+C122+C123+C125</f>
        <v>14555004</v>
      </c>
      <c r="D109" s="28">
        <f t="shared" si="11"/>
        <v>0.0799922014819064</v>
      </c>
      <c r="E109" s="31">
        <f t="shared" si="12"/>
        <v>-167400283.27</v>
      </c>
    </row>
    <row r="110" spans="1:5" s="5" customFormat="1" ht="15">
      <c r="A110" s="27" t="s">
        <v>140</v>
      </c>
      <c r="B110" s="51"/>
      <c r="C110" s="51"/>
      <c r="D110" s="28" t="str">
        <f t="shared" si="11"/>
        <v>   </v>
      </c>
      <c r="E110" s="31">
        <f t="shared" si="12"/>
        <v>0</v>
      </c>
    </row>
    <row r="111" spans="1:5" s="5" customFormat="1" ht="27.75" customHeight="1">
      <c r="A111" s="27" t="s">
        <v>64</v>
      </c>
      <c r="B111" s="51">
        <v>44017100</v>
      </c>
      <c r="C111" s="55">
        <v>3668100</v>
      </c>
      <c r="D111" s="28">
        <f>IF(B111=0,"   ",C111/B111)</f>
        <v>0.08333352265369595</v>
      </c>
      <c r="E111" s="31">
        <f>C111-B111</f>
        <v>-40349000</v>
      </c>
    </row>
    <row r="112" spans="1:5" s="5" customFormat="1" ht="30">
      <c r="A112" s="27" t="s">
        <v>125</v>
      </c>
      <c r="B112" s="51">
        <v>127865500</v>
      </c>
      <c r="C112" s="55">
        <v>10655460</v>
      </c>
      <c r="D112" s="28">
        <f t="shared" si="11"/>
        <v>0.0833333463678631</v>
      </c>
      <c r="E112" s="31">
        <f t="shared" si="12"/>
        <v>-117210040</v>
      </c>
    </row>
    <row r="113" spans="1:5" s="5" customFormat="1" ht="15">
      <c r="A113" s="27" t="s">
        <v>51</v>
      </c>
      <c r="B113" s="51">
        <v>1370600</v>
      </c>
      <c r="C113" s="55">
        <v>39639</v>
      </c>
      <c r="D113" s="28">
        <f t="shared" si="11"/>
        <v>0.028920910550124034</v>
      </c>
      <c r="E113" s="31">
        <f t="shared" si="12"/>
        <v>-1330961</v>
      </c>
    </row>
    <row r="114" spans="1:5" s="5" customFormat="1" ht="15">
      <c r="A114" s="27" t="s">
        <v>52</v>
      </c>
      <c r="B114" s="51">
        <v>800</v>
      </c>
      <c r="C114" s="55">
        <v>0</v>
      </c>
      <c r="D114" s="28">
        <f t="shared" si="11"/>
        <v>0</v>
      </c>
      <c r="E114" s="31">
        <f t="shared" si="12"/>
        <v>-800</v>
      </c>
    </row>
    <row r="115" spans="1:5" s="5" customFormat="1" ht="15">
      <c r="A115" s="27" t="s">
        <v>67</v>
      </c>
      <c r="B115" s="51">
        <v>3200</v>
      </c>
      <c r="C115" s="55">
        <v>0</v>
      </c>
      <c r="D115" s="28">
        <f t="shared" si="11"/>
        <v>0</v>
      </c>
      <c r="E115" s="31">
        <f t="shared" si="12"/>
        <v>-3200</v>
      </c>
    </row>
    <row r="116" spans="1:5" s="5" customFormat="1" ht="15">
      <c r="A116" s="27" t="s">
        <v>217</v>
      </c>
      <c r="B116" s="51">
        <v>85200</v>
      </c>
      <c r="C116" s="51">
        <v>0</v>
      </c>
      <c r="D116" s="28">
        <f aca="true" t="shared" si="13" ref="D116:D129">IF(B116=0,"   ",C116/B116)</f>
        <v>0</v>
      </c>
      <c r="E116" s="31">
        <f>C116-B116</f>
        <v>-85200</v>
      </c>
    </row>
    <row r="117" spans="1:5" s="5" customFormat="1" ht="30">
      <c r="A117" s="41" t="s">
        <v>89</v>
      </c>
      <c r="B117" s="51">
        <v>171500</v>
      </c>
      <c r="C117" s="51">
        <v>0</v>
      </c>
      <c r="D117" s="28">
        <f t="shared" si="13"/>
        <v>0</v>
      </c>
      <c r="E117" s="31">
        <f>C117-B117</f>
        <v>-171500</v>
      </c>
    </row>
    <row r="118" spans="1:5" s="5" customFormat="1" ht="28.5" customHeight="1">
      <c r="A118" s="27" t="s">
        <v>88</v>
      </c>
      <c r="B118" s="51">
        <f>B119+B120</f>
        <v>2379500</v>
      </c>
      <c r="C118" s="51">
        <f>C119+C120</f>
        <v>181305</v>
      </c>
      <c r="D118" s="28">
        <f t="shared" si="13"/>
        <v>0.07619457869300274</v>
      </c>
      <c r="E118" s="31">
        <f aca="true" t="shared" si="14" ref="E118:E125">C118-B118</f>
        <v>-2198195</v>
      </c>
    </row>
    <row r="119" spans="1:5" s="5" customFormat="1" ht="15">
      <c r="A119" s="27" t="s">
        <v>79</v>
      </c>
      <c r="B119" s="51">
        <v>1718500</v>
      </c>
      <c r="C119" s="51">
        <v>132421.5</v>
      </c>
      <c r="D119" s="28">
        <f t="shared" si="13"/>
        <v>0.07705644457375618</v>
      </c>
      <c r="E119" s="31">
        <f t="shared" si="14"/>
        <v>-1586078.5</v>
      </c>
    </row>
    <row r="120" spans="1:5" s="5" customFormat="1" ht="15">
      <c r="A120" s="27" t="s">
        <v>80</v>
      </c>
      <c r="B120" s="51">
        <v>661000</v>
      </c>
      <c r="C120" s="55">
        <v>48883.5</v>
      </c>
      <c r="D120" s="28">
        <f t="shared" si="13"/>
        <v>0.07395385779122542</v>
      </c>
      <c r="E120" s="31">
        <f t="shared" si="14"/>
        <v>-612116.5</v>
      </c>
    </row>
    <row r="121" spans="1:5" s="5" customFormat="1" ht="30">
      <c r="A121" s="27" t="s">
        <v>90</v>
      </c>
      <c r="B121" s="51">
        <v>476200</v>
      </c>
      <c r="C121" s="55">
        <v>10500</v>
      </c>
      <c r="D121" s="28">
        <f t="shared" si="13"/>
        <v>0.022049559008819823</v>
      </c>
      <c r="E121" s="31">
        <f t="shared" si="14"/>
        <v>-465700</v>
      </c>
    </row>
    <row r="122" spans="1:5" s="5" customFormat="1" ht="45">
      <c r="A122" s="27" t="s">
        <v>113</v>
      </c>
      <c r="B122" s="51">
        <v>5100</v>
      </c>
      <c r="C122" s="55">
        <v>0</v>
      </c>
      <c r="D122" s="28">
        <f>IF(B122=0,"   ",C122/B122)</f>
        <v>0</v>
      </c>
      <c r="E122" s="31">
        <f t="shared" si="14"/>
        <v>-5100</v>
      </c>
    </row>
    <row r="123" spans="1:5" s="5" customFormat="1" ht="135" customHeight="1">
      <c r="A123" s="41" t="s">
        <v>132</v>
      </c>
      <c r="B123" s="51">
        <v>563400</v>
      </c>
      <c r="C123" s="55">
        <v>0</v>
      </c>
      <c r="D123" s="28">
        <f>IF(B123=0,"   ",C123/B123)</f>
        <v>0</v>
      </c>
      <c r="E123" s="31">
        <f t="shared" si="14"/>
        <v>-563400</v>
      </c>
    </row>
    <row r="124" spans="1:5" s="5" customFormat="1" ht="75">
      <c r="A124" s="41" t="s">
        <v>254</v>
      </c>
      <c r="B124" s="51">
        <v>4805187.27</v>
      </c>
      <c r="C124" s="55">
        <v>0</v>
      </c>
      <c r="D124" s="28">
        <f>IF(B124=0,"   ",C124/B124)</f>
        <v>0</v>
      </c>
      <c r="E124" s="31">
        <f>C124-B124</f>
        <v>-4805187.27</v>
      </c>
    </row>
    <row r="125" spans="1:5" s="5" customFormat="1" ht="63" customHeight="1">
      <c r="A125" s="41" t="s">
        <v>226</v>
      </c>
      <c r="B125" s="51">
        <v>212000</v>
      </c>
      <c r="C125" s="55">
        <v>0</v>
      </c>
      <c r="D125" s="28">
        <f>IF(B125=0,"   ",C125/B125)</f>
        <v>0</v>
      </c>
      <c r="E125" s="31">
        <f t="shared" si="14"/>
        <v>-212000</v>
      </c>
    </row>
    <row r="126" spans="1:5" s="5" customFormat="1" ht="30" customHeight="1">
      <c r="A126" s="27" t="s">
        <v>50</v>
      </c>
      <c r="B126" s="51">
        <f>B127+B128</f>
        <v>23951037</v>
      </c>
      <c r="C126" s="51">
        <f>C127+C128</f>
        <v>0</v>
      </c>
      <c r="D126" s="28">
        <f t="shared" si="13"/>
        <v>0</v>
      </c>
      <c r="E126" s="31">
        <f>C126-B126</f>
        <v>-23951037</v>
      </c>
    </row>
    <row r="127" spans="1:5" s="5" customFormat="1" ht="15">
      <c r="A127" s="41" t="s">
        <v>53</v>
      </c>
      <c r="B127" s="51">
        <v>0</v>
      </c>
      <c r="C127" s="51">
        <v>0</v>
      </c>
      <c r="D127" s="28" t="str">
        <f t="shared" si="13"/>
        <v>   </v>
      </c>
      <c r="E127" s="31">
        <f>C127-B127</f>
        <v>0</v>
      </c>
    </row>
    <row r="128" spans="1:5" s="5" customFormat="1" ht="15">
      <c r="A128" s="41" t="s">
        <v>45</v>
      </c>
      <c r="B128" s="51">
        <v>23951037</v>
      </c>
      <c r="C128" s="55">
        <v>0</v>
      </c>
      <c r="D128" s="28">
        <f t="shared" si="13"/>
        <v>0</v>
      </c>
      <c r="E128" s="31">
        <f>C128-B128</f>
        <v>-23951037</v>
      </c>
    </row>
    <row r="129" spans="1:5" s="5" customFormat="1" ht="32.25" customHeight="1">
      <c r="A129" s="27" t="s">
        <v>203</v>
      </c>
      <c r="B129" s="51">
        <v>219100</v>
      </c>
      <c r="C129" s="55">
        <v>0</v>
      </c>
      <c r="D129" s="28">
        <f t="shared" si="13"/>
        <v>0</v>
      </c>
      <c r="E129" s="31">
        <f>C129-B129</f>
        <v>-219100</v>
      </c>
    </row>
    <row r="130" spans="1:5" s="5" customFormat="1" ht="20.25" customHeight="1">
      <c r="A130" s="27" t="s">
        <v>32</v>
      </c>
      <c r="B130" s="51">
        <f>B131+B132</f>
        <v>9683366.85</v>
      </c>
      <c r="C130" s="51">
        <f>C131+C132</f>
        <v>0</v>
      </c>
      <c r="D130" s="28">
        <f>IF(B130=0,"   ",C130/B130)</f>
        <v>0</v>
      </c>
      <c r="E130" s="31">
        <f aca="true" t="shared" si="15" ref="E130:E135">C130-B130</f>
        <v>-9683366.85</v>
      </c>
    </row>
    <row r="131" spans="1:5" s="5" customFormat="1" ht="60">
      <c r="A131" s="27" t="s">
        <v>177</v>
      </c>
      <c r="B131" s="51">
        <v>8593200</v>
      </c>
      <c r="C131" s="55">
        <v>0</v>
      </c>
      <c r="D131" s="28">
        <f>IF(B131=0,"   ",C131/B131)</f>
        <v>0</v>
      </c>
      <c r="E131" s="31">
        <f t="shared" si="15"/>
        <v>-8593200</v>
      </c>
    </row>
    <row r="132" spans="1:5" s="5" customFormat="1" ht="74.25" customHeight="1">
      <c r="A132" s="27" t="s">
        <v>131</v>
      </c>
      <c r="B132" s="51">
        <f>B133+B134</f>
        <v>1090166.8499999999</v>
      </c>
      <c r="C132" s="51">
        <f>C133+C134</f>
        <v>0</v>
      </c>
      <c r="D132" s="28">
        <f aca="true" t="shared" si="16" ref="D132:D146">IF(B132=0,"   ",C132/B132)</f>
        <v>0</v>
      </c>
      <c r="E132" s="31">
        <f t="shared" si="15"/>
        <v>-1090166.8499999999</v>
      </c>
    </row>
    <row r="133" spans="1:5" s="5" customFormat="1" ht="15">
      <c r="A133" s="41" t="s">
        <v>53</v>
      </c>
      <c r="B133" s="51">
        <v>1079265.18</v>
      </c>
      <c r="C133" s="51">
        <v>0</v>
      </c>
      <c r="D133" s="28">
        <f t="shared" si="16"/>
        <v>0</v>
      </c>
      <c r="E133" s="31">
        <f t="shared" si="15"/>
        <v>-1079265.18</v>
      </c>
    </row>
    <row r="134" spans="1:5" s="5" customFormat="1" ht="15">
      <c r="A134" s="41" t="s">
        <v>45</v>
      </c>
      <c r="B134" s="51">
        <v>10901.67</v>
      </c>
      <c r="C134" s="51">
        <v>0</v>
      </c>
      <c r="D134" s="28">
        <f t="shared" si="16"/>
        <v>0</v>
      </c>
      <c r="E134" s="31">
        <f t="shared" si="15"/>
        <v>-10901.67</v>
      </c>
    </row>
    <row r="135" spans="1:5" s="5" customFormat="1" ht="14.25">
      <c r="A135" s="56" t="s">
        <v>5</v>
      </c>
      <c r="B135" s="57">
        <f>B44+B45</f>
        <v>553647999.19</v>
      </c>
      <c r="C135" s="57">
        <f>SUM(C44,C45,)</f>
        <v>3847600.610000003</v>
      </c>
      <c r="D135" s="58">
        <f t="shared" si="16"/>
        <v>0.006949543059180441</v>
      </c>
      <c r="E135" s="59">
        <f t="shared" si="15"/>
        <v>-549800398.58</v>
      </c>
    </row>
    <row r="136" spans="1:5" s="7" customFormat="1" ht="15">
      <c r="A136" s="66" t="s">
        <v>6</v>
      </c>
      <c r="B136" s="53"/>
      <c r="C136" s="54"/>
      <c r="D136" s="28" t="str">
        <f t="shared" si="16"/>
        <v>   </v>
      </c>
      <c r="E136" s="29"/>
    </row>
    <row r="137" spans="1:5" s="5" customFormat="1" ht="15">
      <c r="A137" s="27" t="s">
        <v>20</v>
      </c>
      <c r="B137" s="51">
        <f>B138+B144+B146+B149+B150+B148</f>
        <v>86631949.02</v>
      </c>
      <c r="C137" s="51">
        <f>C138+C144+C146+C149+C150+C148</f>
        <v>1668344.3699999999</v>
      </c>
      <c r="D137" s="28">
        <f t="shared" si="16"/>
        <v>0.01925784181093332</v>
      </c>
      <c r="E137" s="31">
        <f aca="true" t="shared" si="17" ref="E137:E162">C137-B137</f>
        <v>-84963604.64999999</v>
      </c>
    </row>
    <row r="138" spans="1:5" s="5" customFormat="1" ht="15">
      <c r="A138" s="27" t="s">
        <v>21</v>
      </c>
      <c r="B138" s="51">
        <v>54499993.15</v>
      </c>
      <c r="C138" s="55">
        <v>982920.34</v>
      </c>
      <c r="D138" s="28">
        <f t="shared" si="16"/>
        <v>0.018035237863144576</v>
      </c>
      <c r="E138" s="31">
        <f t="shared" si="17"/>
        <v>-53517072.809999995</v>
      </c>
    </row>
    <row r="139" spans="1:5" s="5" customFormat="1" ht="33" customHeight="1">
      <c r="A139" s="27" t="s">
        <v>204</v>
      </c>
      <c r="B139" s="51">
        <v>476200</v>
      </c>
      <c r="C139" s="51">
        <v>10500</v>
      </c>
      <c r="D139" s="28">
        <f>IF(B139=0,"   ",C139/B139)</f>
        <v>0.022049559008819823</v>
      </c>
      <c r="E139" s="31">
        <f t="shared" si="17"/>
        <v>-465700</v>
      </c>
    </row>
    <row r="140" spans="1:5" s="5" customFormat="1" ht="33" customHeight="1">
      <c r="A140" s="27" t="s">
        <v>205</v>
      </c>
      <c r="B140" s="51">
        <v>800</v>
      </c>
      <c r="C140" s="51">
        <v>0</v>
      </c>
      <c r="D140" s="28">
        <f t="shared" si="16"/>
        <v>0</v>
      </c>
      <c r="E140" s="31">
        <f t="shared" si="17"/>
        <v>-800</v>
      </c>
    </row>
    <row r="141" spans="1:5" s="5" customFormat="1" ht="30">
      <c r="A141" s="27" t="s">
        <v>206</v>
      </c>
      <c r="B141" s="51">
        <v>1370600</v>
      </c>
      <c r="C141" s="55">
        <v>39639</v>
      </c>
      <c r="D141" s="28">
        <f t="shared" si="16"/>
        <v>0.028920910550124034</v>
      </c>
      <c r="E141" s="31">
        <f t="shared" si="17"/>
        <v>-1330961</v>
      </c>
    </row>
    <row r="142" spans="1:5" s="5" customFormat="1" ht="30">
      <c r="A142" s="27" t="s">
        <v>207</v>
      </c>
      <c r="B142" s="51">
        <v>85200</v>
      </c>
      <c r="C142" s="55">
        <v>0</v>
      </c>
      <c r="D142" s="28">
        <f t="shared" si="16"/>
        <v>0</v>
      </c>
      <c r="E142" s="31">
        <f t="shared" si="17"/>
        <v>-85200</v>
      </c>
    </row>
    <row r="143" spans="1:5" s="5" customFormat="1" ht="90" customHeight="1">
      <c r="A143" s="27" t="s">
        <v>234</v>
      </c>
      <c r="B143" s="51">
        <v>0</v>
      </c>
      <c r="C143" s="55">
        <v>0</v>
      </c>
      <c r="D143" s="28" t="str">
        <f t="shared" si="16"/>
        <v>   </v>
      </c>
      <c r="E143" s="31">
        <f t="shared" si="17"/>
        <v>0</v>
      </c>
    </row>
    <row r="144" spans="1:5" s="5" customFormat="1" ht="15.75" customHeight="1">
      <c r="A144" s="27" t="s">
        <v>56</v>
      </c>
      <c r="B144" s="51">
        <f>B145</f>
        <v>6500</v>
      </c>
      <c r="C144" s="51">
        <f>C145</f>
        <v>0</v>
      </c>
      <c r="D144" s="28">
        <f t="shared" si="16"/>
        <v>0</v>
      </c>
      <c r="E144" s="31">
        <f t="shared" si="17"/>
        <v>-6500</v>
      </c>
    </row>
    <row r="145" spans="1:5" s="5" customFormat="1" ht="30.75" customHeight="1">
      <c r="A145" s="27" t="s">
        <v>175</v>
      </c>
      <c r="B145" s="51">
        <v>6500</v>
      </c>
      <c r="C145" s="55">
        <v>0</v>
      </c>
      <c r="D145" s="28">
        <f t="shared" si="16"/>
        <v>0</v>
      </c>
      <c r="E145" s="31">
        <f t="shared" si="17"/>
        <v>-6500</v>
      </c>
    </row>
    <row r="146" spans="1:5" s="5" customFormat="1" ht="30">
      <c r="A146" s="27" t="s">
        <v>63</v>
      </c>
      <c r="B146" s="51">
        <v>5474129.8</v>
      </c>
      <c r="C146" s="55">
        <v>101163</v>
      </c>
      <c r="D146" s="28">
        <f t="shared" si="16"/>
        <v>0.01848019752838159</v>
      </c>
      <c r="E146" s="31">
        <f t="shared" si="17"/>
        <v>-5372966.8</v>
      </c>
    </row>
    <row r="147" spans="1:5" s="5" customFormat="1" ht="107.25" customHeight="1">
      <c r="A147" s="27" t="s">
        <v>235</v>
      </c>
      <c r="B147" s="51">
        <v>0</v>
      </c>
      <c r="C147" s="55">
        <v>0</v>
      </c>
      <c r="D147" s="28" t="str">
        <f>IF(B147=0,"   ",C147/B147)</f>
        <v>   </v>
      </c>
      <c r="E147" s="31">
        <f t="shared" si="17"/>
        <v>0</v>
      </c>
    </row>
    <row r="148" spans="1:5" s="5" customFormat="1" ht="15">
      <c r="A148" s="27" t="s">
        <v>233</v>
      </c>
      <c r="B148" s="51">
        <v>0</v>
      </c>
      <c r="C148" s="51">
        <v>0</v>
      </c>
      <c r="D148" s="28">
        <v>0</v>
      </c>
      <c r="E148" s="31">
        <f t="shared" si="17"/>
        <v>0</v>
      </c>
    </row>
    <row r="149" spans="1:5" s="5" customFormat="1" ht="15">
      <c r="A149" s="27" t="s">
        <v>22</v>
      </c>
      <c r="B149" s="51">
        <v>2430000</v>
      </c>
      <c r="C149" s="55">
        <v>0</v>
      </c>
      <c r="D149" s="28">
        <v>0</v>
      </c>
      <c r="E149" s="31">
        <f t="shared" si="17"/>
        <v>-2430000</v>
      </c>
    </row>
    <row r="150" spans="1:5" s="5" customFormat="1" ht="15">
      <c r="A150" s="27" t="s">
        <v>29</v>
      </c>
      <c r="B150" s="51">
        <f>B153+B151+B152+B154+B155</f>
        <v>24221326.07</v>
      </c>
      <c r="C150" s="51">
        <f>C153+C151+C152+C154+C155</f>
        <v>584261.03</v>
      </c>
      <c r="D150" s="38">
        <f aca="true" t="shared" si="18" ref="D150:D158">IF(B150=0,"   ",C150/B150)</f>
        <v>0.02412176064644342</v>
      </c>
      <c r="E150" s="31">
        <f t="shared" si="17"/>
        <v>-23637065.04</v>
      </c>
    </row>
    <row r="151" spans="1:5" s="5" customFormat="1" ht="15">
      <c r="A151" s="39" t="s">
        <v>127</v>
      </c>
      <c r="B151" s="51">
        <v>105000</v>
      </c>
      <c r="C151" s="55">
        <v>0</v>
      </c>
      <c r="D151" s="28">
        <f t="shared" si="18"/>
        <v>0</v>
      </c>
      <c r="E151" s="31">
        <f t="shared" si="17"/>
        <v>-105000</v>
      </c>
    </row>
    <row r="152" spans="1:5" s="5" customFormat="1" ht="30">
      <c r="A152" s="39" t="s">
        <v>141</v>
      </c>
      <c r="B152" s="51">
        <v>239900</v>
      </c>
      <c r="C152" s="51">
        <v>0</v>
      </c>
      <c r="D152" s="28">
        <f t="shared" si="18"/>
        <v>0</v>
      </c>
      <c r="E152" s="31">
        <f t="shared" si="17"/>
        <v>-239900</v>
      </c>
    </row>
    <row r="153" spans="1:5" s="5" customFormat="1" ht="30">
      <c r="A153" s="27" t="s">
        <v>218</v>
      </c>
      <c r="B153" s="51">
        <v>22055100</v>
      </c>
      <c r="C153" s="55">
        <v>584261.03</v>
      </c>
      <c r="D153" s="28">
        <f t="shared" si="18"/>
        <v>0.026490971702690082</v>
      </c>
      <c r="E153" s="31">
        <f t="shared" si="17"/>
        <v>-21470838.97</v>
      </c>
    </row>
    <row r="154" spans="1:5" s="5" customFormat="1" ht="15">
      <c r="A154" s="27" t="s">
        <v>240</v>
      </c>
      <c r="B154" s="51">
        <v>85400</v>
      </c>
      <c r="C154" s="55">
        <v>0</v>
      </c>
      <c r="D154" s="28">
        <f t="shared" si="18"/>
        <v>0</v>
      </c>
      <c r="E154" s="31">
        <f t="shared" si="17"/>
        <v>-85400</v>
      </c>
    </row>
    <row r="155" spans="1:5" s="5" customFormat="1" ht="15">
      <c r="A155" s="39" t="s">
        <v>255</v>
      </c>
      <c r="B155" s="51">
        <f>B156+B157+B158</f>
        <v>1735926.07</v>
      </c>
      <c r="C155" s="51">
        <f>C156+C157+C158</f>
        <v>0</v>
      </c>
      <c r="D155" s="28">
        <f t="shared" si="18"/>
        <v>0</v>
      </c>
      <c r="E155" s="31">
        <f t="shared" si="17"/>
        <v>-1735926.07</v>
      </c>
    </row>
    <row r="156" spans="1:5" s="5" customFormat="1" ht="13.5" customHeight="1">
      <c r="A156" s="41" t="s">
        <v>45</v>
      </c>
      <c r="B156" s="51">
        <v>1490770.51</v>
      </c>
      <c r="C156" s="51">
        <v>0</v>
      </c>
      <c r="D156" s="28">
        <f t="shared" si="18"/>
        <v>0</v>
      </c>
      <c r="E156" s="31">
        <f t="shared" si="17"/>
        <v>-1490770.51</v>
      </c>
    </row>
    <row r="157" spans="1:5" s="5" customFormat="1" ht="13.5" customHeight="1">
      <c r="A157" s="41" t="s">
        <v>256</v>
      </c>
      <c r="B157" s="51">
        <v>95155.56</v>
      </c>
      <c r="C157" s="51">
        <v>0</v>
      </c>
      <c r="D157" s="28">
        <f t="shared" si="18"/>
        <v>0</v>
      </c>
      <c r="E157" s="31">
        <f t="shared" si="17"/>
        <v>-95155.56</v>
      </c>
    </row>
    <row r="158" spans="1:5" s="5" customFormat="1" ht="13.5" customHeight="1">
      <c r="A158" s="41" t="s">
        <v>146</v>
      </c>
      <c r="B158" s="51">
        <v>150000</v>
      </c>
      <c r="C158" s="51">
        <v>0</v>
      </c>
      <c r="D158" s="28">
        <f t="shared" si="18"/>
        <v>0</v>
      </c>
      <c r="E158" s="31">
        <f t="shared" si="17"/>
        <v>-150000</v>
      </c>
    </row>
    <row r="159" spans="1:5" s="5" customFormat="1" ht="15.75" customHeight="1">
      <c r="A159" s="27" t="s">
        <v>36</v>
      </c>
      <c r="B159" s="51">
        <f>SUM(B160)</f>
        <v>1423700</v>
      </c>
      <c r="C159" s="51">
        <f>SUM(C160)</f>
        <v>36000</v>
      </c>
      <c r="D159" s="28">
        <f aca="true" t="shared" si="19" ref="D159:D165">IF(B159=0,"   ",C159/B159)</f>
        <v>0.02528622603076491</v>
      </c>
      <c r="E159" s="31">
        <f t="shared" si="17"/>
        <v>-1387700</v>
      </c>
    </row>
    <row r="160" spans="1:5" s="5" customFormat="1" ht="45">
      <c r="A160" s="27" t="s">
        <v>176</v>
      </c>
      <c r="B160" s="51">
        <v>1423700</v>
      </c>
      <c r="C160" s="55">
        <v>36000</v>
      </c>
      <c r="D160" s="28">
        <f t="shared" si="19"/>
        <v>0.02528622603076491</v>
      </c>
      <c r="E160" s="31">
        <f t="shared" si="17"/>
        <v>-1387700</v>
      </c>
    </row>
    <row r="161" spans="1:5" s="5" customFormat="1" ht="29.25" customHeight="1">
      <c r="A161" s="27" t="s">
        <v>23</v>
      </c>
      <c r="B161" s="51">
        <f>B162+B165+B163+B166+B167+B168+B169+B170+B171+B164+B173+B172</f>
        <v>5029400</v>
      </c>
      <c r="C161" s="51">
        <f>C162+C165+C163+C166+C167+C168+C169+C170+C171+C164+C173+C172</f>
        <v>74500</v>
      </c>
      <c r="D161" s="28">
        <f t="shared" si="19"/>
        <v>0.014812900147134846</v>
      </c>
      <c r="E161" s="31">
        <f t="shared" si="17"/>
        <v>-4954900</v>
      </c>
    </row>
    <row r="162" spans="1:5" s="5" customFormat="1" ht="15">
      <c r="A162" s="27" t="s">
        <v>174</v>
      </c>
      <c r="B162" s="51">
        <v>1421400</v>
      </c>
      <c r="C162" s="55">
        <v>27000</v>
      </c>
      <c r="D162" s="28">
        <f t="shared" si="19"/>
        <v>0.018995356690586745</v>
      </c>
      <c r="E162" s="31">
        <f t="shared" si="17"/>
        <v>-1394400</v>
      </c>
    </row>
    <row r="163" spans="1:5" s="5" customFormat="1" ht="15">
      <c r="A163" s="27" t="s">
        <v>143</v>
      </c>
      <c r="B163" s="51">
        <v>2062200</v>
      </c>
      <c r="C163" s="55">
        <v>47500</v>
      </c>
      <c r="D163" s="28">
        <f>IF(B163=0,"   ",C163/B163)</f>
        <v>0.023033653379885558</v>
      </c>
      <c r="E163" s="31">
        <f aca="true" t="shared" si="20" ref="E163:E171">C163-B163</f>
        <v>-2014700</v>
      </c>
    </row>
    <row r="164" spans="1:6" s="5" customFormat="1" ht="15">
      <c r="A164" s="27" t="s">
        <v>142</v>
      </c>
      <c r="B164" s="64">
        <v>644500</v>
      </c>
      <c r="C164" s="64">
        <v>0</v>
      </c>
      <c r="D164" s="28">
        <f>IF(B164=0,"   ",C164/B164)</f>
        <v>0</v>
      </c>
      <c r="E164" s="31">
        <f t="shared" si="20"/>
        <v>-644500</v>
      </c>
      <c r="F164"/>
    </row>
    <row r="165" spans="1:5" s="5" customFormat="1" ht="15">
      <c r="A165" s="27" t="s">
        <v>241</v>
      </c>
      <c r="B165" s="51">
        <v>475000</v>
      </c>
      <c r="C165" s="55">
        <v>0</v>
      </c>
      <c r="D165" s="28">
        <f t="shared" si="19"/>
        <v>0</v>
      </c>
      <c r="E165" s="31">
        <f t="shared" si="20"/>
        <v>-475000</v>
      </c>
    </row>
    <row r="166" spans="1:5" s="5" customFormat="1" ht="30">
      <c r="A166" s="41" t="s">
        <v>91</v>
      </c>
      <c r="B166" s="51">
        <v>207000</v>
      </c>
      <c r="C166" s="51">
        <v>0</v>
      </c>
      <c r="D166" s="28">
        <f aca="true" t="shared" si="21" ref="D166:D176">IF(B166=0,"   ",C166/B166)</f>
        <v>0</v>
      </c>
      <c r="E166" s="31">
        <f t="shared" si="20"/>
        <v>-207000</v>
      </c>
    </row>
    <row r="167" spans="1:5" s="5" customFormat="1" ht="30">
      <c r="A167" s="41" t="s">
        <v>100</v>
      </c>
      <c r="B167" s="51">
        <v>12000</v>
      </c>
      <c r="C167" s="51">
        <v>0</v>
      </c>
      <c r="D167" s="28">
        <f t="shared" si="21"/>
        <v>0</v>
      </c>
      <c r="E167" s="31">
        <f t="shared" si="20"/>
        <v>-12000</v>
      </c>
    </row>
    <row r="168" spans="1:5" s="5" customFormat="1" ht="30">
      <c r="A168" s="41" t="s">
        <v>101</v>
      </c>
      <c r="B168" s="51">
        <v>15000</v>
      </c>
      <c r="C168" s="51">
        <v>0</v>
      </c>
      <c r="D168" s="28">
        <f t="shared" si="21"/>
        <v>0</v>
      </c>
      <c r="E168" s="31">
        <f t="shared" si="20"/>
        <v>-15000</v>
      </c>
    </row>
    <row r="169" spans="1:5" s="5" customFormat="1" ht="30">
      <c r="A169" s="27" t="s">
        <v>259</v>
      </c>
      <c r="B169" s="64">
        <v>25000</v>
      </c>
      <c r="C169" s="64">
        <v>0</v>
      </c>
      <c r="D169" s="28">
        <f t="shared" si="21"/>
        <v>0</v>
      </c>
      <c r="E169" s="31">
        <f t="shared" si="20"/>
        <v>-25000</v>
      </c>
    </row>
    <row r="170" spans="1:5" s="5" customFormat="1" ht="30">
      <c r="A170" s="27" t="s">
        <v>144</v>
      </c>
      <c r="B170" s="64">
        <v>0</v>
      </c>
      <c r="C170" s="64">
        <v>0</v>
      </c>
      <c r="D170" s="28" t="str">
        <f>IF(B170=0,"   ",C170/B170)</f>
        <v>   </v>
      </c>
      <c r="E170" s="31">
        <f t="shared" si="20"/>
        <v>0</v>
      </c>
    </row>
    <row r="171" spans="1:5" s="5" customFormat="1" ht="30">
      <c r="A171" s="27" t="s">
        <v>257</v>
      </c>
      <c r="B171" s="64">
        <v>20300</v>
      </c>
      <c r="C171" s="64">
        <v>0</v>
      </c>
      <c r="D171" s="28">
        <f>IF(B171=0,"   ",C171/B171)</f>
        <v>0</v>
      </c>
      <c r="E171" s="31">
        <f t="shared" si="20"/>
        <v>-20300</v>
      </c>
    </row>
    <row r="172" spans="1:5" s="5" customFormat="1" ht="30">
      <c r="A172" s="27" t="s">
        <v>258</v>
      </c>
      <c r="B172" s="64">
        <v>47000</v>
      </c>
      <c r="C172" s="64">
        <v>0</v>
      </c>
      <c r="D172" s="28">
        <f>IF(B172=0,"   ",C172/B172)</f>
        <v>0</v>
      </c>
      <c r="E172" s="31">
        <f>C172-B172</f>
        <v>-47000</v>
      </c>
    </row>
    <row r="173" spans="1:5" s="5" customFormat="1" ht="30">
      <c r="A173" s="27" t="s">
        <v>238</v>
      </c>
      <c r="B173" s="64">
        <v>100000</v>
      </c>
      <c r="C173" s="64">
        <v>0</v>
      </c>
      <c r="D173" s="28">
        <f>IF(B173=0,"   ",C173/B173)</f>
        <v>0</v>
      </c>
      <c r="E173" s="31">
        <f>C173-B173</f>
        <v>-100000</v>
      </c>
    </row>
    <row r="174" spans="1:5" s="5" customFormat="1" ht="15">
      <c r="A174" s="27" t="s">
        <v>24</v>
      </c>
      <c r="B174" s="51">
        <f>B177+B192+B218+B189+B175</f>
        <v>69524850.12</v>
      </c>
      <c r="C174" s="51">
        <f>C177+C192+C218+C189+C175</f>
        <v>0</v>
      </c>
      <c r="D174" s="28">
        <f t="shared" si="21"/>
        <v>0</v>
      </c>
      <c r="E174" s="31">
        <f>C174-B174</f>
        <v>-69524850.12</v>
      </c>
    </row>
    <row r="175" spans="1:5" s="5" customFormat="1" ht="15">
      <c r="A175" s="39" t="s">
        <v>97</v>
      </c>
      <c r="B175" s="51">
        <f>SUM(B176:B176)</f>
        <v>526500</v>
      </c>
      <c r="C175" s="51">
        <f>SUM(C176:C176)</f>
        <v>0</v>
      </c>
      <c r="D175" s="28">
        <f t="shared" si="21"/>
        <v>0</v>
      </c>
      <c r="E175" s="65">
        <f aca="true" t="shared" si="22" ref="E175:E197">C175-B175</f>
        <v>-526500</v>
      </c>
    </row>
    <row r="176" spans="1:5" ht="29.25" customHeight="1">
      <c r="A176" s="27" t="s">
        <v>98</v>
      </c>
      <c r="B176" s="64">
        <v>526500</v>
      </c>
      <c r="C176" s="64">
        <v>0</v>
      </c>
      <c r="D176" s="28">
        <f t="shared" si="21"/>
        <v>0</v>
      </c>
      <c r="E176" s="65">
        <f t="shared" si="22"/>
        <v>-526500</v>
      </c>
    </row>
    <row r="177" spans="1:5" s="5" customFormat="1" ht="15">
      <c r="A177" s="39" t="s">
        <v>60</v>
      </c>
      <c r="B177" s="51">
        <f>B188+B178+B185+B181</f>
        <v>1507650.12</v>
      </c>
      <c r="C177" s="51">
        <f>C188+C178+C185+C181</f>
        <v>0</v>
      </c>
      <c r="D177" s="28">
        <f>IF(B177=0,"   ",C177/B177)</f>
        <v>0</v>
      </c>
      <c r="E177" s="31">
        <f t="shared" si="22"/>
        <v>-1507650.12</v>
      </c>
    </row>
    <row r="178" spans="1:5" s="5" customFormat="1" ht="30">
      <c r="A178" s="39" t="s">
        <v>145</v>
      </c>
      <c r="B178" s="51">
        <f>B179+B180</f>
        <v>231500</v>
      </c>
      <c r="C178" s="51">
        <f>C179+C180</f>
        <v>0</v>
      </c>
      <c r="D178" s="28">
        <f>IF(B178=0,"   ",C178/B178)</f>
        <v>0</v>
      </c>
      <c r="E178" s="31">
        <f t="shared" si="22"/>
        <v>-231500</v>
      </c>
    </row>
    <row r="179" spans="1:5" s="5" customFormat="1" ht="13.5" customHeight="1">
      <c r="A179" s="41" t="s">
        <v>45</v>
      </c>
      <c r="B179" s="51">
        <v>171500</v>
      </c>
      <c r="C179" s="51">
        <v>0</v>
      </c>
      <c r="D179" s="28">
        <f>IF(B179=0,"   ",C179/B179)</f>
        <v>0</v>
      </c>
      <c r="E179" s="31">
        <f aca="true" t="shared" si="23" ref="E179:E184">C179-B179</f>
        <v>-171500</v>
      </c>
    </row>
    <row r="180" spans="1:5" s="5" customFormat="1" ht="13.5" customHeight="1">
      <c r="A180" s="41" t="s">
        <v>146</v>
      </c>
      <c r="B180" s="51">
        <v>60000</v>
      </c>
      <c r="C180" s="51">
        <v>0</v>
      </c>
      <c r="D180" s="28">
        <f>IF(B180=0,"   ",C180/B180)</f>
        <v>0</v>
      </c>
      <c r="E180" s="31">
        <f t="shared" si="23"/>
        <v>-60000</v>
      </c>
    </row>
    <row r="181" spans="1:5" ht="27" customHeight="1">
      <c r="A181" s="68" t="s">
        <v>148</v>
      </c>
      <c r="B181" s="51">
        <f>B183+B184+B182</f>
        <v>61150.12</v>
      </c>
      <c r="C181" s="51">
        <f>C183+C184+C182</f>
        <v>0</v>
      </c>
      <c r="D181" s="64">
        <f>IF(B181=0,"   ",C181/B181*100)</f>
        <v>0</v>
      </c>
      <c r="E181" s="65">
        <f t="shared" si="23"/>
        <v>-61150.12</v>
      </c>
    </row>
    <row r="182" spans="1:5" s="5" customFormat="1" ht="15" customHeight="1">
      <c r="A182" s="41" t="s">
        <v>53</v>
      </c>
      <c r="B182" s="51">
        <v>60500</v>
      </c>
      <c r="C182" s="51">
        <v>0</v>
      </c>
      <c r="D182" s="28">
        <f aca="true" t="shared" si="24" ref="D182:D188">IF(B182=0,"   ",C182/B182)</f>
        <v>0</v>
      </c>
      <c r="E182" s="31">
        <f t="shared" si="23"/>
        <v>-60500</v>
      </c>
    </row>
    <row r="183" spans="1:5" s="5" customFormat="1" ht="13.5" customHeight="1">
      <c r="A183" s="41" t="s">
        <v>45</v>
      </c>
      <c r="B183" s="51">
        <v>611.11</v>
      </c>
      <c r="C183" s="51">
        <v>0</v>
      </c>
      <c r="D183" s="28">
        <f t="shared" si="24"/>
        <v>0</v>
      </c>
      <c r="E183" s="31">
        <f t="shared" si="23"/>
        <v>-611.11</v>
      </c>
    </row>
    <row r="184" spans="1:5" s="5" customFormat="1" ht="13.5" customHeight="1">
      <c r="A184" s="41" t="s">
        <v>146</v>
      </c>
      <c r="B184" s="51">
        <v>39.01</v>
      </c>
      <c r="C184" s="51">
        <v>0</v>
      </c>
      <c r="D184" s="28">
        <f t="shared" si="24"/>
        <v>0</v>
      </c>
      <c r="E184" s="31">
        <f t="shared" si="23"/>
        <v>-39.01</v>
      </c>
    </row>
    <row r="185" spans="1:5" s="5" customFormat="1" ht="45">
      <c r="A185" s="39" t="s">
        <v>147</v>
      </c>
      <c r="B185" s="51">
        <f>B186+B187</f>
        <v>835000</v>
      </c>
      <c r="C185" s="51">
        <f>C186+C187</f>
        <v>0</v>
      </c>
      <c r="D185" s="28">
        <f t="shared" si="24"/>
        <v>0</v>
      </c>
      <c r="E185" s="31">
        <f t="shared" si="22"/>
        <v>-835000</v>
      </c>
    </row>
    <row r="186" spans="1:5" s="5" customFormat="1" ht="13.5" customHeight="1">
      <c r="A186" s="41" t="s">
        <v>45</v>
      </c>
      <c r="B186" s="51">
        <v>784900</v>
      </c>
      <c r="C186" s="51">
        <v>0</v>
      </c>
      <c r="D186" s="28">
        <f t="shared" si="24"/>
        <v>0</v>
      </c>
      <c r="E186" s="31">
        <f>C186-B186</f>
        <v>-784900</v>
      </c>
    </row>
    <row r="187" spans="1:5" s="5" customFormat="1" ht="13.5" customHeight="1">
      <c r="A187" s="41" t="s">
        <v>146</v>
      </c>
      <c r="B187" s="51">
        <v>50100</v>
      </c>
      <c r="C187" s="51">
        <v>0</v>
      </c>
      <c r="D187" s="28">
        <f t="shared" si="24"/>
        <v>0</v>
      </c>
      <c r="E187" s="31">
        <f>C187-B187</f>
        <v>-50100</v>
      </c>
    </row>
    <row r="188" spans="1:5" s="5" customFormat="1" ht="15">
      <c r="A188" s="39" t="s">
        <v>61</v>
      </c>
      <c r="B188" s="51">
        <v>380000</v>
      </c>
      <c r="C188" s="51">
        <v>0</v>
      </c>
      <c r="D188" s="28">
        <f t="shared" si="24"/>
        <v>0</v>
      </c>
      <c r="E188" s="31">
        <f>C188-B188</f>
        <v>-380000</v>
      </c>
    </row>
    <row r="189" spans="1:5" ht="15">
      <c r="A189" s="39" t="s">
        <v>84</v>
      </c>
      <c r="B189" s="64">
        <f>B190</f>
        <v>1985100</v>
      </c>
      <c r="C189" s="64">
        <f>C190</f>
        <v>0</v>
      </c>
      <c r="D189" s="28">
        <f aca="true" t="shared" si="25" ref="D189:D197">IF(B189=0,"   ",C189/B189)</f>
        <v>0</v>
      </c>
      <c r="E189" s="65">
        <f t="shared" si="22"/>
        <v>-1985100</v>
      </c>
    </row>
    <row r="190" spans="1:5" ht="27.75" customHeight="1">
      <c r="A190" s="39" t="s">
        <v>114</v>
      </c>
      <c r="B190" s="64">
        <v>1985100</v>
      </c>
      <c r="C190" s="64">
        <v>0</v>
      </c>
      <c r="D190" s="28">
        <f t="shared" si="25"/>
        <v>0</v>
      </c>
      <c r="E190" s="65">
        <f t="shared" si="22"/>
        <v>-1985100</v>
      </c>
    </row>
    <row r="191" spans="1:5" s="5" customFormat="1" ht="15">
      <c r="A191" s="41" t="s">
        <v>208</v>
      </c>
      <c r="B191" s="51">
        <v>5100</v>
      </c>
      <c r="C191" s="51">
        <v>0</v>
      </c>
      <c r="D191" s="28">
        <f t="shared" si="25"/>
        <v>0</v>
      </c>
      <c r="E191" s="31">
        <f t="shared" si="22"/>
        <v>-5100</v>
      </c>
    </row>
    <row r="192" spans="1:5" s="5" customFormat="1" ht="15">
      <c r="A192" s="27" t="s">
        <v>25</v>
      </c>
      <c r="B192" s="51">
        <f>B193+B197+B201+B205+B209+B213+B216+B217</f>
        <v>65475600</v>
      </c>
      <c r="C192" s="51">
        <f>C193+C197+C201+C205+C209+C213+C216+C217</f>
        <v>0</v>
      </c>
      <c r="D192" s="28">
        <f t="shared" si="25"/>
        <v>0</v>
      </c>
      <c r="E192" s="31">
        <f t="shared" si="22"/>
        <v>-65475600</v>
      </c>
    </row>
    <row r="193" spans="1:5" s="5" customFormat="1" ht="17.25" customHeight="1">
      <c r="A193" s="27" t="s">
        <v>126</v>
      </c>
      <c r="B193" s="51">
        <f>SUM(B194:B196)</f>
        <v>0</v>
      </c>
      <c r="C193" s="51">
        <f>SUM(C194:C196)</f>
        <v>0</v>
      </c>
      <c r="D193" s="28" t="str">
        <f t="shared" si="25"/>
        <v>   </v>
      </c>
      <c r="E193" s="31">
        <f t="shared" si="22"/>
        <v>0</v>
      </c>
    </row>
    <row r="194" spans="1:5" s="5" customFormat="1" ht="13.5" customHeight="1">
      <c r="A194" s="41" t="s">
        <v>45</v>
      </c>
      <c r="B194" s="51">
        <v>0</v>
      </c>
      <c r="C194" s="51">
        <v>0</v>
      </c>
      <c r="D194" s="28" t="str">
        <f t="shared" si="25"/>
        <v>   </v>
      </c>
      <c r="E194" s="31">
        <f t="shared" si="22"/>
        <v>0</v>
      </c>
    </row>
    <row r="195" spans="1:5" s="5" customFormat="1" ht="13.5" customHeight="1">
      <c r="A195" s="41" t="s">
        <v>146</v>
      </c>
      <c r="B195" s="51">
        <v>0</v>
      </c>
      <c r="C195" s="51">
        <v>0</v>
      </c>
      <c r="D195" s="28">
        <v>0</v>
      </c>
      <c r="E195" s="31">
        <f t="shared" si="22"/>
        <v>0</v>
      </c>
    </row>
    <row r="196" spans="1:5" s="5" customFormat="1" ht="13.5" customHeight="1">
      <c r="A196" s="41" t="s">
        <v>219</v>
      </c>
      <c r="B196" s="51">
        <v>0</v>
      </c>
      <c r="C196" s="51">
        <v>0</v>
      </c>
      <c r="D196" s="28">
        <v>0</v>
      </c>
      <c r="E196" s="31">
        <f>C196-B196</f>
        <v>0</v>
      </c>
    </row>
    <row r="197" spans="1:5" s="5" customFormat="1" ht="30">
      <c r="A197" s="27" t="s">
        <v>149</v>
      </c>
      <c r="B197" s="51">
        <f>B198+B199+B200</f>
        <v>20175248.94</v>
      </c>
      <c r="C197" s="51">
        <f>C198+C199+C200</f>
        <v>0</v>
      </c>
      <c r="D197" s="28">
        <f t="shared" si="25"/>
        <v>0</v>
      </c>
      <c r="E197" s="31">
        <f t="shared" si="22"/>
        <v>-20175248.94</v>
      </c>
    </row>
    <row r="198" spans="1:5" s="5" customFormat="1" ht="15">
      <c r="A198" s="41" t="s">
        <v>45</v>
      </c>
      <c r="B198" s="51">
        <v>17173000</v>
      </c>
      <c r="C198" s="51">
        <v>0</v>
      </c>
      <c r="D198" s="28">
        <f aca="true" t="shared" si="26" ref="D198:D216">IF(B198=0,"   ",C198/B198)</f>
        <v>0</v>
      </c>
      <c r="E198" s="31">
        <f aca="true" t="shared" si="27" ref="E198:E204">C198-B198</f>
        <v>-17173000</v>
      </c>
    </row>
    <row r="199" spans="1:5" s="5" customFormat="1" ht="15">
      <c r="A199" s="41" t="s">
        <v>153</v>
      </c>
      <c r="B199" s="51">
        <v>1096148.94</v>
      </c>
      <c r="C199" s="51">
        <v>0</v>
      </c>
      <c r="D199" s="28">
        <f t="shared" si="26"/>
        <v>0</v>
      </c>
      <c r="E199" s="31">
        <f t="shared" si="27"/>
        <v>-1096148.94</v>
      </c>
    </row>
    <row r="200" spans="1:5" s="5" customFormat="1" ht="15">
      <c r="A200" s="41" t="s">
        <v>146</v>
      </c>
      <c r="B200" s="51">
        <v>1906100</v>
      </c>
      <c r="C200" s="51">
        <v>0</v>
      </c>
      <c r="D200" s="28">
        <f t="shared" si="26"/>
        <v>0</v>
      </c>
      <c r="E200" s="31">
        <f t="shared" si="27"/>
        <v>-1906100</v>
      </c>
    </row>
    <row r="201" spans="1:5" s="5" customFormat="1" ht="30">
      <c r="A201" s="27" t="s">
        <v>150</v>
      </c>
      <c r="B201" s="51">
        <f>B202+B203+B204</f>
        <v>16891785.11</v>
      </c>
      <c r="C201" s="51">
        <f>C202+C203+C204</f>
        <v>0</v>
      </c>
      <c r="D201" s="28">
        <f t="shared" si="26"/>
        <v>0</v>
      </c>
      <c r="E201" s="31">
        <f t="shared" si="27"/>
        <v>-16891785.11</v>
      </c>
    </row>
    <row r="202" spans="1:5" s="5" customFormat="1" ht="15">
      <c r="A202" s="41" t="s">
        <v>45</v>
      </c>
      <c r="B202" s="51">
        <v>12932600</v>
      </c>
      <c r="C202" s="51">
        <v>0</v>
      </c>
      <c r="D202" s="28">
        <f t="shared" si="26"/>
        <v>0</v>
      </c>
      <c r="E202" s="31">
        <f t="shared" si="27"/>
        <v>-12932600</v>
      </c>
    </row>
    <row r="203" spans="1:5" s="5" customFormat="1" ht="15">
      <c r="A203" s="41" t="s">
        <v>153</v>
      </c>
      <c r="B203" s="51">
        <v>825485.11</v>
      </c>
      <c r="C203" s="51">
        <v>0</v>
      </c>
      <c r="D203" s="28">
        <f t="shared" si="26"/>
        <v>0</v>
      </c>
      <c r="E203" s="31">
        <f t="shared" si="27"/>
        <v>-825485.11</v>
      </c>
    </row>
    <row r="204" spans="1:5" s="5" customFormat="1" ht="15">
      <c r="A204" s="41" t="s">
        <v>146</v>
      </c>
      <c r="B204" s="51">
        <v>3133700</v>
      </c>
      <c r="C204" s="51">
        <v>0</v>
      </c>
      <c r="D204" s="28">
        <f t="shared" si="26"/>
        <v>0</v>
      </c>
      <c r="E204" s="31">
        <f t="shared" si="27"/>
        <v>-3133700</v>
      </c>
    </row>
    <row r="205" spans="1:5" ht="30.75" customHeight="1">
      <c r="A205" s="39" t="s">
        <v>152</v>
      </c>
      <c r="B205" s="64">
        <f>B206+B207+B208</f>
        <v>15400106.38</v>
      </c>
      <c r="C205" s="64">
        <f>C206+C207+C208</f>
        <v>0</v>
      </c>
      <c r="D205" s="28">
        <f t="shared" si="26"/>
        <v>0</v>
      </c>
      <c r="E205" s="65">
        <f aca="true" t="shared" si="28" ref="E205:E212">C205-B205</f>
        <v>-15400106.38</v>
      </c>
    </row>
    <row r="206" spans="1:5" ht="15">
      <c r="A206" s="41" t="s">
        <v>45</v>
      </c>
      <c r="B206" s="64">
        <v>12737100</v>
      </c>
      <c r="C206" s="64">
        <v>0</v>
      </c>
      <c r="D206" s="28">
        <f t="shared" si="26"/>
        <v>0</v>
      </c>
      <c r="E206" s="65">
        <f t="shared" si="28"/>
        <v>-12737100</v>
      </c>
    </row>
    <row r="207" spans="1:5" ht="15">
      <c r="A207" s="41" t="s">
        <v>153</v>
      </c>
      <c r="B207" s="64">
        <v>813006.38</v>
      </c>
      <c r="C207" s="64">
        <v>0</v>
      </c>
      <c r="D207" s="28">
        <f t="shared" si="26"/>
        <v>0</v>
      </c>
      <c r="E207" s="65">
        <f t="shared" si="28"/>
        <v>-813006.38</v>
      </c>
    </row>
    <row r="208" spans="1:5" ht="15">
      <c r="A208" s="41" t="s">
        <v>146</v>
      </c>
      <c r="B208" s="64">
        <v>1850000</v>
      </c>
      <c r="C208" s="64">
        <v>0</v>
      </c>
      <c r="D208" s="28">
        <f t="shared" si="26"/>
        <v>0</v>
      </c>
      <c r="E208" s="65">
        <f t="shared" si="28"/>
        <v>-1850000</v>
      </c>
    </row>
    <row r="209" spans="1:5" ht="15" customHeight="1">
      <c r="A209" s="39" t="s">
        <v>151</v>
      </c>
      <c r="B209" s="64">
        <f>B210+B211+B212</f>
        <v>10763885.1</v>
      </c>
      <c r="C209" s="64">
        <f>C210+C211+C212</f>
        <v>0</v>
      </c>
      <c r="D209" s="28">
        <f t="shared" si="26"/>
        <v>0</v>
      </c>
      <c r="E209" s="65">
        <f t="shared" si="28"/>
        <v>-10763885.1</v>
      </c>
    </row>
    <row r="210" spans="1:5" ht="15">
      <c r="A210" s="41" t="s">
        <v>45</v>
      </c>
      <c r="B210" s="64">
        <v>4504800</v>
      </c>
      <c r="C210" s="64">
        <v>0</v>
      </c>
      <c r="D210" s="28">
        <f t="shared" si="26"/>
        <v>0</v>
      </c>
      <c r="E210" s="65">
        <f t="shared" si="28"/>
        <v>-4504800</v>
      </c>
    </row>
    <row r="211" spans="1:5" ht="15">
      <c r="A211" s="41" t="s">
        <v>153</v>
      </c>
      <c r="B211" s="64">
        <v>287540.43</v>
      </c>
      <c r="C211" s="64">
        <v>0</v>
      </c>
      <c r="D211" s="28">
        <f t="shared" si="26"/>
        <v>0</v>
      </c>
      <c r="E211" s="65">
        <f t="shared" si="28"/>
        <v>-287540.43</v>
      </c>
    </row>
    <row r="212" spans="1:5" ht="15">
      <c r="A212" s="41" t="s">
        <v>146</v>
      </c>
      <c r="B212" s="64">
        <v>5971544.67</v>
      </c>
      <c r="C212" s="64">
        <v>0</v>
      </c>
      <c r="D212" s="28">
        <f t="shared" si="26"/>
        <v>0</v>
      </c>
      <c r="E212" s="65">
        <f t="shared" si="28"/>
        <v>-5971544.67</v>
      </c>
    </row>
    <row r="213" spans="1:5" s="5" customFormat="1" ht="27.75" customHeight="1">
      <c r="A213" s="27" t="s">
        <v>154</v>
      </c>
      <c r="B213" s="51">
        <f>B214+B215</f>
        <v>1964574.47</v>
      </c>
      <c r="C213" s="51">
        <f>C214+C215</f>
        <v>0</v>
      </c>
      <c r="D213" s="28">
        <f t="shared" si="26"/>
        <v>0</v>
      </c>
      <c r="E213" s="31">
        <f aca="true" t="shared" si="29" ref="E213:E226">C213-B213</f>
        <v>-1964574.47</v>
      </c>
    </row>
    <row r="214" spans="1:5" s="5" customFormat="1" ht="15">
      <c r="A214" s="41" t="s">
        <v>45</v>
      </c>
      <c r="B214" s="51">
        <v>1846700</v>
      </c>
      <c r="C214" s="51">
        <v>0</v>
      </c>
      <c r="D214" s="28">
        <f t="shared" si="26"/>
        <v>0</v>
      </c>
      <c r="E214" s="31">
        <f t="shared" si="29"/>
        <v>-1846700</v>
      </c>
    </row>
    <row r="215" spans="1:5" s="5" customFormat="1" ht="15">
      <c r="A215" s="41" t="s">
        <v>153</v>
      </c>
      <c r="B215" s="51">
        <v>117874.47</v>
      </c>
      <c r="C215" s="51">
        <v>0</v>
      </c>
      <c r="D215" s="28">
        <f t="shared" si="26"/>
        <v>0</v>
      </c>
      <c r="E215" s="31">
        <f t="shared" si="29"/>
        <v>-117874.47</v>
      </c>
    </row>
    <row r="216" spans="1:5" s="5" customFormat="1" ht="15">
      <c r="A216" s="27" t="s">
        <v>83</v>
      </c>
      <c r="B216" s="64">
        <v>250000</v>
      </c>
      <c r="C216" s="64">
        <v>0</v>
      </c>
      <c r="D216" s="28">
        <f t="shared" si="26"/>
        <v>0</v>
      </c>
      <c r="E216" s="31">
        <f t="shared" si="29"/>
        <v>-250000</v>
      </c>
    </row>
    <row r="217" spans="1:5" s="5" customFormat="1" ht="30">
      <c r="A217" s="27" t="s">
        <v>155</v>
      </c>
      <c r="B217" s="51">
        <v>30000</v>
      </c>
      <c r="C217" s="51">
        <v>0</v>
      </c>
      <c r="D217" s="28">
        <v>0</v>
      </c>
      <c r="E217" s="65">
        <f t="shared" si="29"/>
        <v>-30000</v>
      </c>
    </row>
    <row r="218" spans="1:5" s="5" customFormat="1" ht="15">
      <c r="A218" s="27" t="s">
        <v>33</v>
      </c>
      <c r="B218" s="51">
        <f>B219</f>
        <v>30000</v>
      </c>
      <c r="C218" s="51">
        <f>C219</f>
        <v>0</v>
      </c>
      <c r="D218" s="28">
        <f aca="true" t="shared" si="30" ref="D218:D224">IF(B218=0,"   ",C218/B218)</f>
        <v>0</v>
      </c>
      <c r="E218" s="31">
        <f t="shared" si="29"/>
        <v>-30000</v>
      </c>
    </row>
    <row r="219" spans="1:5" s="5" customFormat="1" ht="32.25" customHeight="1">
      <c r="A219" s="27" t="s">
        <v>123</v>
      </c>
      <c r="B219" s="51">
        <v>30000</v>
      </c>
      <c r="C219" s="51">
        <v>0</v>
      </c>
      <c r="D219" s="28">
        <f t="shared" si="30"/>
        <v>0</v>
      </c>
      <c r="E219" s="31">
        <f t="shared" si="29"/>
        <v>-30000</v>
      </c>
    </row>
    <row r="220" spans="1:5" s="5" customFormat="1" ht="15">
      <c r="A220" s="27" t="s">
        <v>7</v>
      </c>
      <c r="B220" s="51">
        <f>B224+B239+B266+B221</f>
        <v>43023967.06</v>
      </c>
      <c r="C220" s="51">
        <f>C224+C239+C266+C221</f>
        <v>844123.23</v>
      </c>
      <c r="D220" s="28">
        <f t="shared" si="30"/>
        <v>0.01961983721358864</v>
      </c>
      <c r="E220" s="31">
        <f t="shared" si="29"/>
        <v>-42179843.830000006</v>
      </c>
    </row>
    <row r="221" spans="1:5" ht="15">
      <c r="A221" s="27" t="s">
        <v>129</v>
      </c>
      <c r="B221" s="64">
        <f>B222+B223</f>
        <v>1192500</v>
      </c>
      <c r="C221" s="64">
        <f>C222+C223</f>
        <v>0</v>
      </c>
      <c r="D221" s="28">
        <f t="shared" si="30"/>
        <v>0</v>
      </c>
      <c r="E221" s="65">
        <f t="shared" si="29"/>
        <v>-1192500</v>
      </c>
    </row>
    <row r="222" spans="1:5" ht="30">
      <c r="A222" s="27" t="s">
        <v>130</v>
      </c>
      <c r="B222" s="64">
        <v>650000</v>
      </c>
      <c r="C222" s="64">
        <v>0</v>
      </c>
      <c r="D222" s="28">
        <f t="shared" si="30"/>
        <v>0</v>
      </c>
      <c r="E222" s="65">
        <f t="shared" si="29"/>
        <v>-650000</v>
      </c>
    </row>
    <row r="223" spans="1:5" ht="15">
      <c r="A223" s="27" t="s">
        <v>227</v>
      </c>
      <c r="B223" s="64">
        <v>542500</v>
      </c>
      <c r="C223" s="64">
        <v>0</v>
      </c>
      <c r="D223" s="28">
        <f>IF(B223=0,"   ",C223/B223)</f>
        <v>0</v>
      </c>
      <c r="E223" s="65">
        <f t="shared" si="29"/>
        <v>-542500</v>
      </c>
    </row>
    <row r="224" spans="1:5" s="5" customFormat="1" ht="15">
      <c r="A224" s="39" t="s">
        <v>62</v>
      </c>
      <c r="B224" s="51">
        <f>B225+B226+B228+B232+B233+B234+B235+B227</f>
        <v>5885161.03</v>
      </c>
      <c r="C224" s="51">
        <f>C225+C226+C228+C232+C233+C234+C235+C227</f>
        <v>0</v>
      </c>
      <c r="D224" s="28">
        <f t="shared" si="30"/>
        <v>0</v>
      </c>
      <c r="E224" s="31">
        <f t="shared" si="29"/>
        <v>-5885161.03</v>
      </c>
    </row>
    <row r="225" spans="1:5" ht="14.25" customHeight="1">
      <c r="A225" s="27" t="s">
        <v>158</v>
      </c>
      <c r="B225" s="64">
        <v>300000</v>
      </c>
      <c r="C225" s="64">
        <v>0</v>
      </c>
      <c r="D225" s="64">
        <f>IF(B225=0,"   ",C225/B225*100)</f>
        <v>0</v>
      </c>
      <c r="E225" s="65">
        <f t="shared" si="29"/>
        <v>-300000</v>
      </c>
    </row>
    <row r="226" spans="1:6" ht="15" customHeight="1">
      <c r="A226" s="27" t="s">
        <v>156</v>
      </c>
      <c r="B226" s="64">
        <v>250000</v>
      </c>
      <c r="C226" s="64">
        <v>0</v>
      </c>
      <c r="D226" s="64">
        <f>IF(B226=0,"   ",C226/B226*100)</f>
        <v>0</v>
      </c>
      <c r="E226" s="65">
        <f t="shared" si="29"/>
        <v>-250000</v>
      </c>
      <c r="F226" s="5"/>
    </row>
    <row r="227" spans="1:6" ht="33" customHeight="1">
      <c r="A227" s="27" t="s">
        <v>236</v>
      </c>
      <c r="B227" s="64">
        <v>4325261.03</v>
      </c>
      <c r="C227" s="64">
        <v>0</v>
      </c>
      <c r="D227" s="64">
        <f>IF(B227=0,"   ",C227/B227*100)</f>
        <v>0</v>
      </c>
      <c r="E227" s="65">
        <f>C227-B227</f>
        <v>-4325261.03</v>
      </c>
      <c r="F227" s="5"/>
    </row>
    <row r="228" spans="1:5" ht="44.25" customHeight="1">
      <c r="A228" s="39" t="s">
        <v>116</v>
      </c>
      <c r="B228" s="64">
        <f>B229+B230+B231</f>
        <v>609900</v>
      </c>
      <c r="C228" s="64">
        <f>C229+C230+C231</f>
        <v>0</v>
      </c>
      <c r="D228" s="28">
        <f aca="true" t="shared" si="31" ref="D228:D236">IF(B228=0,"   ",C228/B228)</f>
        <v>0</v>
      </c>
      <c r="E228" s="65">
        <f aca="true" t="shared" si="32" ref="E228:E237">C228-B228</f>
        <v>-609900</v>
      </c>
    </row>
    <row r="229" spans="1:5" ht="15">
      <c r="A229" s="41" t="s">
        <v>45</v>
      </c>
      <c r="B229" s="64">
        <v>0</v>
      </c>
      <c r="C229" s="64">
        <v>0</v>
      </c>
      <c r="D229" s="28" t="str">
        <f t="shared" si="31"/>
        <v>   </v>
      </c>
      <c r="E229" s="65">
        <f t="shared" si="32"/>
        <v>0</v>
      </c>
    </row>
    <row r="230" spans="1:5" ht="15">
      <c r="A230" s="41" t="s">
        <v>153</v>
      </c>
      <c r="B230" s="64">
        <v>609900</v>
      </c>
      <c r="C230" s="64">
        <v>0</v>
      </c>
      <c r="D230" s="28">
        <f t="shared" si="31"/>
        <v>0</v>
      </c>
      <c r="E230" s="65">
        <f t="shared" si="32"/>
        <v>-609900</v>
      </c>
    </row>
    <row r="231" spans="1:5" ht="15">
      <c r="A231" s="41" t="s">
        <v>146</v>
      </c>
      <c r="B231" s="64">
        <v>0</v>
      </c>
      <c r="C231" s="64">
        <v>0</v>
      </c>
      <c r="D231" s="28" t="str">
        <f t="shared" si="31"/>
        <v>   </v>
      </c>
      <c r="E231" s="65">
        <f t="shared" si="32"/>
        <v>0</v>
      </c>
    </row>
    <row r="232" spans="1:5" ht="29.25" customHeight="1">
      <c r="A232" s="39" t="s">
        <v>159</v>
      </c>
      <c r="B232" s="64">
        <v>250000</v>
      </c>
      <c r="C232" s="64">
        <v>0</v>
      </c>
      <c r="D232" s="28">
        <f t="shared" si="31"/>
        <v>0</v>
      </c>
      <c r="E232" s="65">
        <f t="shared" si="32"/>
        <v>-250000</v>
      </c>
    </row>
    <row r="233" spans="1:5" ht="30">
      <c r="A233" s="27" t="s">
        <v>157</v>
      </c>
      <c r="B233" s="64">
        <v>150000</v>
      </c>
      <c r="C233" s="64">
        <v>0</v>
      </c>
      <c r="D233" s="28">
        <f>IF(B233=0,"   ",C233/B233)</f>
        <v>0</v>
      </c>
      <c r="E233" s="65">
        <f>C233-B233</f>
        <v>-150000</v>
      </c>
    </row>
    <row r="234" spans="1:5" s="5" customFormat="1" ht="105">
      <c r="A234" s="39" t="s">
        <v>133</v>
      </c>
      <c r="B234" s="51">
        <v>0</v>
      </c>
      <c r="C234" s="51">
        <v>0</v>
      </c>
      <c r="D234" s="28" t="str">
        <f t="shared" si="31"/>
        <v>   </v>
      </c>
      <c r="E234" s="31">
        <f t="shared" si="32"/>
        <v>0</v>
      </c>
    </row>
    <row r="235" spans="1:5" s="5" customFormat="1" ht="17.25" customHeight="1">
      <c r="A235" s="27" t="s">
        <v>126</v>
      </c>
      <c r="B235" s="51">
        <f>SUM(B236:B238)</f>
        <v>0</v>
      </c>
      <c r="C235" s="51">
        <f>SUM(C236:C238)</f>
        <v>0</v>
      </c>
      <c r="D235" s="28" t="str">
        <f t="shared" si="31"/>
        <v>   </v>
      </c>
      <c r="E235" s="31">
        <f t="shared" si="32"/>
        <v>0</v>
      </c>
    </row>
    <row r="236" spans="1:5" s="5" customFormat="1" ht="13.5" customHeight="1">
      <c r="A236" s="41" t="s">
        <v>45</v>
      </c>
      <c r="B236" s="51">
        <v>0</v>
      </c>
      <c r="C236" s="51">
        <v>0</v>
      </c>
      <c r="D236" s="28" t="str">
        <f t="shared" si="31"/>
        <v>   </v>
      </c>
      <c r="E236" s="31">
        <f t="shared" si="32"/>
        <v>0</v>
      </c>
    </row>
    <row r="237" spans="1:5" s="5" customFormat="1" ht="13.5" customHeight="1">
      <c r="A237" s="41" t="s">
        <v>242</v>
      </c>
      <c r="B237" s="51">
        <v>0</v>
      </c>
      <c r="C237" s="51">
        <v>0</v>
      </c>
      <c r="D237" s="28">
        <v>0</v>
      </c>
      <c r="E237" s="31">
        <f t="shared" si="32"/>
        <v>0</v>
      </c>
    </row>
    <row r="238" spans="1:5" s="5" customFormat="1" ht="13.5" customHeight="1">
      <c r="A238" s="41" t="s">
        <v>219</v>
      </c>
      <c r="B238" s="51">
        <v>0</v>
      </c>
      <c r="C238" s="51">
        <v>0</v>
      </c>
      <c r="D238" s="28">
        <v>0</v>
      </c>
      <c r="E238" s="31">
        <f>C238-B238</f>
        <v>0</v>
      </c>
    </row>
    <row r="239" spans="1:5" ht="15">
      <c r="A239" s="27" t="s">
        <v>86</v>
      </c>
      <c r="B239" s="64">
        <f>B241+B242+B243+B244+B245+B249+B253+B254+B240+B246+B258+B262</f>
        <v>35943106.03</v>
      </c>
      <c r="C239" s="64">
        <f>C241+C242+C243+C244+C245+C249+C253+C254+C240+C246</f>
        <v>844123.23</v>
      </c>
      <c r="D239" s="28">
        <f>IF(B239=0,"   ",C239/B239)</f>
        <v>0.023484982886438653</v>
      </c>
      <c r="E239" s="65">
        <f aca="true" t="shared" si="33" ref="E239:E271">C239-B239</f>
        <v>-35098982.800000004</v>
      </c>
    </row>
    <row r="240" spans="1:5" ht="47.25" customHeight="1">
      <c r="A240" s="27" t="s">
        <v>237</v>
      </c>
      <c r="B240" s="64">
        <v>30000</v>
      </c>
      <c r="C240" s="64">
        <v>0</v>
      </c>
      <c r="D240" s="28">
        <f>IF(B240=0,"   ",C240/B240)</f>
        <v>0</v>
      </c>
      <c r="E240" s="65">
        <f>C240-B240</f>
        <v>-30000</v>
      </c>
    </row>
    <row r="241" spans="1:5" ht="27.75" customHeight="1">
      <c r="A241" s="27" t="s">
        <v>160</v>
      </c>
      <c r="B241" s="64">
        <v>1000000</v>
      </c>
      <c r="C241" s="64">
        <v>10000</v>
      </c>
      <c r="D241" s="28">
        <f>IF(B241=0,"   ",C241/B241)</f>
        <v>0.01</v>
      </c>
      <c r="E241" s="65">
        <f t="shared" si="33"/>
        <v>-990000</v>
      </c>
    </row>
    <row r="242" spans="1:5" ht="15">
      <c r="A242" s="27" t="s">
        <v>161</v>
      </c>
      <c r="B242" s="64">
        <v>9834700</v>
      </c>
      <c r="C242" s="64">
        <v>800911</v>
      </c>
      <c r="D242" s="64">
        <f>IF(B242=0,"   ",C242/B242*100)</f>
        <v>8.143725787263465</v>
      </c>
      <c r="E242" s="65">
        <f t="shared" si="33"/>
        <v>-9033789</v>
      </c>
    </row>
    <row r="243" spans="1:5" ht="15">
      <c r="A243" s="27" t="s">
        <v>162</v>
      </c>
      <c r="B243" s="64">
        <v>130000</v>
      </c>
      <c r="C243" s="64">
        <v>0</v>
      </c>
      <c r="D243" s="64">
        <f>IF(B243=0,"   ",C243/B243*100)</f>
        <v>0</v>
      </c>
      <c r="E243" s="65">
        <f t="shared" si="33"/>
        <v>-130000</v>
      </c>
    </row>
    <row r="244" spans="1:5" ht="13.5" customHeight="1">
      <c r="A244" s="27" t="s">
        <v>163</v>
      </c>
      <c r="B244" s="64">
        <v>3323912.93</v>
      </c>
      <c r="C244" s="64">
        <v>0</v>
      </c>
      <c r="D244" s="64">
        <f>IF(B244=0,"   ",C244/B244*100)</f>
        <v>0</v>
      </c>
      <c r="E244" s="65">
        <f t="shared" si="33"/>
        <v>-3323912.93</v>
      </c>
    </row>
    <row r="245" spans="1:5" ht="14.25" customHeight="1">
      <c r="A245" s="27" t="s">
        <v>164</v>
      </c>
      <c r="B245" s="64">
        <v>300000</v>
      </c>
      <c r="C245" s="64">
        <v>0</v>
      </c>
      <c r="D245" s="64">
        <f>IF(B245=0,"   ",C245/B245*100)</f>
        <v>0</v>
      </c>
      <c r="E245" s="65">
        <f t="shared" si="33"/>
        <v>-300000</v>
      </c>
    </row>
    <row r="246" spans="1:5" ht="27.75" customHeight="1">
      <c r="A246" s="39" t="s">
        <v>209</v>
      </c>
      <c r="B246" s="64">
        <f>B247+B248</f>
        <v>15387306</v>
      </c>
      <c r="C246" s="64">
        <f>C247+C248</f>
        <v>0</v>
      </c>
      <c r="D246" s="28">
        <f>IF(B246=0,"   ",C246/B246)</f>
        <v>0</v>
      </c>
      <c r="E246" s="65">
        <f>C246-B246</f>
        <v>-15387306</v>
      </c>
    </row>
    <row r="247" spans="1:5" ht="15">
      <c r="A247" s="41" t="s">
        <v>45</v>
      </c>
      <c r="B247" s="64">
        <v>14617940</v>
      </c>
      <c r="C247" s="64">
        <v>0</v>
      </c>
      <c r="D247" s="28">
        <f>IF(B247=0,"   ",C247/B247)</f>
        <v>0</v>
      </c>
      <c r="E247" s="65">
        <f>C247-B247</f>
        <v>-14617940</v>
      </c>
    </row>
    <row r="248" spans="1:5" ht="15">
      <c r="A248" s="41" t="s">
        <v>153</v>
      </c>
      <c r="B248" s="64">
        <v>769366</v>
      </c>
      <c r="C248" s="64">
        <v>0</v>
      </c>
      <c r="D248" s="28">
        <f>IF(B248=0,"   ",C248/B248)</f>
        <v>0</v>
      </c>
      <c r="E248" s="65">
        <f>C248-B248</f>
        <v>-769366</v>
      </c>
    </row>
    <row r="249" spans="1:5" ht="27.75" customHeight="1">
      <c r="A249" s="39" t="s">
        <v>165</v>
      </c>
      <c r="B249" s="64">
        <f>B250+B252+B251</f>
        <v>4843613.1</v>
      </c>
      <c r="C249" s="64">
        <f>C250+C252+C251</f>
        <v>0</v>
      </c>
      <c r="D249" s="28">
        <f aca="true" t="shared" si="34" ref="D249:D271">IF(B249=0,"   ",C249/B249)</f>
        <v>0</v>
      </c>
      <c r="E249" s="65">
        <f t="shared" si="33"/>
        <v>-4843613.1</v>
      </c>
    </row>
    <row r="250" spans="1:5" ht="15">
      <c r="A250" s="27" t="s">
        <v>211</v>
      </c>
      <c r="B250" s="64">
        <v>4795176</v>
      </c>
      <c r="C250" s="64">
        <v>0</v>
      </c>
      <c r="D250" s="28">
        <f t="shared" si="34"/>
        <v>0</v>
      </c>
      <c r="E250" s="65">
        <f t="shared" si="33"/>
        <v>-4795176</v>
      </c>
    </row>
    <row r="251" spans="1:5" ht="15">
      <c r="A251" s="27" t="s">
        <v>210</v>
      </c>
      <c r="B251" s="64">
        <v>33906.3</v>
      </c>
      <c r="C251" s="64">
        <v>0</v>
      </c>
      <c r="D251" s="28">
        <f t="shared" si="34"/>
        <v>0</v>
      </c>
      <c r="E251" s="65">
        <f t="shared" si="33"/>
        <v>-33906.3</v>
      </c>
    </row>
    <row r="252" spans="1:5" ht="15">
      <c r="A252" s="39" t="s">
        <v>166</v>
      </c>
      <c r="B252" s="64">
        <v>14530.8</v>
      </c>
      <c r="C252" s="64">
        <v>0</v>
      </c>
      <c r="D252" s="28">
        <f t="shared" si="34"/>
        <v>0</v>
      </c>
      <c r="E252" s="65">
        <f t="shared" si="33"/>
        <v>-14530.8</v>
      </c>
    </row>
    <row r="253" spans="1:5" ht="27.75" customHeight="1">
      <c r="A253" s="27" t="s">
        <v>167</v>
      </c>
      <c r="B253" s="64">
        <v>382400</v>
      </c>
      <c r="C253" s="64">
        <v>33212.23</v>
      </c>
      <c r="D253" s="28">
        <f t="shared" si="34"/>
        <v>0.0868520658995816</v>
      </c>
      <c r="E253" s="65">
        <f t="shared" si="33"/>
        <v>-349187.77</v>
      </c>
    </row>
    <row r="254" spans="1:5" s="5" customFormat="1" ht="45">
      <c r="A254" s="27" t="s">
        <v>269</v>
      </c>
      <c r="B254" s="51">
        <f>SUM(B255:B257)</f>
        <v>258770</v>
      </c>
      <c r="C254" s="51">
        <f>SUM(C255:C257)</f>
        <v>0</v>
      </c>
      <c r="D254" s="28">
        <f t="shared" si="34"/>
        <v>0</v>
      </c>
      <c r="E254" s="31">
        <f t="shared" si="33"/>
        <v>-258770</v>
      </c>
    </row>
    <row r="255" spans="1:5" s="5" customFormat="1" ht="13.5" customHeight="1">
      <c r="A255" s="41" t="s">
        <v>45</v>
      </c>
      <c r="B255" s="51">
        <v>155262</v>
      </c>
      <c r="C255" s="51">
        <v>0</v>
      </c>
      <c r="D255" s="28">
        <f t="shared" si="34"/>
        <v>0</v>
      </c>
      <c r="E255" s="31">
        <f t="shared" si="33"/>
        <v>-155262</v>
      </c>
    </row>
    <row r="256" spans="1:5" s="5" customFormat="1" ht="13.5" customHeight="1">
      <c r="A256" s="41" t="s">
        <v>146</v>
      </c>
      <c r="B256" s="51">
        <v>77631</v>
      </c>
      <c r="C256" s="51">
        <v>0</v>
      </c>
      <c r="D256" s="28">
        <v>0</v>
      </c>
      <c r="E256" s="31">
        <f t="shared" si="33"/>
        <v>-77631</v>
      </c>
    </row>
    <row r="257" spans="1:5" s="5" customFormat="1" ht="13.5" customHeight="1">
      <c r="A257" s="41" t="s">
        <v>219</v>
      </c>
      <c r="B257" s="51">
        <v>25877</v>
      </c>
      <c r="C257" s="51">
        <v>0</v>
      </c>
      <c r="D257" s="28">
        <v>0</v>
      </c>
      <c r="E257" s="31">
        <f t="shared" si="33"/>
        <v>-25877</v>
      </c>
    </row>
    <row r="258" spans="1:5" s="5" customFormat="1" ht="30">
      <c r="A258" s="27" t="s">
        <v>270</v>
      </c>
      <c r="B258" s="51">
        <f>SUM(B259:B261)</f>
        <v>117704</v>
      </c>
      <c r="C258" s="51">
        <f>SUM(C259:C261)</f>
        <v>0</v>
      </c>
      <c r="D258" s="28">
        <f>IF(B258=0,"   ",C258/B258)</f>
        <v>0</v>
      </c>
      <c r="E258" s="31">
        <f aca="true" t="shared" si="35" ref="E258:E265">C258-B258</f>
        <v>-117704</v>
      </c>
    </row>
    <row r="259" spans="1:5" s="5" customFormat="1" ht="13.5" customHeight="1">
      <c r="A259" s="41" t="s">
        <v>45</v>
      </c>
      <c r="B259" s="51">
        <v>70622.4</v>
      </c>
      <c r="C259" s="51">
        <v>0</v>
      </c>
      <c r="D259" s="28">
        <f>IF(B259=0,"   ",C259/B259)</f>
        <v>0</v>
      </c>
      <c r="E259" s="31">
        <f t="shared" si="35"/>
        <v>-70622.4</v>
      </c>
    </row>
    <row r="260" spans="1:5" s="5" customFormat="1" ht="13.5" customHeight="1">
      <c r="A260" s="41" t="s">
        <v>146</v>
      </c>
      <c r="B260" s="51">
        <v>23540.8</v>
      </c>
      <c r="C260" s="51">
        <v>0</v>
      </c>
      <c r="D260" s="28">
        <v>0</v>
      </c>
      <c r="E260" s="31">
        <f t="shared" si="35"/>
        <v>-23540.8</v>
      </c>
    </row>
    <row r="261" spans="1:5" s="5" customFormat="1" ht="13.5" customHeight="1">
      <c r="A261" s="41" t="s">
        <v>219</v>
      </c>
      <c r="B261" s="51">
        <v>23540.8</v>
      </c>
      <c r="C261" s="51">
        <v>0</v>
      </c>
      <c r="D261" s="28">
        <v>0</v>
      </c>
      <c r="E261" s="31">
        <f t="shared" si="35"/>
        <v>-23540.8</v>
      </c>
    </row>
    <row r="262" spans="1:5" s="5" customFormat="1" ht="30">
      <c r="A262" s="27" t="s">
        <v>271</v>
      </c>
      <c r="B262" s="51">
        <f>SUM(B263:B265)</f>
        <v>334700</v>
      </c>
      <c r="C262" s="51">
        <f>SUM(C263:C265)</f>
        <v>0</v>
      </c>
      <c r="D262" s="28">
        <f>IF(B262=0,"   ",C262/B262)</f>
        <v>0</v>
      </c>
      <c r="E262" s="31">
        <f t="shared" si="35"/>
        <v>-334700</v>
      </c>
    </row>
    <row r="263" spans="1:5" s="5" customFormat="1" ht="13.5" customHeight="1">
      <c r="A263" s="41" t="s">
        <v>45</v>
      </c>
      <c r="B263" s="51">
        <v>200820</v>
      </c>
      <c r="C263" s="51">
        <v>0</v>
      </c>
      <c r="D263" s="28">
        <f>IF(B263=0,"   ",C263/B263)</f>
        <v>0</v>
      </c>
      <c r="E263" s="31">
        <f t="shared" si="35"/>
        <v>-200820</v>
      </c>
    </row>
    <row r="264" spans="1:5" s="5" customFormat="1" ht="13.5" customHeight="1">
      <c r="A264" s="41" t="s">
        <v>146</v>
      </c>
      <c r="B264" s="51">
        <v>66940</v>
      </c>
      <c r="C264" s="51">
        <v>0</v>
      </c>
      <c r="D264" s="28">
        <v>0</v>
      </c>
      <c r="E264" s="31">
        <f t="shared" si="35"/>
        <v>-66940</v>
      </c>
    </row>
    <row r="265" spans="1:5" s="5" customFormat="1" ht="13.5" customHeight="1">
      <c r="A265" s="41" t="s">
        <v>219</v>
      </c>
      <c r="B265" s="51">
        <v>66940</v>
      </c>
      <c r="C265" s="51">
        <v>0</v>
      </c>
      <c r="D265" s="28">
        <v>0</v>
      </c>
      <c r="E265" s="31">
        <f t="shared" si="35"/>
        <v>-66940</v>
      </c>
    </row>
    <row r="266" spans="1:5" ht="30">
      <c r="A266" s="27" t="s">
        <v>124</v>
      </c>
      <c r="B266" s="64">
        <f>B267</f>
        <v>3200</v>
      </c>
      <c r="C266" s="64">
        <f>C267</f>
        <v>0</v>
      </c>
      <c r="D266" s="28">
        <f t="shared" si="34"/>
        <v>0</v>
      </c>
      <c r="E266" s="65">
        <f t="shared" si="33"/>
        <v>-3200</v>
      </c>
    </row>
    <row r="267" spans="1:5" s="5" customFormat="1" ht="45">
      <c r="A267" s="27" t="s">
        <v>212</v>
      </c>
      <c r="B267" s="51">
        <v>3200</v>
      </c>
      <c r="C267" s="55">
        <v>0</v>
      </c>
      <c r="D267" s="28">
        <f t="shared" si="34"/>
        <v>0</v>
      </c>
      <c r="E267" s="31">
        <f t="shared" si="33"/>
        <v>-3200</v>
      </c>
    </row>
    <row r="268" spans="1:5" s="5" customFormat="1" ht="15">
      <c r="A268" s="27" t="s">
        <v>168</v>
      </c>
      <c r="B268" s="63">
        <f>B269+B270+B271+B272</f>
        <v>1855000</v>
      </c>
      <c r="C268" s="63">
        <f>C269+C270+C271+C272</f>
        <v>0</v>
      </c>
      <c r="D268" s="28">
        <f t="shared" si="34"/>
        <v>0</v>
      </c>
      <c r="E268" s="31">
        <f t="shared" si="33"/>
        <v>-1855000</v>
      </c>
    </row>
    <row r="269" spans="1:5" s="5" customFormat="1" ht="30">
      <c r="A269" s="27" t="s">
        <v>169</v>
      </c>
      <c r="B269" s="64">
        <v>0</v>
      </c>
      <c r="C269" s="64">
        <v>0</v>
      </c>
      <c r="D269" s="28" t="str">
        <f t="shared" si="34"/>
        <v>   </v>
      </c>
      <c r="E269" s="31">
        <f t="shared" si="33"/>
        <v>0</v>
      </c>
    </row>
    <row r="270" spans="1:5" s="5" customFormat="1" ht="30">
      <c r="A270" s="27" t="s">
        <v>170</v>
      </c>
      <c r="B270" s="64">
        <v>200000</v>
      </c>
      <c r="C270" s="64">
        <v>0</v>
      </c>
      <c r="D270" s="28">
        <f t="shared" si="34"/>
        <v>0</v>
      </c>
      <c r="E270" s="31">
        <f t="shared" si="33"/>
        <v>-200000</v>
      </c>
    </row>
    <row r="271" spans="1:5" s="5" customFormat="1" ht="15">
      <c r="A271" s="27" t="s">
        <v>171</v>
      </c>
      <c r="B271" s="64">
        <v>50000</v>
      </c>
      <c r="C271" s="64">
        <v>0</v>
      </c>
      <c r="D271" s="28">
        <f t="shared" si="34"/>
        <v>0</v>
      </c>
      <c r="E271" s="31">
        <f t="shared" si="33"/>
        <v>-50000</v>
      </c>
    </row>
    <row r="272" spans="1:5" s="5" customFormat="1" ht="30">
      <c r="A272" s="27" t="s">
        <v>260</v>
      </c>
      <c r="B272" s="51">
        <f>B273+B274</f>
        <v>1605000</v>
      </c>
      <c r="C272" s="51">
        <f>C273+C274</f>
        <v>0</v>
      </c>
      <c r="D272" s="28">
        <f>IF(B272=0,"   ",C272/B272)</f>
        <v>0</v>
      </c>
      <c r="E272" s="31">
        <f>C272-B272</f>
        <v>-1605000</v>
      </c>
    </row>
    <row r="273" spans="1:5" s="5" customFormat="1" ht="13.5" customHeight="1">
      <c r="A273" s="41" t="s">
        <v>45</v>
      </c>
      <c r="B273" s="51">
        <v>1508700</v>
      </c>
      <c r="C273" s="51">
        <v>0</v>
      </c>
      <c r="D273" s="28">
        <f>IF(B273=0,"   ",C273/B273)</f>
        <v>0</v>
      </c>
      <c r="E273" s="31">
        <f>C273-B273</f>
        <v>-1508700</v>
      </c>
    </row>
    <row r="274" spans="1:5" s="5" customFormat="1" ht="13.5" customHeight="1">
      <c r="A274" s="41" t="s">
        <v>146</v>
      </c>
      <c r="B274" s="51">
        <v>96300</v>
      </c>
      <c r="C274" s="51">
        <v>0</v>
      </c>
      <c r="D274" s="28">
        <v>0</v>
      </c>
      <c r="E274" s="31">
        <f>C274-B274</f>
        <v>-96300</v>
      </c>
    </row>
    <row r="275" spans="1:5" s="5" customFormat="1" ht="15">
      <c r="A275" s="27" t="s">
        <v>8</v>
      </c>
      <c r="B275" s="51">
        <f>B276+B280+B315+B311+B301</f>
        <v>266298439.57999998</v>
      </c>
      <c r="C275" s="51">
        <f>C276+C280+C315+C311+C301</f>
        <v>19829541.61</v>
      </c>
      <c r="D275" s="28">
        <f aca="true" t="shared" si="36" ref="D275:D287">IF(B275=0,"   ",C275/B275)</f>
        <v>0.07446360422267105</v>
      </c>
      <c r="E275" s="31">
        <f aca="true" t="shared" si="37" ref="E275:E287">C275-B275</f>
        <v>-246468897.96999997</v>
      </c>
    </row>
    <row r="276" spans="1:5" s="5" customFormat="1" ht="15">
      <c r="A276" s="27" t="s">
        <v>37</v>
      </c>
      <c r="B276" s="51">
        <f>B277+B279</f>
        <v>53515700</v>
      </c>
      <c r="C276" s="51">
        <f>C277+C279</f>
        <v>3668100</v>
      </c>
      <c r="D276" s="28">
        <f t="shared" si="36"/>
        <v>0.06854250248058047</v>
      </c>
      <c r="E276" s="31">
        <f t="shared" si="37"/>
        <v>-49847600</v>
      </c>
    </row>
    <row r="277" spans="1:5" s="5" customFormat="1" ht="15">
      <c r="A277" s="27" t="s">
        <v>54</v>
      </c>
      <c r="B277" s="51">
        <v>52533000</v>
      </c>
      <c r="C277" s="55">
        <v>3668100</v>
      </c>
      <c r="D277" s="28">
        <f t="shared" si="36"/>
        <v>0.06982468162869054</v>
      </c>
      <c r="E277" s="31">
        <f t="shared" si="37"/>
        <v>-48864900</v>
      </c>
    </row>
    <row r="278" spans="1:5" s="5" customFormat="1" ht="15">
      <c r="A278" s="41" t="s">
        <v>213</v>
      </c>
      <c r="B278" s="51">
        <v>44017100</v>
      </c>
      <c r="C278" s="55">
        <v>3668100</v>
      </c>
      <c r="D278" s="28">
        <f t="shared" si="36"/>
        <v>0.08333352265369595</v>
      </c>
      <c r="E278" s="31">
        <f t="shared" si="37"/>
        <v>-40349000</v>
      </c>
    </row>
    <row r="279" spans="1:5" s="5" customFormat="1" ht="60" customHeight="1">
      <c r="A279" s="27" t="s">
        <v>172</v>
      </c>
      <c r="B279" s="51">
        <v>982700</v>
      </c>
      <c r="C279" s="55">
        <v>0</v>
      </c>
      <c r="D279" s="28">
        <f t="shared" si="36"/>
        <v>0</v>
      </c>
      <c r="E279" s="31">
        <f t="shared" si="37"/>
        <v>-982700</v>
      </c>
    </row>
    <row r="280" spans="1:5" s="5" customFormat="1" ht="15">
      <c r="A280" s="27" t="s">
        <v>38</v>
      </c>
      <c r="B280" s="51">
        <f>B281+B283+B284+B287</f>
        <v>174355209.27999997</v>
      </c>
      <c r="C280" s="51">
        <f>C281+C283+C284+C287</f>
        <v>13306787.27</v>
      </c>
      <c r="D280" s="28">
        <f t="shared" si="36"/>
        <v>0.07631998679563629</v>
      </c>
      <c r="E280" s="31">
        <f t="shared" si="37"/>
        <v>-161048422.00999996</v>
      </c>
    </row>
    <row r="281" spans="1:5" s="5" customFormat="1" ht="15">
      <c r="A281" s="27" t="s">
        <v>54</v>
      </c>
      <c r="B281" s="51">
        <v>136522600</v>
      </c>
      <c r="C281" s="51">
        <v>10684060</v>
      </c>
      <c r="D281" s="28">
        <f t="shared" si="36"/>
        <v>0.0782585447391128</v>
      </c>
      <c r="E281" s="31">
        <f t="shared" si="37"/>
        <v>-125838540</v>
      </c>
    </row>
    <row r="282" spans="1:5" s="5" customFormat="1" ht="18" customHeight="1">
      <c r="A282" s="41" t="s">
        <v>214</v>
      </c>
      <c r="B282" s="51">
        <v>127865500</v>
      </c>
      <c r="C282" s="51">
        <v>10655460</v>
      </c>
      <c r="D282" s="28">
        <f t="shared" si="36"/>
        <v>0.0833333463678631</v>
      </c>
      <c r="E282" s="31">
        <f t="shared" si="37"/>
        <v>-117210040</v>
      </c>
    </row>
    <row r="283" spans="1:5" s="5" customFormat="1" ht="30">
      <c r="A283" s="39" t="s">
        <v>173</v>
      </c>
      <c r="B283" s="51">
        <v>1226700</v>
      </c>
      <c r="C283" s="55">
        <v>10000</v>
      </c>
      <c r="D283" s="28">
        <f t="shared" si="36"/>
        <v>0.008151952392598028</v>
      </c>
      <c r="E283" s="31">
        <f t="shared" si="37"/>
        <v>-1216700</v>
      </c>
    </row>
    <row r="284" spans="1:5" s="5" customFormat="1" ht="31.5" customHeight="1">
      <c r="A284" s="39" t="s">
        <v>121</v>
      </c>
      <c r="B284" s="51">
        <f>SUM(B285:B286)</f>
        <v>12916363.64</v>
      </c>
      <c r="C284" s="51">
        <f>SUM(C285:C286)</f>
        <v>2612727.27</v>
      </c>
      <c r="D284" s="28">
        <f t="shared" si="36"/>
        <v>0.20228040513730844</v>
      </c>
      <c r="E284" s="31">
        <f t="shared" si="37"/>
        <v>-10303636.370000001</v>
      </c>
    </row>
    <row r="285" spans="1:5" ht="15">
      <c r="A285" s="27" t="s">
        <v>210</v>
      </c>
      <c r="B285" s="64">
        <v>12787200</v>
      </c>
      <c r="C285" s="64">
        <v>2586600</v>
      </c>
      <c r="D285" s="28">
        <f t="shared" si="36"/>
        <v>0.2022804054054054</v>
      </c>
      <c r="E285" s="65">
        <f t="shared" si="37"/>
        <v>-10200600</v>
      </c>
    </row>
    <row r="286" spans="1:5" ht="15">
      <c r="A286" s="39" t="s">
        <v>166</v>
      </c>
      <c r="B286" s="64">
        <v>129163.64</v>
      </c>
      <c r="C286" s="64">
        <v>26127.27</v>
      </c>
      <c r="D286" s="28">
        <f t="shared" si="36"/>
        <v>0.20228037859571008</v>
      </c>
      <c r="E286" s="65">
        <f t="shared" si="37"/>
        <v>-103036.37</v>
      </c>
    </row>
    <row r="287" spans="1:5" s="5" customFormat="1" ht="15">
      <c r="A287" s="27" t="s">
        <v>108</v>
      </c>
      <c r="B287" s="51">
        <f>B288+B289+B290+B294+B297+B298</f>
        <v>23689545.64</v>
      </c>
      <c r="C287" s="51">
        <f>C288+C289+C290+C294+C297+C298</f>
        <v>0</v>
      </c>
      <c r="D287" s="28">
        <f t="shared" si="36"/>
        <v>0</v>
      </c>
      <c r="E287" s="31">
        <f t="shared" si="37"/>
        <v>-23689545.64</v>
      </c>
    </row>
    <row r="288" spans="1:5" s="5" customFormat="1" ht="60">
      <c r="A288" s="39" t="s">
        <v>177</v>
      </c>
      <c r="B288" s="51">
        <v>8593200</v>
      </c>
      <c r="C288" s="55">
        <v>0</v>
      </c>
      <c r="D288" s="28">
        <f aca="true" t="shared" si="38" ref="D288:D297">IF(B288=0,"   ",C288/B288)</f>
        <v>0</v>
      </c>
      <c r="E288" s="31">
        <f aca="true" t="shared" si="39" ref="E288:E297">C288-B288</f>
        <v>-8593200</v>
      </c>
    </row>
    <row r="289" spans="1:5" s="5" customFormat="1" ht="152.25" customHeight="1">
      <c r="A289" s="39" t="s">
        <v>228</v>
      </c>
      <c r="B289" s="51">
        <v>563400</v>
      </c>
      <c r="C289" s="55">
        <v>0</v>
      </c>
      <c r="D289" s="28">
        <f t="shared" si="38"/>
        <v>0</v>
      </c>
      <c r="E289" s="31">
        <f t="shared" si="39"/>
        <v>-563400</v>
      </c>
    </row>
    <row r="290" spans="1:5" s="5" customFormat="1" ht="43.5" customHeight="1">
      <c r="A290" s="39" t="s">
        <v>107</v>
      </c>
      <c r="B290" s="51">
        <f>SUM(B291:B293)</f>
        <v>7321212.119999999</v>
      </c>
      <c r="C290" s="51">
        <f>SUM(C291:C293)</f>
        <v>0</v>
      </c>
      <c r="D290" s="28">
        <f t="shared" si="38"/>
        <v>0</v>
      </c>
      <c r="E290" s="31">
        <f t="shared" si="39"/>
        <v>-7321212.119999999</v>
      </c>
    </row>
    <row r="291" spans="1:5" s="5" customFormat="1" ht="15" customHeight="1">
      <c r="A291" s="41" t="s">
        <v>53</v>
      </c>
      <c r="B291" s="51">
        <v>7248000</v>
      </c>
      <c r="C291" s="51">
        <v>0</v>
      </c>
      <c r="D291" s="28">
        <f t="shared" si="38"/>
        <v>0</v>
      </c>
      <c r="E291" s="31">
        <f t="shared" si="39"/>
        <v>-7248000</v>
      </c>
    </row>
    <row r="292" spans="1:5" s="5" customFormat="1" ht="15.75" customHeight="1">
      <c r="A292" s="41" t="s">
        <v>45</v>
      </c>
      <c r="B292" s="51">
        <v>36606.06</v>
      </c>
      <c r="C292" s="51">
        <v>0</v>
      </c>
      <c r="D292" s="28">
        <f t="shared" si="38"/>
        <v>0</v>
      </c>
      <c r="E292" s="31">
        <f t="shared" si="39"/>
        <v>-36606.06</v>
      </c>
    </row>
    <row r="293" spans="1:5" ht="15">
      <c r="A293" s="41" t="s">
        <v>166</v>
      </c>
      <c r="B293" s="64">
        <v>36606.06</v>
      </c>
      <c r="C293" s="64">
        <v>0</v>
      </c>
      <c r="D293" s="28">
        <f t="shared" si="38"/>
        <v>0</v>
      </c>
      <c r="E293" s="65">
        <f t="shared" si="39"/>
        <v>-36606.06</v>
      </c>
    </row>
    <row r="294" spans="1:5" s="5" customFormat="1" ht="88.5" customHeight="1">
      <c r="A294" s="39" t="s">
        <v>118</v>
      </c>
      <c r="B294" s="51">
        <f>SUM(B295:B296)</f>
        <v>645666.67</v>
      </c>
      <c r="C294" s="51">
        <f>SUM(C295:C296)</f>
        <v>0</v>
      </c>
      <c r="D294" s="28">
        <f t="shared" si="38"/>
        <v>0</v>
      </c>
      <c r="E294" s="31">
        <f t="shared" si="39"/>
        <v>-645666.67</v>
      </c>
    </row>
    <row r="295" spans="1:5" s="5" customFormat="1" ht="15.75" customHeight="1">
      <c r="A295" s="41" t="s">
        <v>45</v>
      </c>
      <c r="B295" s="51">
        <v>581100</v>
      </c>
      <c r="C295" s="51">
        <v>0</v>
      </c>
      <c r="D295" s="28">
        <f t="shared" si="38"/>
        <v>0</v>
      </c>
      <c r="E295" s="31">
        <f t="shared" si="39"/>
        <v>-581100</v>
      </c>
    </row>
    <row r="296" spans="1:5" ht="15">
      <c r="A296" s="41" t="s">
        <v>166</v>
      </c>
      <c r="B296" s="64">
        <v>64566.67</v>
      </c>
      <c r="C296" s="64">
        <v>0</v>
      </c>
      <c r="D296" s="28">
        <f t="shared" si="38"/>
        <v>0</v>
      </c>
      <c r="E296" s="65">
        <f t="shared" si="39"/>
        <v>-64566.67</v>
      </c>
    </row>
    <row r="297" spans="1:5" s="5" customFormat="1" ht="30">
      <c r="A297" s="39" t="s">
        <v>261</v>
      </c>
      <c r="B297" s="51">
        <v>5475900</v>
      </c>
      <c r="C297" s="51">
        <v>0</v>
      </c>
      <c r="D297" s="28">
        <f t="shared" si="38"/>
        <v>0</v>
      </c>
      <c r="E297" s="31">
        <f t="shared" si="39"/>
        <v>-5475900</v>
      </c>
    </row>
    <row r="298" spans="1:5" s="5" customFormat="1" ht="75">
      <c r="A298" s="27" t="s">
        <v>131</v>
      </c>
      <c r="B298" s="51">
        <f>B299+B300</f>
        <v>1090166.8499999999</v>
      </c>
      <c r="C298" s="51">
        <f>C299+C300</f>
        <v>0</v>
      </c>
      <c r="D298" s="28">
        <v>0</v>
      </c>
      <c r="E298" s="31">
        <f aca="true" t="shared" si="40" ref="E298:E312">C298-B298</f>
        <v>-1090166.8499999999</v>
      </c>
    </row>
    <row r="299" spans="1:5" s="5" customFormat="1" ht="13.5" customHeight="1">
      <c r="A299" s="41" t="s">
        <v>53</v>
      </c>
      <c r="B299" s="51">
        <v>1079265.18</v>
      </c>
      <c r="C299" s="51">
        <v>0</v>
      </c>
      <c r="D299" s="28">
        <v>0</v>
      </c>
      <c r="E299" s="31">
        <f t="shared" si="40"/>
        <v>-1079265.18</v>
      </c>
    </row>
    <row r="300" spans="1:5" s="5" customFormat="1" ht="13.5" customHeight="1">
      <c r="A300" s="41" t="s">
        <v>45</v>
      </c>
      <c r="B300" s="51">
        <v>10901.67</v>
      </c>
      <c r="C300" s="51">
        <v>0</v>
      </c>
      <c r="D300" s="28">
        <v>0</v>
      </c>
      <c r="E300" s="31">
        <f t="shared" si="40"/>
        <v>-10901.67</v>
      </c>
    </row>
    <row r="301" spans="1:5" s="5" customFormat="1" ht="15">
      <c r="A301" s="27" t="s">
        <v>85</v>
      </c>
      <c r="B301" s="51">
        <f>B302+B306+B303+B307</f>
        <v>33467330.3</v>
      </c>
      <c r="C301" s="51">
        <f>C302+C306+C303+C307</f>
        <v>2781000</v>
      </c>
      <c r="D301" s="28">
        <f aca="true" t="shared" si="41" ref="D301:D312">IF(B301=0,"   ",C301/B301)</f>
        <v>0.08309596179531535</v>
      </c>
      <c r="E301" s="31">
        <f t="shared" si="40"/>
        <v>-30686330.3</v>
      </c>
    </row>
    <row r="302" spans="1:5" s="5" customFormat="1" ht="15">
      <c r="A302" s="27" t="s">
        <v>54</v>
      </c>
      <c r="B302" s="51">
        <v>30027300</v>
      </c>
      <c r="C302" s="55">
        <v>2781000</v>
      </c>
      <c r="D302" s="28">
        <f t="shared" si="41"/>
        <v>0.09261571969507748</v>
      </c>
      <c r="E302" s="31">
        <f t="shared" si="40"/>
        <v>-27246300</v>
      </c>
    </row>
    <row r="303" spans="1:5" s="5" customFormat="1" ht="101.25" customHeight="1">
      <c r="A303" s="39" t="s">
        <v>229</v>
      </c>
      <c r="B303" s="51">
        <f>SUM(B304:B305)</f>
        <v>0</v>
      </c>
      <c r="C303" s="51">
        <f>SUM(C304:C305)</f>
        <v>0</v>
      </c>
      <c r="D303" s="28" t="str">
        <f t="shared" si="41"/>
        <v>   </v>
      </c>
      <c r="E303" s="31">
        <f t="shared" si="40"/>
        <v>0</v>
      </c>
    </row>
    <row r="304" spans="1:5" ht="15">
      <c r="A304" s="41" t="s">
        <v>230</v>
      </c>
      <c r="B304" s="64">
        <v>0</v>
      </c>
      <c r="C304" s="64">
        <v>0</v>
      </c>
      <c r="D304" s="28" t="str">
        <f t="shared" si="41"/>
        <v>   </v>
      </c>
      <c r="E304" s="65">
        <f t="shared" si="40"/>
        <v>0</v>
      </c>
    </row>
    <row r="305" spans="1:5" ht="15">
      <c r="A305" s="41" t="s">
        <v>166</v>
      </c>
      <c r="B305" s="64">
        <v>0</v>
      </c>
      <c r="C305" s="64">
        <v>0</v>
      </c>
      <c r="D305" s="28" t="str">
        <f t="shared" si="41"/>
        <v>   </v>
      </c>
      <c r="E305" s="65">
        <f t="shared" si="40"/>
        <v>0</v>
      </c>
    </row>
    <row r="306" spans="1:5" s="5" customFormat="1" ht="27" customHeight="1">
      <c r="A306" s="39" t="s">
        <v>99</v>
      </c>
      <c r="B306" s="64">
        <v>3367800</v>
      </c>
      <c r="C306" s="64">
        <v>0</v>
      </c>
      <c r="D306" s="28">
        <f t="shared" si="41"/>
        <v>0</v>
      </c>
      <c r="E306" s="31">
        <f t="shared" si="40"/>
        <v>-3367800</v>
      </c>
    </row>
    <row r="307" spans="1:5" s="5" customFormat="1" ht="90">
      <c r="A307" s="39" t="s">
        <v>262</v>
      </c>
      <c r="B307" s="51">
        <f>SUM(B308:B310)</f>
        <v>72230.29999999999</v>
      </c>
      <c r="C307" s="51">
        <f>SUM(C308:C310)</f>
        <v>0</v>
      </c>
      <c r="D307" s="28">
        <f t="shared" si="41"/>
        <v>0</v>
      </c>
      <c r="E307" s="31">
        <f t="shared" si="40"/>
        <v>-72230.29999999999</v>
      </c>
    </row>
    <row r="308" spans="1:5" s="5" customFormat="1" ht="15" customHeight="1">
      <c r="A308" s="41" t="s">
        <v>53</v>
      </c>
      <c r="B308" s="51">
        <v>70800</v>
      </c>
      <c r="C308" s="51">
        <v>0</v>
      </c>
      <c r="D308" s="28">
        <f t="shared" si="41"/>
        <v>0</v>
      </c>
      <c r="E308" s="31">
        <f t="shared" si="40"/>
        <v>-70800</v>
      </c>
    </row>
    <row r="309" spans="1:5" s="5" customFormat="1" ht="15.75" customHeight="1">
      <c r="A309" s="41" t="s">
        <v>45</v>
      </c>
      <c r="B309" s="51">
        <v>715.15</v>
      </c>
      <c r="C309" s="51">
        <v>0</v>
      </c>
      <c r="D309" s="28">
        <f t="shared" si="41"/>
        <v>0</v>
      </c>
      <c r="E309" s="31">
        <f t="shared" si="40"/>
        <v>-715.15</v>
      </c>
    </row>
    <row r="310" spans="1:5" ht="15">
      <c r="A310" s="41" t="s">
        <v>166</v>
      </c>
      <c r="B310" s="64">
        <v>715.15</v>
      </c>
      <c r="C310" s="64">
        <v>0</v>
      </c>
      <c r="D310" s="28">
        <f t="shared" si="41"/>
        <v>0</v>
      </c>
      <c r="E310" s="65">
        <f t="shared" si="40"/>
        <v>-715.15</v>
      </c>
    </row>
    <row r="311" spans="1:5" s="5" customFormat="1" ht="15">
      <c r="A311" s="39" t="s">
        <v>39</v>
      </c>
      <c r="B311" s="51">
        <f>B312+B313+B314</f>
        <v>415000</v>
      </c>
      <c r="C311" s="51">
        <f>C312+C313+C314</f>
        <v>10000</v>
      </c>
      <c r="D311" s="28">
        <f t="shared" si="41"/>
        <v>0.024096385542168676</v>
      </c>
      <c r="E311" s="31">
        <f t="shared" si="40"/>
        <v>-405000</v>
      </c>
    </row>
    <row r="312" spans="1:5" s="5" customFormat="1" ht="15">
      <c r="A312" s="27" t="s">
        <v>222</v>
      </c>
      <c r="B312" s="51">
        <v>120000</v>
      </c>
      <c r="C312" s="51">
        <v>10000</v>
      </c>
      <c r="D312" s="28">
        <f t="shared" si="41"/>
        <v>0.08333333333333333</v>
      </c>
      <c r="E312" s="31">
        <f t="shared" si="40"/>
        <v>-110000</v>
      </c>
    </row>
    <row r="313" spans="1:5" s="5" customFormat="1" ht="30">
      <c r="A313" s="27" t="s">
        <v>128</v>
      </c>
      <c r="B313" s="51">
        <v>95000</v>
      </c>
      <c r="C313" s="51">
        <v>0</v>
      </c>
      <c r="D313" s="28">
        <f aca="true" t="shared" si="42" ref="D313:D321">IF(B313=0,"   ",C313/B313)</f>
        <v>0</v>
      </c>
      <c r="E313" s="31">
        <f aca="true" t="shared" si="43" ref="E313:E321">C313-B313</f>
        <v>-95000</v>
      </c>
    </row>
    <row r="314" spans="1:5" s="5" customFormat="1" ht="15">
      <c r="A314" s="27" t="s">
        <v>75</v>
      </c>
      <c r="B314" s="51">
        <v>200000</v>
      </c>
      <c r="C314" s="51">
        <v>0</v>
      </c>
      <c r="D314" s="28">
        <f>IF(B314=0,"   ",C314/B314)</f>
        <v>0</v>
      </c>
      <c r="E314" s="31">
        <f>C314-B314</f>
        <v>-200000</v>
      </c>
    </row>
    <row r="315" spans="1:5" s="5" customFormat="1" ht="15">
      <c r="A315" s="27" t="s">
        <v>40</v>
      </c>
      <c r="B315" s="51">
        <f>B316+B317+B318</f>
        <v>4545200</v>
      </c>
      <c r="C315" s="51">
        <f>C316+C317+C318</f>
        <v>63654.34</v>
      </c>
      <c r="D315" s="28">
        <f t="shared" si="42"/>
        <v>0.014004739065387661</v>
      </c>
      <c r="E315" s="31">
        <f t="shared" si="43"/>
        <v>-4481545.66</v>
      </c>
    </row>
    <row r="316" spans="1:5" s="5" customFormat="1" ht="30" customHeight="1">
      <c r="A316" s="27" t="s">
        <v>178</v>
      </c>
      <c r="B316" s="51">
        <v>2787300</v>
      </c>
      <c r="C316" s="55">
        <v>63654.34</v>
      </c>
      <c r="D316" s="28">
        <f t="shared" si="42"/>
        <v>0.022837276217127684</v>
      </c>
      <c r="E316" s="31">
        <f t="shared" si="43"/>
        <v>-2723645.66</v>
      </c>
    </row>
    <row r="317" spans="1:5" s="5" customFormat="1" ht="30">
      <c r="A317" s="27" t="s">
        <v>115</v>
      </c>
      <c r="B317" s="51">
        <v>1427900</v>
      </c>
      <c r="C317" s="51">
        <v>0</v>
      </c>
      <c r="D317" s="28">
        <f>IF(B317=0,"   ",C317/B317)</f>
        <v>0</v>
      </c>
      <c r="E317" s="31">
        <f>C317-B317</f>
        <v>-1427900</v>
      </c>
    </row>
    <row r="318" spans="1:5" s="5" customFormat="1" ht="15">
      <c r="A318" s="27" t="s">
        <v>75</v>
      </c>
      <c r="B318" s="51">
        <v>330000</v>
      </c>
      <c r="C318" s="51">
        <v>0</v>
      </c>
      <c r="D318" s="28">
        <f>IF(B318=0,"   ",C318/B318)</f>
        <v>0</v>
      </c>
      <c r="E318" s="31">
        <f>C318-B318</f>
        <v>-330000</v>
      </c>
    </row>
    <row r="319" spans="1:5" s="5" customFormat="1" ht="15">
      <c r="A319" s="27" t="s">
        <v>47</v>
      </c>
      <c r="B319" s="50">
        <f>SUM(B320,)</f>
        <v>48143932.5</v>
      </c>
      <c r="C319" s="50">
        <f>SUM(C320,)</f>
        <v>2527470</v>
      </c>
      <c r="D319" s="28">
        <f t="shared" si="42"/>
        <v>0.052498204212960795</v>
      </c>
      <c r="E319" s="31">
        <f t="shared" si="43"/>
        <v>-45616462.5</v>
      </c>
    </row>
    <row r="320" spans="1:5" s="5" customFormat="1" ht="13.5" customHeight="1">
      <c r="A320" s="27" t="s">
        <v>41</v>
      </c>
      <c r="B320" s="51">
        <f>B322+B325+B344+B321+B329+B338+B341+B345+B333+B337</f>
        <v>48143932.5</v>
      </c>
      <c r="C320" s="51">
        <f>C322+C325+C344+C321+C329+C338+C341+C345+C333+C337</f>
        <v>2527470</v>
      </c>
      <c r="D320" s="28">
        <f t="shared" si="42"/>
        <v>0.052498204212960795</v>
      </c>
      <c r="E320" s="31">
        <f t="shared" si="43"/>
        <v>-45616462.5</v>
      </c>
    </row>
    <row r="321" spans="1:5" s="5" customFormat="1" ht="15">
      <c r="A321" s="27" t="s">
        <v>54</v>
      </c>
      <c r="B321" s="51">
        <v>38060900</v>
      </c>
      <c r="C321" s="51">
        <v>2520000</v>
      </c>
      <c r="D321" s="28">
        <f t="shared" si="42"/>
        <v>0.06620967975008474</v>
      </c>
      <c r="E321" s="31">
        <f t="shared" si="43"/>
        <v>-35540900</v>
      </c>
    </row>
    <row r="322" spans="1:5" ht="30.75" customHeight="1">
      <c r="A322" s="27" t="s">
        <v>106</v>
      </c>
      <c r="B322" s="51">
        <f>SUM(B323:B324)</f>
        <v>25000</v>
      </c>
      <c r="C322" s="51">
        <f>SUM(C323:C324)</f>
        <v>0</v>
      </c>
      <c r="D322" s="28">
        <f aca="true" t="shared" si="44" ref="D322:D327">IF(B322=0,"   ",C322/B322)</f>
        <v>0</v>
      </c>
      <c r="E322" s="65">
        <f aca="true" t="shared" si="45" ref="E322:E327">C322-B322</f>
        <v>-25000</v>
      </c>
    </row>
    <row r="323" spans="1:5" s="5" customFormat="1" ht="13.5" customHeight="1">
      <c r="A323" s="41" t="s">
        <v>45</v>
      </c>
      <c r="B323" s="64">
        <v>23500</v>
      </c>
      <c r="C323" s="64">
        <v>0</v>
      </c>
      <c r="D323" s="28">
        <f t="shared" si="44"/>
        <v>0</v>
      </c>
      <c r="E323" s="31">
        <f t="shared" si="45"/>
        <v>-23500</v>
      </c>
    </row>
    <row r="324" spans="1:5" ht="14.25" customHeight="1">
      <c r="A324" s="41" t="s">
        <v>166</v>
      </c>
      <c r="B324" s="64">
        <v>1500</v>
      </c>
      <c r="C324" s="64">
        <v>0</v>
      </c>
      <c r="D324" s="28">
        <f t="shared" si="44"/>
        <v>0</v>
      </c>
      <c r="E324" s="65">
        <f t="shared" si="45"/>
        <v>-1500</v>
      </c>
    </row>
    <row r="325" spans="1:5" s="5" customFormat="1" ht="29.25" customHeight="1">
      <c r="A325" s="27" t="s">
        <v>112</v>
      </c>
      <c r="B325" s="51">
        <f>B326+B327+B328</f>
        <v>0</v>
      </c>
      <c r="C325" s="51">
        <f>C326+C327+C328</f>
        <v>0</v>
      </c>
      <c r="D325" s="28" t="str">
        <f t="shared" si="44"/>
        <v>   </v>
      </c>
      <c r="E325" s="31">
        <f t="shared" si="45"/>
        <v>0</v>
      </c>
    </row>
    <row r="326" spans="1:5" s="5" customFormat="1" ht="13.5" customHeight="1">
      <c r="A326" s="41" t="s">
        <v>53</v>
      </c>
      <c r="B326" s="51">
        <v>0</v>
      </c>
      <c r="C326" s="51">
        <v>0</v>
      </c>
      <c r="D326" s="28" t="str">
        <f t="shared" si="44"/>
        <v>   </v>
      </c>
      <c r="E326" s="31">
        <f t="shared" si="45"/>
        <v>0</v>
      </c>
    </row>
    <row r="327" spans="1:5" s="5" customFormat="1" ht="13.5" customHeight="1">
      <c r="A327" s="41" t="s">
        <v>45</v>
      </c>
      <c r="B327" s="51">
        <v>0</v>
      </c>
      <c r="C327" s="51">
        <v>0</v>
      </c>
      <c r="D327" s="28" t="str">
        <f t="shared" si="44"/>
        <v>   </v>
      </c>
      <c r="E327" s="31">
        <f t="shared" si="45"/>
        <v>0</v>
      </c>
    </row>
    <row r="328" spans="1:5" ht="14.25" customHeight="1">
      <c r="A328" s="41" t="s">
        <v>166</v>
      </c>
      <c r="B328" s="64">
        <v>0</v>
      </c>
      <c r="C328" s="64">
        <v>0</v>
      </c>
      <c r="D328" s="28" t="str">
        <f aca="true" t="shared" si="46" ref="D328:D344">IF(B328=0,"   ",C328/B328)</f>
        <v>   </v>
      </c>
      <c r="E328" s="65">
        <f aca="true" t="shared" si="47" ref="E328:E344">C328-B328</f>
        <v>0</v>
      </c>
    </row>
    <row r="329" spans="1:5" s="5" customFormat="1" ht="60">
      <c r="A329" s="39" t="s">
        <v>221</v>
      </c>
      <c r="B329" s="51">
        <f>B330+B331+B332</f>
        <v>0</v>
      </c>
      <c r="C329" s="51">
        <f>C330+C331+C332</f>
        <v>0</v>
      </c>
      <c r="D329" s="28" t="str">
        <f t="shared" si="46"/>
        <v>   </v>
      </c>
      <c r="E329" s="31">
        <f t="shared" si="47"/>
        <v>0</v>
      </c>
    </row>
    <row r="330" spans="1:5" s="5" customFormat="1" ht="13.5" customHeight="1">
      <c r="A330" s="41" t="s">
        <v>53</v>
      </c>
      <c r="B330" s="51">
        <v>0</v>
      </c>
      <c r="C330" s="51">
        <v>0</v>
      </c>
      <c r="D330" s="28" t="str">
        <f t="shared" si="46"/>
        <v>   </v>
      </c>
      <c r="E330" s="31">
        <f t="shared" si="47"/>
        <v>0</v>
      </c>
    </row>
    <row r="331" spans="1:5" s="5" customFormat="1" ht="13.5" customHeight="1">
      <c r="A331" s="41" t="s">
        <v>45</v>
      </c>
      <c r="B331" s="51">
        <v>0</v>
      </c>
      <c r="C331" s="51">
        <v>0</v>
      </c>
      <c r="D331" s="28" t="str">
        <f t="shared" si="46"/>
        <v>   </v>
      </c>
      <c r="E331" s="31">
        <f t="shared" si="47"/>
        <v>0</v>
      </c>
    </row>
    <row r="332" spans="1:5" ht="14.25" customHeight="1">
      <c r="A332" s="41" t="s">
        <v>166</v>
      </c>
      <c r="B332" s="64">
        <v>0</v>
      </c>
      <c r="C332" s="64">
        <v>0</v>
      </c>
      <c r="D332" s="28" t="str">
        <f t="shared" si="46"/>
        <v>   </v>
      </c>
      <c r="E332" s="65">
        <f t="shared" si="47"/>
        <v>0</v>
      </c>
    </row>
    <row r="333" spans="1:5" s="5" customFormat="1" ht="15">
      <c r="A333" s="39" t="s">
        <v>263</v>
      </c>
      <c r="B333" s="51">
        <f>B334+B335+B336</f>
        <v>5101010.1</v>
      </c>
      <c r="C333" s="51">
        <f>C334+C335+C336</f>
        <v>0</v>
      </c>
      <c r="D333" s="28">
        <f>IF(B333=0,"   ",C333/B333)</f>
        <v>0</v>
      </c>
      <c r="E333" s="31">
        <f>C333-B333</f>
        <v>-5101010.1</v>
      </c>
    </row>
    <row r="334" spans="1:5" s="5" customFormat="1" ht="13.5" customHeight="1">
      <c r="A334" s="41" t="s">
        <v>53</v>
      </c>
      <c r="B334" s="51">
        <v>5000000</v>
      </c>
      <c r="C334" s="51">
        <v>0</v>
      </c>
      <c r="D334" s="28">
        <f>IF(B334=0,"   ",C334/B334)</f>
        <v>0</v>
      </c>
      <c r="E334" s="31">
        <f>C334-B334</f>
        <v>-5000000</v>
      </c>
    </row>
    <row r="335" spans="1:5" s="5" customFormat="1" ht="13.5" customHeight="1">
      <c r="A335" s="41" t="s">
        <v>45</v>
      </c>
      <c r="B335" s="51">
        <v>50505.05</v>
      </c>
      <c r="C335" s="51">
        <v>0</v>
      </c>
      <c r="D335" s="28">
        <f>IF(B335=0,"   ",C335/B335)</f>
        <v>0</v>
      </c>
      <c r="E335" s="31">
        <f>C335-B335</f>
        <v>-50505.05</v>
      </c>
    </row>
    <row r="336" spans="1:5" ht="14.25" customHeight="1">
      <c r="A336" s="41" t="s">
        <v>166</v>
      </c>
      <c r="B336" s="64">
        <v>50505.05</v>
      </c>
      <c r="C336" s="64">
        <v>0</v>
      </c>
      <c r="D336" s="28">
        <f>IF(B336=0,"   ",C336/B336)</f>
        <v>0</v>
      </c>
      <c r="E336" s="65">
        <f>C336-B336</f>
        <v>-50505.05</v>
      </c>
    </row>
    <row r="337" spans="1:5" ht="30.75" customHeight="1">
      <c r="A337" s="27" t="s">
        <v>264</v>
      </c>
      <c r="B337" s="51">
        <v>681022.4</v>
      </c>
      <c r="C337" s="51">
        <v>0</v>
      </c>
      <c r="D337" s="28">
        <f>IF(B337=0,"   ",C337/B337)</f>
        <v>0</v>
      </c>
      <c r="E337" s="65">
        <f>C337-B337</f>
        <v>-681022.4</v>
      </c>
    </row>
    <row r="338" spans="1:5" s="5" customFormat="1" ht="92.25" customHeight="1">
      <c r="A338" s="39" t="s">
        <v>231</v>
      </c>
      <c r="B338" s="51">
        <f>SUM(B339:B340)</f>
        <v>0</v>
      </c>
      <c r="C338" s="51">
        <f>SUM(C339:C340)</f>
        <v>0</v>
      </c>
      <c r="D338" s="28" t="str">
        <f t="shared" si="46"/>
        <v>   </v>
      </c>
      <c r="E338" s="31">
        <f t="shared" si="47"/>
        <v>0</v>
      </c>
    </row>
    <row r="339" spans="1:5" ht="15">
      <c r="A339" s="41" t="s">
        <v>230</v>
      </c>
      <c r="B339" s="64">
        <v>0</v>
      </c>
      <c r="C339" s="64">
        <v>0</v>
      </c>
      <c r="D339" s="28" t="str">
        <f t="shared" si="46"/>
        <v>   </v>
      </c>
      <c r="E339" s="65">
        <f t="shared" si="47"/>
        <v>0</v>
      </c>
    </row>
    <row r="340" spans="1:5" ht="15">
      <c r="A340" s="41" t="s">
        <v>166</v>
      </c>
      <c r="B340" s="64">
        <v>0</v>
      </c>
      <c r="C340" s="64">
        <v>0</v>
      </c>
      <c r="D340" s="28" t="str">
        <f t="shared" si="46"/>
        <v>   </v>
      </c>
      <c r="E340" s="65">
        <f t="shared" si="47"/>
        <v>0</v>
      </c>
    </row>
    <row r="341" spans="1:5" s="5" customFormat="1" ht="44.25" customHeight="1">
      <c r="A341" s="39" t="s">
        <v>243</v>
      </c>
      <c r="B341" s="51">
        <f>SUM(B342:B343)</f>
        <v>3998000</v>
      </c>
      <c r="C341" s="51">
        <f>SUM(C342:C343)</f>
        <v>0</v>
      </c>
      <c r="D341" s="28">
        <f>IF(B341=0,"   ",C341/B341)</f>
        <v>0</v>
      </c>
      <c r="E341" s="31">
        <f>C341-B341</f>
        <v>-3998000</v>
      </c>
    </row>
    <row r="342" spans="1:5" ht="15">
      <c r="A342" s="41" t="s">
        <v>230</v>
      </c>
      <c r="B342" s="64">
        <v>3798100</v>
      </c>
      <c r="C342" s="64">
        <v>0</v>
      </c>
      <c r="D342" s="28">
        <f>IF(B342=0,"   ",C342/B342)</f>
        <v>0</v>
      </c>
      <c r="E342" s="65">
        <f>C342-B342</f>
        <v>-3798100</v>
      </c>
    </row>
    <row r="343" spans="1:5" ht="15">
      <c r="A343" s="41" t="s">
        <v>166</v>
      </c>
      <c r="B343" s="64">
        <v>199900</v>
      </c>
      <c r="C343" s="64">
        <v>0</v>
      </c>
      <c r="D343" s="28">
        <f>IF(B343=0,"   ",C343/B343)</f>
        <v>0</v>
      </c>
      <c r="E343" s="65">
        <f>C343-B343</f>
        <v>-199900</v>
      </c>
    </row>
    <row r="344" spans="1:5" s="5" customFormat="1" ht="45.75" customHeight="1">
      <c r="A344" s="27" t="s">
        <v>134</v>
      </c>
      <c r="B344" s="51">
        <v>278000</v>
      </c>
      <c r="C344" s="55">
        <v>7470</v>
      </c>
      <c r="D344" s="28">
        <f t="shared" si="46"/>
        <v>0.026870503597122303</v>
      </c>
      <c r="E344" s="31">
        <f t="shared" si="47"/>
        <v>-270530</v>
      </c>
    </row>
    <row r="345" spans="1:5" s="5" customFormat="1" ht="17.25" customHeight="1">
      <c r="A345" s="27" t="s">
        <v>126</v>
      </c>
      <c r="B345" s="51">
        <f>SUM(B346:B348)</f>
        <v>0</v>
      </c>
      <c r="C345" s="51">
        <f>SUM(C346:C348)</f>
        <v>0</v>
      </c>
      <c r="D345" s="28" t="str">
        <f>IF(B345=0,"   ",C345/B345)</f>
        <v>   </v>
      </c>
      <c r="E345" s="31">
        <f>C345-B345</f>
        <v>0</v>
      </c>
    </row>
    <row r="346" spans="1:5" s="5" customFormat="1" ht="13.5" customHeight="1">
      <c r="A346" s="41" t="s">
        <v>45</v>
      </c>
      <c r="B346" s="51">
        <v>0</v>
      </c>
      <c r="C346" s="51">
        <v>0</v>
      </c>
      <c r="D346" s="28" t="str">
        <f>IF(B346=0,"   ",C346/B346)</f>
        <v>   </v>
      </c>
      <c r="E346" s="31">
        <f>C346-B346</f>
        <v>0</v>
      </c>
    </row>
    <row r="347" spans="1:5" s="5" customFormat="1" ht="13.5" customHeight="1">
      <c r="A347" s="41" t="s">
        <v>146</v>
      </c>
      <c r="B347" s="51">
        <v>0</v>
      </c>
      <c r="C347" s="51">
        <v>0</v>
      </c>
      <c r="D347" s="28">
        <v>0</v>
      </c>
      <c r="E347" s="31">
        <f>C347-B347</f>
        <v>0</v>
      </c>
    </row>
    <row r="348" spans="1:5" s="5" customFormat="1" ht="13.5" customHeight="1">
      <c r="A348" s="41" t="s">
        <v>219</v>
      </c>
      <c r="B348" s="51">
        <v>0</v>
      </c>
      <c r="C348" s="51">
        <v>0</v>
      </c>
      <c r="D348" s="28">
        <v>0</v>
      </c>
      <c r="E348" s="31">
        <f>C348-B348</f>
        <v>0</v>
      </c>
    </row>
    <row r="349" spans="1:5" ht="15.75" customHeight="1">
      <c r="A349" s="27" t="s">
        <v>9</v>
      </c>
      <c r="B349" s="51">
        <f>SUM(B350,B351,B361,)</f>
        <v>38908381.91</v>
      </c>
      <c r="C349" s="51">
        <f>SUM(C350,C351,C361,)</f>
        <v>181305</v>
      </c>
      <c r="D349" s="28">
        <f aca="true" t="shared" si="48" ref="D349:D373">IF(B349=0,"   ",C349/B349)</f>
        <v>0.004659792854387555</v>
      </c>
      <c r="E349" s="31">
        <f aca="true" t="shared" si="49" ref="E349:E377">C349-B349</f>
        <v>-38727076.91</v>
      </c>
    </row>
    <row r="350" spans="1:5" ht="14.25" customHeight="1">
      <c r="A350" s="27" t="s">
        <v>42</v>
      </c>
      <c r="B350" s="51">
        <v>114500</v>
      </c>
      <c r="C350" s="55">
        <v>0</v>
      </c>
      <c r="D350" s="28">
        <f t="shared" si="48"/>
        <v>0</v>
      </c>
      <c r="E350" s="31">
        <f t="shared" si="49"/>
        <v>-114500</v>
      </c>
    </row>
    <row r="351" spans="1:5" s="5" customFormat="1" ht="13.5" customHeight="1">
      <c r="A351" s="27" t="s">
        <v>30</v>
      </c>
      <c r="B351" s="51">
        <f>B352+B356+B360+B359</f>
        <v>2922000.72</v>
      </c>
      <c r="C351" s="51">
        <f>C352+C356+C360+C359</f>
        <v>181305</v>
      </c>
      <c r="D351" s="28">
        <f t="shared" si="48"/>
        <v>0.06204823933102932</v>
      </c>
      <c r="E351" s="31">
        <f t="shared" si="49"/>
        <v>-2740695.72</v>
      </c>
    </row>
    <row r="352" spans="1:5" s="5" customFormat="1" ht="42" customHeight="1">
      <c r="A352" s="39" t="s">
        <v>102</v>
      </c>
      <c r="B352" s="51">
        <f>B354+B353+B355</f>
        <v>342500.72000000003</v>
      </c>
      <c r="C352" s="51">
        <f>C354+C353+C355</f>
        <v>0</v>
      </c>
      <c r="D352" s="28">
        <f t="shared" si="48"/>
        <v>0</v>
      </c>
      <c r="E352" s="31">
        <f t="shared" si="49"/>
        <v>-342500.72000000003</v>
      </c>
    </row>
    <row r="353" spans="1:5" s="5" customFormat="1" ht="13.5" customHeight="1">
      <c r="A353" s="41" t="s">
        <v>53</v>
      </c>
      <c r="B353" s="51">
        <v>334300</v>
      </c>
      <c r="C353" s="51">
        <v>0</v>
      </c>
      <c r="D353" s="28">
        <f t="shared" si="48"/>
        <v>0</v>
      </c>
      <c r="E353" s="31">
        <f t="shared" si="49"/>
        <v>-334300</v>
      </c>
    </row>
    <row r="354" spans="1:5" s="5" customFormat="1" ht="13.5" customHeight="1">
      <c r="A354" s="41" t="s">
        <v>45</v>
      </c>
      <c r="B354" s="51">
        <v>3376.77</v>
      </c>
      <c r="C354" s="51">
        <v>0</v>
      </c>
      <c r="D354" s="28">
        <f t="shared" si="48"/>
        <v>0</v>
      </c>
      <c r="E354" s="31">
        <f t="shared" si="49"/>
        <v>-3376.77</v>
      </c>
    </row>
    <row r="355" spans="1:5" s="5" customFormat="1" ht="13.5" customHeight="1">
      <c r="A355" s="41" t="s">
        <v>166</v>
      </c>
      <c r="B355" s="51">
        <v>4823.95</v>
      </c>
      <c r="C355" s="51">
        <v>0</v>
      </c>
      <c r="D355" s="28">
        <f t="shared" si="48"/>
        <v>0</v>
      </c>
      <c r="E355" s="31">
        <f t="shared" si="49"/>
        <v>-4823.95</v>
      </c>
    </row>
    <row r="356" spans="1:5" s="5" customFormat="1" ht="27" customHeight="1">
      <c r="A356" s="27" t="s">
        <v>216</v>
      </c>
      <c r="B356" s="51">
        <f>B357+B358</f>
        <v>2379500</v>
      </c>
      <c r="C356" s="51">
        <f>C357+C358</f>
        <v>181305</v>
      </c>
      <c r="D356" s="28">
        <f t="shared" si="48"/>
        <v>0.07619457869300274</v>
      </c>
      <c r="E356" s="31">
        <f t="shared" si="49"/>
        <v>-2198195</v>
      </c>
    </row>
    <row r="357" spans="1:5" s="5" customFormat="1" ht="13.5" customHeight="1">
      <c r="A357" s="41" t="s">
        <v>82</v>
      </c>
      <c r="B357" s="51">
        <v>661000</v>
      </c>
      <c r="C357" s="51">
        <v>48883.5</v>
      </c>
      <c r="D357" s="28">
        <f t="shared" si="48"/>
        <v>0.07395385779122542</v>
      </c>
      <c r="E357" s="31">
        <f t="shared" si="49"/>
        <v>-612116.5</v>
      </c>
    </row>
    <row r="358" spans="1:5" s="5" customFormat="1" ht="13.5" customHeight="1">
      <c r="A358" s="41" t="s">
        <v>81</v>
      </c>
      <c r="B358" s="51">
        <v>1718500</v>
      </c>
      <c r="C358" s="51">
        <v>132421.5</v>
      </c>
      <c r="D358" s="28">
        <f t="shared" si="48"/>
        <v>0.07705644457375618</v>
      </c>
      <c r="E358" s="31">
        <f t="shared" si="49"/>
        <v>-1586078.5</v>
      </c>
    </row>
    <row r="359" spans="1:5" s="5" customFormat="1" ht="60">
      <c r="A359" s="27" t="s">
        <v>265</v>
      </c>
      <c r="B359" s="51">
        <v>150000</v>
      </c>
      <c r="C359" s="51">
        <v>0</v>
      </c>
      <c r="D359" s="28">
        <f>IF(B359=0,"   ",C359/B359)</f>
        <v>0</v>
      </c>
      <c r="E359" s="31">
        <f>C359-B359</f>
        <v>-150000</v>
      </c>
    </row>
    <row r="360" spans="1:5" s="5" customFormat="1" ht="13.5" customHeight="1">
      <c r="A360" s="27" t="s">
        <v>239</v>
      </c>
      <c r="B360" s="51">
        <v>50000</v>
      </c>
      <c r="C360" s="51">
        <v>0</v>
      </c>
      <c r="D360" s="28">
        <f>IF(B360=0,"   ",C360/B360)</f>
        <v>0</v>
      </c>
      <c r="E360" s="31">
        <f>C360-B360</f>
        <v>-50000</v>
      </c>
    </row>
    <row r="361" spans="1:5" s="5" customFormat="1" ht="14.25" customHeight="1">
      <c r="A361" s="27" t="s">
        <v>31</v>
      </c>
      <c r="B361" s="51">
        <f>B363+B367+B371+B362</f>
        <v>35871881.19</v>
      </c>
      <c r="C361" s="51">
        <f>C363+C367+C371+C362</f>
        <v>0</v>
      </c>
      <c r="D361" s="28">
        <f t="shared" si="48"/>
        <v>0</v>
      </c>
      <c r="E361" s="31">
        <f t="shared" si="49"/>
        <v>-35871881.19</v>
      </c>
    </row>
    <row r="362" spans="1:5" s="5" customFormat="1" ht="27" customHeight="1">
      <c r="A362" s="27" t="s">
        <v>267</v>
      </c>
      <c r="B362" s="51">
        <v>4805187.27</v>
      </c>
      <c r="C362" s="51">
        <v>0</v>
      </c>
      <c r="D362" s="28">
        <f t="shared" si="48"/>
        <v>0</v>
      </c>
      <c r="E362" s="31">
        <f t="shared" si="49"/>
        <v>-4805187.27</v>
      </c>
    </row>
    <row r="363" spans="1:5" s="5" customFormat="1" ht="27" customHeight="1">
      <c r="A363" s="27" t="s">
        <v>266</v>
      </c>
      <c r="B363" s="51">
        <f>B365+B364+B366</f>
        <v>6896556.92</v>
      </c>
      <c r="C363" s="51">
        <f>C365+C364+C366</f>
        <v>0</v>
      </c>
      <c r="D363" s="28">
        <f aca="true" t="shared" si="50" ref="D363:D369">IF(B363=0,"   ",C363/B363)</f>
        <v>0</v>
      </c>
      <c r="E363" s="31">
        <f aca="true" t="shared" si="51" ref="E363:E370">C363-B363</f>
        <v>-6896556.92</v>
      </c>
    </row>
    <row r="364" spans="1:5" s="5" customFormat="1" ht="13.5" customHeight="1">
      <c r="A364" s="41" t="s">
        <v>53</v>
      </c>
      <c r="B364" s="51">
        <v>3497440.78</v>
      </c>
      <c r="C364" s="51">
        <v>0</v>
      </c>
      <c r="D364" s="28">
        <f t="shared" si="50"/>
        <v>0</v>
      </c>
      <c r="E364" s="31">
        <f t="shared" si="51"/>
        <v>-3497440.78</v>
      </c>
    </row>
    <row r="365" spans="1:5" s="5" customFormat="1" ht="13.5" customHeight="1">
      <c r="A365" s="41" t="s">
        <v>45</v>
      </c>
      <c r="B365" s="51">
        <v>2303116.14</v>
      </c>
      <c r="C365" s="51">
        <v>0</v>
      </c>
      <c r="D365" s="28">
        <f t="shared" si="50"/>
        <v>0</v>
      </c>
      <c r="E365" s="31">
        <f t="shared" si="51"/>
        <v>-2303116.14</v>
      </c>
    </row>
    <row r="366" spans="1:5" s="5" customFormat="1" ht="13.5" customHeight="1">
      <c r="A366" s="41" t="s">
        <v>166</v>
      </c>
      <c r="B366" s="51">
        <v>1096000</v>
      </c>
      <c r="C366" s="51">
        <v>0</v>
      </c>
      <c r="D366" s="28">
        <f t="shared" si="50"/>
        <v>0</v>
      </c>
      <c r="E366" s="31">
        <f t="shared" si="51"/>
        <v>-1096000</v>
      </c>
    </row>
    <row r="367" spans="1:5" s="5" customFormat="1" ht="16.5" customHeight="1">
      <c r="A367" s="27" t="s">
        <v>68</v>
      </c>
      <c r="B367" s="51">
        <f>B368+B369+B370</f>
        <v>23951037</v>
      </c>
      <c r="C367" s="51">
        <f>C368+C369+C370</f>
        <v>0</v>
      </c>
      <c r="D367" s="28">
        <f t="shared" si="50"/>
        <v>0</v>
      </c>
      <c r="E367" s="31">
        <f t="shared" si="51"/>
        <v>-23951037</v>
      </c>
    </row>
    <row r="368" spans="1:5" s="5" customFormat="1" ht="14.25" customHeight="1">
      <c r="A368" s="41" t="s">
        <v>53</v>
      </c>
      <c r="B368" s="51">
        <v>0</v>
      </c>
      <c r="C368" s="51">
        <v>0</v>
      </c>
      <c r="D368" s="28" t="str">
        <f t="shared" si="50"/>
        <v>   </v>
      </c>
      <c r="E368" s="31">
        <f t="shared" si="51"/>
        <v>0</v>
      </c>
    </row>
    <row r="369" spans="1:5" s="5" customFormat="1" ht="13.5" customHeight="1">
      <c r="A369" s="41" t="s">
        <v>45</v>
      </c>
      <c r="B369" s="51">
        <v>23951037</v>
      </c>
      <c r="C369" s="51">
        <v>0</v>
      </c>
      <c r="D369" s="28">
        <f t="shared" si="50"/>
        <v>0</v>
      </c>
      <c r="E369" s="31">
        <f t="shared" si="51"/>
        <v>-23951037</v>
      </c>
    </row>
    <row r="370" spans="1:5" s="5" customFormat="1" ht="13.5" customHeight="1">
      <c r="A370" s="41" t="s">
        <v>166</v>
      </c>
      <c r="B370" s="51">
        <v>0</v>
      </c>
      <c r="C370" s="51">
        <v>0</v>
      </c>
      <c r="D370" s="28">
        <v>0</v>
      </c>
      <c r="E370" s="31">
        <f t="shared" si="51"/>
        <v>0</v>
      </c>
    </row>
    <row r="371" spans="1:5" s="5" customFormat="1" ht="29.25" customHeight="1">
      <c r="A371" s="27" t="s">
        <v>215</v>
      </c>
      <c r="B371" s="51">
        <v>219100</v>
      </c>
      <c r="C371" s="55">
        <v>0</v>
      </c>
      <c r="D371" s="28">
        <f t="shared" si="48"/>
        <v>0</v>
      </c>
      <c r="E371" s="31">
        <f t="shared" si="49"/>
        <v>-219100</v>
      </c>
    </row>
    <row r="372" spans="1:5" s="5" customFormat="1" ht="16.5" customHeight="1">
      <c r="A372" s="27" t="s">
        <v>43</v>
      </c>
      <c r="B372" s="51">
        <f>B373+B374</f>
        <v>11224419</v>
      </c>
      <c r="C372" s="51">
        <f>C373+C374</f>
        <v>27339.62</v>
      </c>
      <c r="D372" s="28">
        <f t="shared" si="48"/>
        <v>0.0024357269627942432</v>
      </c>
      <c r="E372" s="31">
        <f t="shared" si="49"/>
        <v>-11197079.38</v>
      </c>
    </row>
    <row r="373" spans="1:5" ht="14.25" customHeight="1">
      <c r="A373" s="27" t="s">
        <v>179</v>
      </c>
      <c r="B373" s="51">
        <v>587000</v>
      </c>
      <c r="C373" s="55">
        <v>27339.62</v>
      </c>
      <c r="D373" s="28">
        <f t="shared" si="48"/>
        <v>0.04657516183986371</v>
      </c>
      <c r="E373" s="31">
        <f t="shared" si="49"/>
        <v>-559660.38</v>
      </c>
    </row>
    <row r="374" spans="1:5" s="5" customFormat="1" ht="75">
      <c r="A374" s="27" t="s">
        <v>268</v>
      </c>
      <c r="B374" s="51">
        <f>SUM(B375:B377)</f>
        <v>10637419</v>
      </c>
      <c r="C374" s="51">
        <f>SUM(C375:C377)</f>
        <v>0</v>
      </c>
      <c r="D374" s="28">
        <f>IF(B374=0,"   ",C374/B374)</f>
        <v>0</v>
      </c>
      <c r="E374" s="31">
        <f t="shared" si="49"/>
        <v>-10637419</v>
      </c>
    </row>
    <row r="375" spans="1:5" s="5" customFormat="1" ht="13.5" customHeight="1">
      <c r="A375" s="41" t="s">
        <v>45</v>
      </c>
      <c r="B375" s="51">
        <v>6382450</v>
      </c>
      <c r="C375" s="51">
        <v>0</v>
      </c>
      <c r="D375" s="28">
        <f>IF(B375=0,"   ",C375/B375)</f>
        <v>0</v>
      </c>
      <c r="E375" s="31">
        <f t="shared" si="49"/>
        <v>-6382450</v>
      </c>
    </row>
    <row r="376" spans="1:5" s="5" customFormat="1" ht="13.5" customHeight="1">
      <c r="A376" s="41" t="s">
        <v>146</v>
      </c>
      <c r="B376" s="51">
        <v>3723097</v>
      </c>
      <c r="C376" s="51">
        <v>0</v>
      </c>
      <c r="D376" s="28">
        <v>0</v>
      </c>
      <c r="E376" s="31">
        <f t="shared" si="49"/>
        <v>-3723097</v>
      </c>
    </row>
    <row r="377" spans="1:5" s="5" customFormat="1" ht="13.5" customHeight="1">
      <c r="A377" s="41" t="s">
        <v>219</v>
      </c>
      <c r="B377" s="51">
        <v>531872</v>
      </c>
      <c r="C377" s="51">
        <v>0</v>
      </c>
      <c r="D377" s="28">
        <v>0</v>
      </c>
      <c r="E377" s="31">
        <f t="shared" si="49"/>
        <v>-531872</v>
      </c>
    </row>
    <row r="378" spans="1:5" s="5" customFormat="1" ht="14.25">
      <c r="A378" s="56" t="s">
        <v>10</v>
      </c>
      <c r="B378" s="57">
        <f>B137+B159+B161+B174+B220+B275+B319+B349+B372+B268</f>
        <v>572064039.1899999</v>
      </c>
      <c r="C378" s="57">
        <f>C137+C159+C161+C174+C220+C275+C319+C349+C372+C268</f>
        <v>25188623.830000002</v>
      </c>
      <c r="D378" s="58">
        <f>IF(B378=0,"   ",C378/B378)</f>
        <v>0.04403112607054486</v>
      </c>
      <c r="E378" s="59">
        <f>C378-B378</f>
        <v>-546875415.3599999</v>
      </c>
    </row>
    <row r="379" spans="1:5" s="5" customFormat="1" ht="14.25">
      <c r="A379" s="56" t="s">
        <v>46</v>
      </c>
      <c r="B379" s="57">
        <f>B135-B378</f>
        <v>-18416039.99999988</v>
      </c>
      <c r="C379" s="57">
        <f>C135-C378</f>
        <v>-21341023.22</v>
      </c>
      <c r="D379" s="58">
        <f>IF(B379=0,"   ",C379/B379)</f>
        <v>1.1588280227453969</v>
      </c>
      <c r="E379" s="59">
        <f>C379-B379</f>
        <v>-2924983.220000118</v>
      </c>
    </row>
    <row r="380" spans="1:5" s="5" customFormat="1" ht="12.75" hidden="1">
      <c r="A380" s="33" t="s">
        <v>11</v>
      </c>
      <c r="B380" s="34"/>
      <c r="C380" s="35"/>
      <c r="D380" s="36" t="str">
        <f>IF(B380=0,"   ",C380/B380)</f>
        <v>   </v>
      </c>
      <c r="E380" s="37">
        <f>C380-B380</f>
        <v>0</v>
      </c>
    </row>
    <row r="381" spans="1:5" s="5" customFormat="1" ht="12.75" hidden="1">
      <c r="A381" s="24" t="s">
        <v>12</v>
      </c>
      <c r="B381" s="25">
        <v>1122919</v>
      </c>
      <c r="C381" s="26">
        <v>815256</v>
      </c>
      <c r="D381" s="22">
        <f>IF(B381=0,"   ",C381/B381)</f>
        <v>0.7260149663510903</v>
      </c>
      <c r="E381" s="23">
        <f>C381-B381</f>
        <v>-307663</v>
      </c>
    </row>
    <row r="382" spans="1:5" s="5" customFormat="1" ht="12.75" hidden="1">
      <c r="A382" s="24" t="s">
        <v>13</v>
      </c>
      <c r="B382" s="25">
        <v>1700000</v>
      </c>
      <c r="C382" s="60">
        <v>1700000</v>
      </c>
      <c r="D382" s="61">
        <f>IF(B382=0,"   ",C382/B382)</f>
        <v>1</v>
      </c>
      <c r="E382" s="62">
        <f>C382-B382</f>
        <v>0</v>
      </c>
    </row>
    <row r="383" spans="1:5" s="5" customFormat="1" ht="15.75">
      <c r="A383" s="69" t="s">
        <v>93</v>
      </c>
      <c r="B383" s="20"/>
      <c r="C383" s="19"/>
      <c r="D383" s="22"/>
      <c r="E383" s="23"/>
    </row>
    <row r="384" spans="1:5" s="5" customFormat="1" ht="15.75">
      <c r="A384" s="70" t="s">
        <v>94</v>
      </c>
      <c r="B384" s="63">
        <f>B9+B17+B18+B53+B94+B96+B41+B47</f>
        <v>65475600</v>
      </c>
      <c r="C384" s="63">
        <f>C9+C17+C18+C53+C94+C96+C41+C47</f>
        <v>1216140.6199999999</v>
      </c>
      <c r="D384" s="28">
        <f>IF(B384=0,"   ",C384/B384)</f>
        <v>0.018573951517817322</v>
      </c>
      <c r="E384" s="31">
        <f>C384-B384</f>
        <v>-64259459.38</v>
      </c>
    </row>
    <row r="385" spans="1:5" s="5" customFormat="1" ht="31.5">
      <c r="A385" s="70" t="s">
        <v>272</v>
      </c>
      <c r="B385" s="63">
        <v>0</v>
      </c>
      <c r="C385" s="63">
        <v>3513012.58</v>
      </c>
      <c r="D385" s="28" t="str">
        <f>IF(B385=0,"   ",C385/B385)</f>
        <v>   </v>
      </c>
      <c r="E385" s="31">
        <f>C385-B385</f>
        <v>3513012.58</v>
      </c>
    </row>
    <row r="386" spans="1:5" s="5" customFormat="1" ht="16.5" thickBot="1">
      <c r="A386" s="76" t="s">
        <v>95</v>
      </c>
      <c r="B386" s="79">
        <f>B192</f>
        <v>65475600</v>
      </c>
      <c r="C386" s="79">
        <f>C192</f>
        <v>0</v>
      </c>
      <c r="D386" s="77">
        <f>IF(B386=0,"   ",C386/B386)</f>
        <v>0</v>
      </c>
      <c r="E386" s="78">
        <f>C386-B386</f>
        <v>-65475600</v>
      </c>
    </row>
    <row r="387" spans="1:5" s="5" customFormat="1" ht="12.75">
      <c r="A387" s="46"/>
      <c r="B387" s="46"/>
      <c r="C387" s="47"/>
      <c r="D387" s="48"/>
      <c r="E387" s="49"/>
    </row>
    <row r="388" spans="1:5" s="5" customFormat="1" ht="18" customHeight="1">
      <c r="A388" s="46"/>
      <c r="B388" s="73"/>
      <c r="C388" s="73"/>
      <c r="D388" s="48"/>
      <c r="E388" s="49"/>
    </row>
    <row r="389" spans="1:5" s="5" customFormat="1" ht="16.5">
      <c r="A389" s="42" t="s">
        <v>109</v>
      </c>
      <c r="B389" s="46"/>
      <c r="C389" s="47"/>
      <c r="D389" s="48"/>
      <c r="E389" s="49"/>
    </row>
    <row r="390" spans="1:5" s="5" customFormat="1" ht="15.75" customHeight="1">
      <c r="A390" s="42" t="s">
        <v>182</v>
      </c>
      <c r="C390" s="84" t="s">
        <v>110</v>
      </c>
      <c r="D390" s="84"/>
      <c r="E390" s="49"/>
    </row>
    <row r="391" spans="1:5" s="5" customFormat="1" ht="15.75" customHeight="1">
      <c r="A391" s="42"/>
      <c r="C391" s="74"/>
      <c r="D391" s="74"/>
      <c r="E391" s="49"/>
    </row>
    <row r="392" spans="1:5" s="5" customFormat="1" ht="16.5">
      <c r="A392" s="72"/>
      <c r="B392" s="71"/>
      <c r="C392" s="71"/>
      <c r="D392" s="48"/>
      <c r="E392" s="49"/>
    </row>
    <row r="393" spans="1:5" s="5" customFormat="1" ht="16.5">
      <c r="A393" s="72"/>
      <c r="B393" s="71"/>
      <c r="C393" s="71"/>
      <c r="D393" s="48"/>
      <c r="E393" s="49"/>
    </row>
    <row r="394" spans="1:5" s="5" customFormat="1" ht="16.5">
      <c r="A394" s="72"/>
      <c r="B394" s="71"/>
      <c r="C394" s="71"/>
      <c r="D394" s="48"/>
      <c r="E394" s="49"/>
    </row>
    <row r="395" spans="1:5" s="5" customFormat="1" ht="16.5">
      <c r="A395" s="72"/>
      <c r="B395" s="71"/>
      <c r="C395" s="71"/>
      <c r="D395" s="48"/>
      <c r="E395" s="49"/>
    </row>
    <row r="396" spans="1:5" s="5" customFormat="1" ht="16.5">
      <c r="A396" s="42"/>
      <c r="B396" s="71"/>
      <c r="C396" s="71"/>
      <c r="D396" s="48"/>
      <c r="E396" s="49"/>
    </row>
    <row r="397" spans="1:5" s="5" customFormat="1" ht="16.5">
      <c r="A397" s="72"/>
      <c r="B397" s="71"/>
      <c r="C397" s="71"/>
      <c r="D397" s="48"/>
      <c r="E397" s="49"/>
    </row>
    <row r="398" spans="1:5" s="5" customFormat="1" ht="16.5">
      <c r="A398" s="72"/>
      <c r="B398" s="71"/>
      <c r="C398" s="71"/>
      <c r="D398" s="48"/>
      <c r="E398" s="49"/>
    </row>
    <row r="399" spans="1:5" s="5" customFormat="1" ht="16.5">
      <c r="A399" s="42"/>
      <c r="B399" s="71"/>
      <c r="C399" s="71"/>
      <c r="D399" s="48"/>
      <c r="E399" s="49"/>
    </row>
    <row r="400" spans="1:5" s="5" customFormat="1" ht="16.5">
      <c r="A400" s="42"/>
      <c r="C400" s="71"/>
      <c r="D400" s="48"/>
      <c r="E400" s="49"/>
    </row>
    <row r="401" spans="1:5" s="5" customFormat="1" ht="16.5">
      <c r="A401" s="42"/>
      <c r="C401" s="42"/>
      <c r="D401" s="48"/>
      <c r="E401" s="49"/>
    </row>
    <row r="402" spans="1:5" s="5" customFormat="1" ht="16.5">
      <c r="A402" s="72"/>
      <c r="B402" s="71"/>
      <c r="C402" s="71"/>
      <c r="D402" s="48"/>
      <c r="E402" s="49"/>
    </row>
    <row r="403" spans="1:5" s="5" customFormat="1" ht="16.5">
      <c r="A403" s="42"/>
      <c r="B403" s="71"/>
      <c r="C403" s="71"/>
      <c r="D403" s="48"/>
      <c r="E403" s="49"/>
    </row>
    <row r="404" spans="1:5" s="5" customFormat="1" ht="16.5">
      <c r="A404" s="42"/>
      <c r="C404" s="42"/>
      <c r="D404" s="48"/>
      <c r="E404" s="49"/>
    </row>
    <row r="405" spans="1:5" s="5" customFormat="1" ht="16.5">
      <c r="A405" s="42"/>
      <c r="C405" s="42"/>
      <c r="D405" s="48"/>
      <c r="E405" s="49"/>
    </row>
    <row r="406" spans="1:5" s="5" customFormat="1" ht="16.5">
      <c r="A406" s="42"/>
      <c r="C406" s="42"/>
      <c r="D406" s="48"/>
      <c r="E406" s="49"/>
    </row>
    <row r="407" spans="1:5" s="5" customFormat="1" ht="16.5">
      <c r="A407" s="42"/>
      <c r="C407" s="42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42"/>
      <c r="C409" s="42"/>
      <c r="D409" s="48"/>
      <c r="E409" s="49"/>
    </row>
    <row r="410" spans="1:5" s="5" customFormat="1" ht="16.5">
      <c r="A410" s="42"/>
      <c r="C410" s="42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C412" s="42"/>
      <c r="D412" s="48"/>
      <c r="E412" s="49"/>
    </row>
    <row r="413" spans="1:5" s="5" customFormat="1" ht="16.5">
      <c r="A413" s="42"/>
      <c r="C413" s="42"/>
      <c r="D413" s="48"/>
      <c r="E413" s="49"/>
    </row>
    <row r="414" spans="1:5" s="5" customFormat="1" ht="16.5">
      <c r="A414" s="42"/>
      <c r="C414" s="42"/>
      <c r="D414" s="48"/>
      <c r="E414" s="49"/>
    </row>
    <row r="415" spans="1:5" s="5" customFormat="1" ht="16.5">
      <c r="A415" s="42"/>
      <c r="C415" s="42"/>
      <c r="D415" s="48"/>
      <c r="E415" s="49"/>
    </row>
    <row r="416" spans="1:5" s="5" customFormat="1" ht="16.5">
      <c r="A416" s="42"/>
      <c r="C416" s="42"/>
      <c r="D416" s="48"/>
      <c r="E416" s="49"/>
    </row>
    <row r="417" spans="1:5" s="5" customFormat="1" ht="16.5">
      <c r="A417" s="42"/>
      <c r="C417" s="42"/>
      <c r="D417" s="48"/>
      <c r="E417" s="49"/>
    </row>
    <row r="418" spans="1:5" s="5" customFormat="1" ht="16.5">
      <c r="A418" s="42"/>
      <c r="C418" s="42"/>
      <c r="D418" s="48"/>
      <c r="E418" s="49"/>
    </row>
    <row r="419" spans="1:5" s="5" customFormat="1" ht="16.5">
      <c r="A419" s="42"/>
      <c r="C419" s="42"/>
      <c r="D419" s="48"/>
      <c r="E419" s="49"/>
    </row>
    <row r="420" spans="1:5" s="5" customFormat="1" ht="16.5">
      <c r="A420" s="42"/>
      <c r="C420" s="42"/>
      <c r="D420" s="48"/>
      <c r="E420" s="49"/>
    </row>
    <row r="421" spans="1:5" s="5" customFormat="1" ht="16.5">
      <c r="A421" s="42"/>
      <c r="C421" s="42"/>
      <c r="D421" s="48"/>
      <c r="E421" s="49"/>
    </row>
    <row r="422" spans="1:5" s="5" customFormat="1" ht="16.5">
      <c r="A422" s="42"/>
      <c r="C422" s="42"/>
      <c r="D422" s="48"/>
      <c r="E422" s="49"/>
    </row>
    <row r="423" spans="1:5" s="5" customFormat="1" ht="16.5">
      <c r="A423" s="42"/>
      <c r="C423" s="42"/>
      <c r="D423" s="48"/>
      <c r="E423" s="49"/>
    </row>
    <row r="424" spans="1:5" s="5" customFormat="1" ht="16.5">
      <c r="A424" s="42"/>
      <c r="C424" s="42"/>
      <c r="D424" s="48"/>
      <c r="E424" s="49"/>
    </row>
    <row r="425" spans="1:5" s="5" customFormat="1" ht="16.5">
      <c r="A425" s="42"/>
      <c r="C425" s="42"/>
      <c r="D425" s="48"/>
      <c r="E425" s="49"/>
    </row>
    <row r="426" spans="1:5" s="5" customFormat="1" ht="16.5">
      <c r="A426" s="42"/>
      <c r="C426" s="42"/>
      <c r="D426" s="48"/>
      <c r="E426" s="49"/>
    </row>
    <row r="427" spans="1:5" s="5" customFormat="1" ht="16.5">
      <c r="A427" s="42"/>
      <c r="C427" s="42"/>
      <c r="D427" s="48"/>
      <c r="E427" s="49"/>
    </row>
    <row r="428" spans="1:5" s="5" customFormat="1" ht="16.5">
      <c r="A428" s="42"/>
      <c r="C428" s="42"/>
      <c r="D428" s="48"/>
      <c r="E428" s="49"/>
    </row>
    <row r="429" spans="1:5" s="5" customFormat="1" ht="16.5">
      <c r="A429" s="42"/>
      <c r="C429" s="42"/>
      <c r="D429" s="48"/>
      <c r="E429" s="49"/>
    </row>
    <row r="430" spans="1:5" s="5" customFormat="1" ht="16.5">
      <c r="A430" s="42"/>
      <c r="C430" s="42"/>
      <c r="D430" s="48"/>
      <c r="E430" s="49"/>
    </row>
    <row r="431" spans="1:5" s="5" customFormat="1" ht="16.5">
      <c r="A431" s="42"/>
      <c r="C431" s="42"/>
      <c r="D431" s="48"/>
      <c r="E431" s="49"/>
    </row>
    <row r="432" spans="1:5" s="5" customFormat="1" ht="16.5">
      <c r="A432" s="42"/>
      <c r="C432" s="42"/>
      <c r="D432" s="48"/>
      <c r="E432" s="49"/>
    </row>
    <row r="433" spans="1:5" s="5" customFormat="1" ht="16.5">
      <c r="A433" s="42"/>
      <c r="C433" s="42"/>
      <c r="D433" s="48"/>
      <c r="E433" s="49"/>
    </row>
    <row r="434" spans="1:5" s="5" customFormat="1" ht="16.5">
      <c r="A434" s="42"/>
      <c r="C434" s="42"/>
      <c r="D434" s="48"/>
      <c r="E434" s="49"/>
    </row>
    <row r="435" spans="1:5" s="5" customFormat="1" ht="16.5">
      <c r="A435" s="42"/>
      <c r="C435" s="42"/>
      <c r="D435" s="48"/>
      <c r="E435" s="49"/>
    </row>
    <row r="436" spans="1:5" s="5" customFormat="1" ht="16.5">
      <c r="A436" s="42"/>
      <c r="C436" s="42"/>
      <c r="D436" s="48"/>
      <c r="E436" s="49"/>
    </row>
    <row r="437" spans="1:5" s="5" customFormat="1" ht="16.5">
      <c r="A437" s="42"/>
      <c r="C437" s="42"/>
      <c r="D437" s="48"/>
      <c r="E437" s="49"/>
    </row>
    <row r="438" spans="1:5" s="5" customFormat="1" ht="16.5">
      <c r="A438" s="42"/>
      <c r="C438" s="42"/>
      <c r="D438" s="48"/>
      <c r="E438" s="49"/>
    </row>
    <row r="439" spans="1:5" s="5" customFormat="1" ht="16.5">
      <c r="A439" s="42"/>
      <c r="B439" s="46"/>
      <c r="C439" s="47"/>
      <c r="D439" s="48"/>
      <c r="E439" s="49"/>
    </row>
    <row r="440" spans="1:5" s="5" customFormat="1" ht="13.5" customHeight="1">
      <c r="A440" s="42"/>
      <c r="C440" s="42"/>
      <c r="D440" s="48"/>
      <c r="E440" s="49"/>
    </row>
    <row r="450" ht="4.5" customHeight="1"/>
    <row r="451" ht="12.75" hidden="1"/>
  </sheetData>
  <sheetProtection/>
  <mergeCells count="2">
    <mergeCell ref="A1:E1"/>
    <mergeCell ref="C390:D390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2024-02-06T09:03:15Z</cp:lastPrinted>
  <dcterms:created xsi:type="dcterms:W3CDTF">2001-03-21T05:21:19Z</dcterms:created>
  <dcterms:modified xsi:type="dcterms:W3CDTF">2024-03-11T07:09:56Z</dcterms:modified>
  <cp:category/>
  <cp:version/>
  <cp:contentType/>
  <cp:contentStatus/>
</cp:coreProperties>
</file>