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'Лист1'!$A$1:$E$358</definedName>
  </definedNames>
  <calcPr fullCalcOnLoad="1"/>
</workbook>
</file>

<file path=xl/sharedStrings.xml><?xml version="1.0" encoding="utf-8"?>
<sst xmlns="http://schemas.openxmlformats.org/spreadsheetml/2006/main" count="324" uniqueCount="244">
  <si>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</si>
  <si>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</si>
  <si>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</si>
  <si>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</si>
  <si>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</si>
  <si>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</si>
  <si>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</si>
  <si>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</si>
  <si>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</si>
  <si>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</si>
  <si>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</si>
  <si>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</si>
  <si>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</si>
  <si>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</si>
  <si>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</si>
  <si>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</si>
  <si>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</si>
  <si>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</si>
  <si>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</si>
  <si>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</si>
  <si>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</si>
  <si>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</si>
  <si>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</si>
  <si>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</si>
  <si>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</si>
  <si>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</si>
  <si>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</si>
  <si>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</si>
  <si>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</si>
  <si>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</si>
  <si>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</si>
  <si>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</si>
  <si>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</si>
  <si>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</si>
  <si>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</si>
  <si>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</si>
  <si>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</si>
  <si>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</si>
  <si>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</si>
  <si>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</si>
  <si>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</si>
  <si>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</si>
  <si>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</si>
  <si>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</si>
  <si>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>ФИЗИЧЕСКАЯ КУЛЬТУРА И СПОРТ</t>
  </si>
  <si>
    <t>Арендная плата за земли</t>
  </si>
  <si>
    <t>республиканские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</si>
  <si>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</si>
  <si>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</si>
  <si>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</si>
  <si>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</si>
  <si>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обеспечение жилыми помещениями детей-сирот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</si>
  <si>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</si>
  <si>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</si>
  <si>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</si>
  <si>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</si>
  <si>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</si>
  <si>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</si>
  <si>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</si>
  <si>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</si>
  <si>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</si>
  <si>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</si>
  <si>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</si>
  <si>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>Коммунальное хозяйство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</si>
  <si>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</si>
  <si>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</si>
  <si>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ДОТАЦИИ</t>
  </si>
  <si>
    <t xml:space="preserve">в том числе:  </t>
  </si>
  <si>
    <t xml:space="preserve">                     ведение учета граждан</t>
  </si>
  <si>
    <t xml:space="preserve">          обеспечение жилыми помещениями детей-сирот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</si>
  <si>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</si>
  <si>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</si>
  <si>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</si>
  <si>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</si>
  <si>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</si>
  <si>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</si>
  <si>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проведение мероприятий для детей и молодежи</t>
  </si>
  <si>
    <t>Прочие неналоговые доходы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</si>
  <si>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</si>
  <si>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</si>
  <si>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</si>
  <si>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</si>
  <si>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</si>
  <si>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работникам образования</t>
  </si>
  <si>
    <t>работникам культуры</t>
  </si>
  <si>
    <t>обустройство улично-дорожной сети</t>
  </si>
  <si>
    <t>Транспорт</t>
  </si>
  <si>
    <t xml:space="preserve">Дополнительное образование детей 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</si>
  <si>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</si>
  <si>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</si>
  <si>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</si>
  <si>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</si>
  <si>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</si>
  <si>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</si>
  <si>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</si>
  <si>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>капитальный ремонт и ремонт дворовых территорий многоквартирных домов (республиканские средства)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</si>
  <si>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</si>
  <si>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</si>
  <si>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</si>
  <si>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</si>
  <si>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</si>
  <si>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</si>
  <si>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</si>
  <si>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</si>
  <si>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</si>
  <si>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</si>
  <si>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</si>
  <si>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</si>
  <si>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улучшение жилищных условий граждан, проживающих в сельских территориях</t>
  </si>
  <si>
    <t>укрепление материально-технической базы муниципальных библиотек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</si>
  <si>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</si>
  <si>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субсидии на иные цели, из них </t>
  </si>
  <si>
    <t>И.о. начальника финансового отдела</t>
  </si>
  <si>
    <t>Т.Н. Манюкова</t>
  </si>
  <si>
    <t>Налог, взимаемый в связи с применением патентной системы налогообложения</t>
  </si>
  <si>
    <t>государственная поддержка муниципальных учреждений культуры, находящихся на территориях сельских поселений</t>
  </si>
  <si>
    <t xml:space="preserve">                    установление регулируемых тарифов на перевозки пассажиров и багажа автомобильным транспортом</t>
  </si>
  <si>
    <t>обеспечение перевозок пассажиров автомобильным транспортом</t>
  </si>
  <si>
    <t>организация оздоровительной кампании детей в летнее время</t>
  </si>
  <si>
    <t>капитальный ремонт источников водоснабжения (водонапорных башен и водозаборных скважин) в населенных пунктах</t>
  </si>
  <si>
    <t>Прочие доходы от использования имущества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</si>
  <si>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</si>
  <si>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</si>
  <si>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</si>
  <si>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реализация вопросов местного значения в сфере образования, культуры, физической культуры и спорта</t>
  </si>
  <si>
    <t>Единый налог на вмененный доход</t>
  </si>
  <si>
    <t xml:space="preserve">            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</si>
  <si>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</si>
  <si>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 xml:space="preserve">                     учебные расходы в общеобразовательных учреждениях</t>
  </si>
  <si>
    <t>реализация инициативных проектов</t>
  </si>
  <si>
    <t>профилактика правонарушений и преступности</t>
  </si>
  <si>
    <t>обеспечение безопасности участия детей в дорожном движении</t>
  </si>
  <si>
    <t>организация и проведение мероприятий, направленных на патриотическое воспитание детей</t>
  </si>
  <si>
    <t>Жилищное хозяйство</t>
  </si>
  <si>
    <t>обеспечение мероприятий по капитальному ремонту многоквартирных домов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</si>
  <si>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</si>
  <si>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</si>
  <si>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 xml:space="preserve">оплата исполнительных листов о взыскании в солидарном порядке с МУП "Жилищно-коммунальное хозяйство Козловского района"  и администрации Козловского района Чувашской Республики перед ООО "Газпром межрегионгаз Чебоксары" и АО "Чувашская энергосбытовая компания" за потребленный природный газ и электрическую энергию </t>
  </si>
  <si>
    <t>организация и проведение фестивалей, конкурсов, торжественных вечеров, концертов и иных зрелищных мероприятий</t>
  </si>
  <si>
    <t>Анализ исполнения бюджета Козловского МО на 01.02.2023 года</t>
  </si>
  <si>
    <t xml:space="preserve">Фактическое исполнение на 01.02.2023 </t>
  </si>
  <si>
    <t xml:space="preserve">Уточненный план на 01.02.2023 </t>
  </si>
  <si>
    <t>% исполне-ния к плану 2023 г.</t>
  </si>
  <si>
    <t>Отклонение от плана 2023 г            ( +, - )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</si>
  <si>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</si>
  <si>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</si>
  <si>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</si>
  <si>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капитальный ремонт и ремонт автомобильных дорог в границах муниципального округа (республиканские средства)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</si>
  <si>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</si>
  <si>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 деятельности, занятий физической культурой и спортом в образовательных организациях</t>
  </si>
  <si>
    <t xml:space="preserve">в том числе: </t>
  </si>
  <si>
    <t>техническая инвентаризация и определение кадастровой стоимости объектов недвижимости</t>
  </si>
  <si>
    <t xml:space="preserve">              содержание аварийно-спасательного звена</t>
  </si>
  <si>
    <t xml:space="preserve">              содержание ЕДДС</t>
  </si>
  <si>
    <t xml:space="preserve">              противопожарные мероприятия</t>
  </si>
  <si>
    <t xml:space="preserve">              модернизация и развитие автоматизированной системы центрального оповещения</t>
  </si>
  <si>
    <t xml:space="preserve">              мероприятия по предупреждению и ликвидации чрезвычайных ситуаций</t>
  </si>
  <si>
    <t xml:space="preserve">мероприятия по регулированию численности безнадзорных животных </t>
  </si>
  <si>
    <t xml:space="preserve"> средства бюджета МО</t>
  </si>
  <si>
    <t>реализация комплекса мероприятий по борьбе с распространением борщевика Сосновского на территории Чувашской Республики</t>
  </si>
  <si>
    <t>подготовка проектов межевания земельных участков и на проведение кадастровых работ</t>
  </si>
  <si>
    <t xml:space="preserve">капитальный ремонт и ремонт автомобильных дорог в границах муниципального округа </t>
  </si>
  <si>
    <t>содержание автомобильных дорог в границах муниципального округа</t>
  </si>
  <si>
    <t>содержание автомобильных дорог в границах поселений</t>
  </si>
  <si>
    <t>капитальный ремонт и ремонт автомобильных дорог в границах населенных пунктов поселений</t>
  </si>
  <si>
    <t xml:space="preserve"> средства бюджета МО (в рамках софинансирования)</t>
  </si>
  <si>
    <t>капитальный ремонт и ремонт дворовых территорий многоквартирных домов</t>
  </si>
  <si>
    <t xml:space="preserve">организация и обеспечение безопасности дорожного движения </t>
  </si>
  <si>
    <t>разработка генеральных планов муниципальных образований</t>
  </si>
  <si>
    <t xml:space="preserve">            содержание объектов коммунального хозяйства</t>
  </si>
  <si>
    <t>эксплуатация, техническое содержание и обслуживание сетей водопровода</t>
  </si>
  <si>
    <t xml:space="preserve">             дотация на возмещение убытков бани</t>
  </si>
  <si>
    <t>капитальный и текущий ремонт объектов водоснабжения (водозаборных сооружений, водопроводов)</t>
  </si>
  <si>
    <t>благоустройство дворовых и общественных территорий муниципальных образований</t>
  </si>
  <si>
    <t>уличное  освещение</t>
  </si>
  <si>
    <t>озеленение</t>
  </si>
  <si>
    <t>реализация мероприятий по благоустройству территории</t>
  </si>
  <si>
    <t>организация и содержание  мест  захоронения</t>
  </si>
  <si>
    <t>реализация программ формирования современной городской среды</t>
  </si>
  <si>
    <t xml:space="preserve">                      средства бюджета МО</t>
  </si>
  <si>
    <t>организация временного трудоустройства безработных граждан, испытывающих трудности в поиске работы</t>
  </si>
  <si>
    <t>ОХРАНА ОКРУЖАЮЩЕЙ СРЕДЫ</t>
  </si>
  <si>
    <t>развитие и совершенствование системы мониторинга окружающей среды</t>
  </si>
  <si>
    <t>организация в населенных пунктах сбора и вывоза твердых коммунальных отходов</t>
  </si>
  <si>
    <t>организация экологических мероприятий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</si>
  <si>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дошкольных образовательных организациях</t>
  </si>
  <si>
    <t>организация льготного питания для отдельных категорий учащихся в общеобразовательных организациях</t>
  </si>
  <si>
    <t xml:space="preserve">укрепление материально-технической базы муниципальных образовательных организаций </t>
  </si>
  <si>
    <t>капитальный ремонт муниципальных образовательных организаций</t>
  </si>
  <si>
    <t>обновление материально-технической базы для организации занятий физической культурой и спортом (ремонт спортзала КСОШ № 3)</t>
  </si>
  <si>
    <t>укрепление материально-технической базы муниципальных образовательных организаций (в части обеспечения в отношении объектов капитального ремонта требований к антитеррористической защищенности объектов (территорий), установленных законодательством)</t>
  </si>
  <si>
    <t>поддержка талантиливой и одаренной молодежи</t>
  </si>
  <si>
    <t>содержание МКУ "Центр финансового и хозяйственного обеспечения"</t>
  </si>
  <si>
    <t xml:space="preserve">              ЗАГСы (федеральные средства)</t>
  </si>
  <si>
    <t>из них: составление (изменение) списков кандидатов в присяжные заседатели федеральных судов (федеральные средства)</t>
  </si>
  <si>
    <t>осуществление первичного воинского учета на территориях, где отсутствуют военные комиссариаты (федеральные средства)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</si>
  <si>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(федеральные средства)</t>
  </si>
  <si>
    <t xml:space="preserve">обеспечение деятельности централизованной бухгалтерии и методического кабинета отдела образования </t>
  </si>
  <si>
    <t>организация и проведение физкультурных мероприятий</t>
  </si>
  <si>
    <t>Доходы от продажи  земельных  участков</t>
  </si>
  <si>
    <t>Доходы от реализации имущества</t>
  </si>
  <si>
    <t>администрации Козловского муниципального округа</t>
  </si>
  <si>
    <t>Дотации бюджетам муниципальных округов на выравнивание бюджетной обеспеченности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</si>
  <si>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</si>
  <si>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</si>
  <si>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 бюджетам муниципальных округов на реализацию мероприятий по обеспечению жильем молодых семей</t>
  </si>
  <si>
    <t>Субсидии 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</si>
  <si>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поддержку муниципальных программ формирования современной городской среды</t>
  </si>
  <si>
    <t xml:space="preserve">Субсидии  бюджетам муниципальных округов на поддержку отрасли культуры </t>
  </si>
  <si>
    <t>государственная поддержка лучших учреждений культуры</t>
  </si>
  <si>
    <t>содержание автомобильных дорог общего пользования местного значения вне границ населенных пунктов в границах муниципального округа (республиканские средства)</t>
  </si>
  <si>
    <t>капитальный ремонт и ремонт автомобильных дорог в границах населенных пунктов поселения (республиканские средства)</t>
  </si>
  <si>
    <t>укрепление материально-технической базы муниципальных библиотек (республиканские средства)</t>
  </si>
  <si>
    <t>содержание автомобильных дорог общего пользования местного значения в границах населенных пунктов поселения (республиканские средства)</t>
  </si>
  <si>
    <t>реализация инициативных проектов (республиканские средства)</t>
  </si>
  <si>
    <t>реализация вопросов местного значения в сфере образования, культуры и физической культуры и спорта (республиканские средства)</t>
  </si>
  <si>
    <t>реализация комплекса мероприятий по борьбе с распространением борщевика Сосновского на территории Чувашской Республики (республиканские средства)</t>
  </si>
  <si>
    <t>укрепление материально-технической базы муниципальных образовательных организаций (в части обеспечения в отношении объектов капитального ремонта требований к антитеррористической защищенности объектов (территорий), установленных законодательством) (республиканские средства)</t>
  </si>
  <si>
    <t>капитальный ремонт источников водоснабжения (водонапорных башен и водозаборных скважин) в населенных пунктах (республиканские средства)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</si>
  <si>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(республиканские средства)</t>
  </si>
  <si>
    <t>разработка генеральных планов муниципальных образований Чувашской Республики(республиканские средства)</t>
  </si>
  <si>
    <t>Субвенции поселениям на выполнение передаваемых полномочий (республиканские средства)</t>
  </si>
  <si>
    <t>Субвенции на государственную регистрацию актов гражданского состояния (федеральные средства)</t>
  </si>
  <si>
    <t>Субвенции на составление (изменение) списков кандидатов в присяжные заседатели федеральных судов (федеральные средства)</t>
  </si>
  <si>
    <t>Субвенции поселениям на осуществление первичного воинского учета (федеральные средства)</t>
  </si>
  <si>
    <t>предоставление многодетным семьям, имеющим пять и более несовершеннолетних детей и состоящим на учете в качестве нуждающихся в жилых помещениях, единовременных денежных выплат на приобретение или строительство жилых помещений</t>
  </si>
  <si>
    <t>Субвенции на компенсацию части родительской платы (республиканские средства)</t>
  </si>
  <si>
    <t xml:space="preserve">            организация деятельности комиссии по делам несовершеннолетних (республиканские средства)</t>
  </si>
  <si>
    <t xml:space="preserve">           из них на обеспечение деятельности административных комиссий (республиканские средства)</t>
  </si>
  <si>
    <t xml:space="preserve">            опека и попечительство (республиканские средства)</t>
  </si>
  <si>
    <t xml:space="preserve">           полномочия  в  сфере трудовых отношений (республиканские средства)</t>
  </si>
  <si>
    <t>из них республиканские средства</t>
  </si>
  <si>
    <t xml:space="preserve">реализация мероприятий по благоустройству дворовых территорий и тротуаров </t>
  </si>
  <si>
    <t xml:space="preserve">                      республиканские средства</t>
  </si>
  <si>
    <t>в том числе:  федеральные средства</t>
  </si>
  <si>
    <t>осуществление государственных полномочий Чувашской Республики по учету граждан, нуждающихся в жилых помещениях (республиканские средства)</t>
  </si>
  <si>
    <t>в т. ч. республиканские средства</t>
  </si>
  <si>
    <t>в т. ч. республиканские средства (учебные  расходы)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</si>
  <si>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являющихся членами семей лиц, проходящих военную службу в батальоне связи «Атал», а также погибших (умерших) военнослужащих, лиц, проходивших службу в войсках национальной гвардии Российской Федерации (республиканские средства)</t>
  </si>
  <si>
    <t xml:space="preserve">          компенсация части платы за содержание ребенка (республиканские средства)</t>
  </si>
  <si>
    <t xml:space="preserve">         социальная поддержка отдельных категорий граждан по оплате ЖКУ (республиканские средства)</t>
  </si>
  <si>
    <t xml:space="preserve"> оказание материальной помощи гражданам</t>
  </si>
  <si>
    <t xml:space="preserve">          обеспечение жилыми помещениями многодетных семей, имеющих пять и более несовершеннолетних детей и состоящих на учете в качестве нуждающихся в жилых помещениях (республиканские средства)</t>
  </si>
  <si>
    <t xml:space="preserve">                     трудовые отношения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</si>
</sst>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_ ;\-#,##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_р_._-;_-@_-"/>
    <numFmt numFmtId="180" formatCode="_-* #,##0.00_р_._-;\-* #,##0.00_р_._-;_-* &quot;-&quot;_р_._-;_-@_-"/>
    <numFmt numFmtId="181" formatCode="0.000"/>
    <numFmt numFmtId="182" formatCode="#,##0.0_ ;\-#,##0.0\ "/>
    <numFmt numFmtId="183" formatCode="#,##0.00_ ;\-#,##0.00\ "/>
    <numFmt numFmtId="184" formatCode="#,##0.000_ ;\-#,##0.000\ "/>
    <numFmt numFmtId="185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69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169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69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69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169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169" fontId="10" fillId="0" borderId="13" xfId="61" applyFont="1" applyFill="1" applyBorder="1" applyAlignment="1">
      <alignment horizontal="right" wrapText="1"/>
    </xf>
    <xf numFmtId="172" fontId="10" fillId="0" borderId="12" xfId="57" applyNumberFormat="1" applyFont="1" applyFill="1" applyBorder="1" applyAlignment="1">
      <alignment wrapText="1"/>
    </xf>
    <xf numFmtId="173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169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72" fontId="12" fillId="0" borderId="12" xfId="57" applyNumberFormat="1" applyFont="1" applyFill="1" applyBorder="1" applyAlignment="1">
      <alignment wrapText="1"/>
    </xf>
    <xf numFmtId="173" fontId="12" fillId="0" borderId="13" xfId="61" applyNumberFormat="1" applyFont="1" applyFill="1" applyBorder="1" applyAlignment="1">
      <alignment horizontal="right" wrapText="1"/>
    </xf>
    <xf numFmtId="172" fontId="13" fillId="0" borderId="12" xfId="57" applyNumberFormat="1" applyFont="1" applyFill="1" applyBorder="1" applyAlignment="1">
      <alignment wrapText="1"/>
    </xf>
    <xf numFmtId="183" fontId="12" fillId="0" borderId="13" xfId="61" applyNumberFormat="1" applyFont="1" applyFill="1" applyBorder="1" applyAlignment="1">
      <alignment horizontal="right" wrapText="1"/>
    </xf>
    <xf numFmtId="183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169" fontId="10" fillId="0" borderId="17" xfId="61" applyFont="1" applyFill="1" applyBorder="1" applyAlignment="1">
      <alignment horizontal="right" wrapText="1"/>
    </xf>
    <xf numFmtId="172" fontId="10" fillId="0" borderId="18" xfId="57" applyNumberFormat="1" applyFont="1" applyFill="1" applyBorder="1" applyAlignment="1">
      <alignment wrapText="1"/>
    </xf>
    <xf numFmtId="173" fontId="10" fillId="0" borderId="19" xfId="61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169" fontId="9" fillId="0" borderId="20" xfId="61" applyFont="1" applyFill="1" applyBorder="1" applyAlignment="1">
      <alignment horizontal="center" vertical="top" wrapText="1"/>
    </xf>
    <xf numFmtId="169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169" fontId="10" fillId="0" borderId="0" xfId="61" applyFont="1" applyFill="1" applyBorder="1" applyAlignment="1">
      <alignment wrapText="1"/>
    </xf>
    <xf numFmtId="172" fontId="10" fillId="0" borderId="0" xfId="57" applyNumberFormat="1" applyFont="1" applyFill="1" applyBorder="1" applyAlignment="1">
      <alignment wrapText="1"/>
    </xf>
    <xf numFmtId="173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72" fontId="13" fillId="34" borderId="12" xfId="57" applyNumberFormat="1" applyFont="1" applyFill="1" applyBorder="1" applyAlignment="1">
      <alignment wrapText="1"/>
    </xf>
    <xf numFmtId="183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169" fontId="10" fillId="0" borderId="15" xfId="61" applyFont="1" applyFill="1" applyBorder="1" applyAlignment="1">
      <alignment wrapText="1"/>
    </xf>
    <xf numFmtId="172" fontId="10" fillId="0" borderId="15" xfId="57" applyNumberFormat="1" applyFont="1" applyFill="1" applyBorder="1" applyAlignment="1">
      <alignment wrapText="1"/>
    </xf>
    <xf numFmtId="173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72" fontId="12" fillId="0" borderId="25" xfId="57" applyNumberFormat="1" applyFont="1" applyFill="1" applyBorder="1" applyAlignment="1">
      <alignment wrapText="1"/>
    </xf>
    <xf numFmtId="183" fontId="12" fillId="0" borderId="26" xfId="61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169" fontId="8" fillId="0" borderId="0" xfId="61" applyFont="1" applyFill="1" applyAlignment="1">
      <alignment horizontal="center"/>
    </xf>
    <xf numFmtId="169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2"/>
  <sheetViews>
    <sheetView tabSelected="1" view="pageBreakPreview" zoomScaleSheetLayoutView="100" workbookViewId="0" topLeftCell="A294">
      <selection activeCell="A103" sqref="A103"/>
    </sheetView>
  </sheetViews>
  <sheetFormatPr defaultColWidth="9.00390625" defaultRowHeight="12.75"/>
  <cols>
    <col min="1" max="1" width="54.125" style="2" customWidth="1"/>
    <col min="2" max="2" width="18.00390625" style="2" customWidth="1"/>
    <col min="3" max="3" width="17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3" t="s">
        <v>139</v>
      </c>
      <c r="B1" s="84"/>
      <c r="C1" s="84"/>
      <c r="D1" s="84"/>
      <c r="E1" s="84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141</v>
      </c>
      <c r="C3" s="44" t="s">
        <v>140</v>
      </c>
      <c r="D3" s="43" t="s">
        <v>142</v>
      </c>
      <c r="E3" s="45" t="s">
        <v>143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70</v>
      </c>
      <c r="B6" s="50">
        <f>SUM(B7)</f>
        <v>103020200</v>
      </c>
      <c r="C6" s="50">
        <f>SUM(C7)</f>
        <v>8618953.09</v>
      </c>
      <c r="D6" s="28">
        <f aca="true" t="shared" si="0" ref="D6:D43">IF(B6=0,"   ",C6/B6)</f>
        <v>0.08366274856775661</v>
      </c>
      <c r="E6" s="31">
        <f aca="true" t="shared" si="1" ref="E6:E43">C6-B6</f>
        <v>-94401246.91</v>
      </c>
    </row>
    <row r="7" spans="1:5" s="5" customFormat="1" ht="15" customHeight="1">
      <c r="A7" s="27" t="s">
        <v>26</v>
      </c>
      <c r="B7" s="51">
        <v>103020200</v>
      </c>
      <c r="C7" s="55">
        <v>8618953.09</v>
      </c>
      <c r="D7" s="28">
        <f t="shared" si="0"/>
        <v>0.08366274856775661</v>
      </c>
      <c r="E7" s="31">
        <f t="shared" si="1"/>
        <v>-94401246.91</v>
      </c>
    </row>
    <row r="8" spans="1:5" s="5" customFormat="1" ht="45" customHeight="1">
      <c r="A8" s="27" t="s">
        <v>58</v>
      </c>
      <c r="B8" s="50">
        <f>SUM(B9)</f>
        <v>12346200</v>
      </c>
      <c r="C8" s="50">
        <f>SUM(C9)</f>
        <v>530562.02</v>
      </c>
      <c r="D8" s="28">
        <f t="shared" si="0"/>
        <v>0.04297371012943254</v>
      </c>
      <c r="E8" s="31">
        <f t="shared" si="1"/>
        <v>-11815637.98</v>
      </c>
    </row>
    <row r="9" spans="1:5" s="5" customFormat="1" ht="29.25" customHeight="1">
      <c r="A9" s="27" t="s">
        <v>59</v>
      </c>
      <c r="B9" s="51">
        <v>12346200</v>
      </c>
      <c r="C9" s="55">
        <v>530562.02</v>
      </c>
      <c r="D9" s="28">
        <f t="shared" si="0"/>
        <v>0.04297371012943254</v>
      </c>
      <c r="E9" s="31">
        <f t="shared" si="1"/>
        <v>-11815637.98</v>
      </c>
    </row>
    <row r="10" spans="1:5" s="6" customFormat="1" ht="15" customHeight="1">
      <c r="A10" s="39" t="s">
        <v>3</v>
      </c>
      <c r="B10" s="51">
        <f>SUM(B11:B14)</f>
        <v>6604900</v>
      </c>
      <c r="C10" s="51">
        <f>SUM(C11:C14)</f>
        <v>-723440.33</v>
      </c>
      <c r="D10" s="28">
        <f t="shared" si="0"/>
        <v>-0.10953085285167072</v>
      </c>
      <c r="E10" s="31">
        <f t="shared" si="1"/>
        <v>-7328340.33</v>
      </c>
    </row>
    <row r="11" spans="1:5" s="5" customFormat="1" ht="28.5" customHeight="1">
      <c r="A11" s="27" t="s">
        <v>106</v>
      </c>
      <c r="B11" s="51">
        <v>4358900</v>
      </c>
      <c r="C11" s="55">
        <v>151839.46</v>
      </c>
      <c r="D11" s="28">
        <f>IF(B11=0,"   ",C11/B11)</f>
        <v>0.034834352703663765</v>
      </c>
      <c r="E11" s="31">
        <f>C11-B11</f>
        <v>-4207060.54</v>
      </c>
    </row>
    <row r="12" spans="1:5" s="5" customFormat="1" ht="15">
      <c r="A12" s="27" t="s">
        <v>125</v>
      </c>
      <c r="B12" s="51">
        <v>0</v>
      </c>
      <c r="C12" s="55">
        <v>-133185.66</v>
      </c>
      <c r="D12" s="28">
        <v>0</v>
      </c>
      <c r="E12" s="31">
        <f>C12-B12</f>
        <v>-133185.66</v>
      </c>
    </row>
    <row r="13" spans="1:5" s="5" customFormat="1" ht="15">
      <c r="A13" s="27" t="s">
        <v>14</v>
      </c>
      <c r="B13" s="51">
        <v>1395000</v>
      </c>
      <c r="C13" s="55">
        <v>39659.69</v>
      </c>
      <c r="D13" s="28">
        <f>IF(B13=0,"   ",C13/B13)</f>
        <v>0.0284298853046595</v>
      </c>
      <c r="E13" s="31">
        <f>C13-B13</f>
        <v>-1355340.31</v>
      </c>
    </row>
    <row r="14" spans="1:5" s="5" customFormat="1" ht="30">
      <c r="A14" s="27" t="s">
        <v>114</v>
      </c>
      <c r="B14" s="51">
        <v>851000</v>
      </c>
      <c r="C14" s="55">
        <v>-781753.82</v>
      </c>
      <c r="D14" s="28">
        <f>IF(B14=0,"   ",C14/B14)</f>
        <v>-0.9186296357226792</v>
      </c>
      <c r="E14" s="31">
        <f>C14-B14</f>
        <v>-1632753.8199999998</v>
      </c>
    </row>
    <row r="15" spans="1:5" s="5" customFormat="1" ht="15">
      <c r="A15" s="39" t="s">
        <v>60</v>
      </c>
      <c r="B15" s="50">
        <f>B17+B18+B16+B19+B20</f>
        <v>12612100</v>
      </c>
      <c r="C15" s="50">
        <f>C17+C18+C16+C19+C20</f>
        <v>49147.22000000001</v>
      </c>
      <c r="D15" s="28">
        <f t="shared" si="0"/>
        <v>0.003896830821195519</v>
      </c>
      <c r="E15" s="31">
        <f t="shared" si="1"/>
        <v>-12562952.78</v>
      </c>
    </row>
    <row r="16" spans="1:6" s="5" customFormat="1" ht="15">
      <c r="A16" s="27" t="s">
        <v>144</v>
      </c>
      <c r="B16" s="65">
        <v>5998000</v>
      </c>
      <c r="C16" s="65">
        <v>75485.83</v>
      </c>
      <c r="D16" s="28">
        <f>IF(B16=0,"   ",C16/B16)</f>
        <v>0.012585166722240746</v>
      </c>
      <c r="E16" s="31">
        <f t="shared" si="1"/>
        <v>-5922514.17</v>
      </c>
      <c r="F16" s="6"/>
    </row>
    <row r="17" spans="1:5" s="5" customFormat="1" ht="15">
      <c r="A17" s="27" t="s">
        <v>79</v>
      </c>
      <c r="B17" s="51">
        <v>96100</v>
      </c>
      <c r="C17" s="55">
        <v>3297.43</v>
      </c>
      <c r="D17" s="28">
        <f t="shared" si="0"/>
        <v>0.03431248699271592</v>
      </c>
      <c r="E17" s="31">
        <f t="shared" si="1"/>
        <v>-92802.57</v>
      </c>
    </row>
    <row r="18" spans="1:5" s="5" customFormat="1" ht="15">
      <c r="A18" s="27" t="s">
        <v>80</v>
      </c>
      <c r="B18" s="51">
        <v>1520000</v>
      </c>
      <c r="C18" s="55">
        <v>34029.81</v>
      </c>
      <c r="D18" s="28">
        <f>IF(B18=0,"   ",C18/B18)</f>
        <v>0.02238803289473684</v>
      </c>
      <c r="E18" s="31">
        <f>C18-B18</f>
        <v>-1485970.19</v>
      </c>
    </row>
    <row r="19" spans="1:5" s="5" customFormat="1" ht="15">
      <c r="A19" s="27" t="s">
        <v>145</v>
      </c>
      <c r="B19" s="65">
        <v>1852400</v>
      </c>
      <c r="C19" s="65">
        <v>-26.5</v>
      </c>
      <c r="D19" s="28">
        <f>IF(B19=0,"   ",C19/B19)</f>
        <v>-1.430576549341395E-05</v>
      </c>
      <c r="E19" s="31">
        <f>C19-B19</f>
        <v>-1852426.5</v>
      </c>
    </row>
    <row r="20" spans="1:5" s="5" customFormat="1" ht="15">
      <c r="A20" s="27" t="s">
        <v>146</v>
      </c>
      <c r="B20" s="65">
        <v>3145600</v>
      </c>
      <c r="C20" s="65">
        <v>-63639.35</v>
      </c>
      <c r="D20" s="28">
        <f>IF(B20=0,"   ",C20/B20)</f>
        <v>-0.020231227746693795</v>
      </c>
      <c r="E20" s="31">
        <f>C20-B20</f>
        <v>-3209239.35</v>
      </c>
    </row>
    <row r="21" spans="1:5" s="5" customFormat="1" ht="29.25" customHeight="1">
      <c r="A21" s="39" t="s">
        <v>71</v>
      </c>
      <c r="B21" s="51">
        <f>SUM(B22:B23)</f>
        <v>0</v>
      </c>
      <c r="C21" s="51">
        <f>SUM(C22:C23)</f>
        <v>-6209.74</v>
      </c>
      <c r="D21" s="28" t="str">
        <f>IF(B21=0,"   ",C21/B21)</f>
        <v>   </v>
      </c>
      <c r="E21" s="31">
        <f>C21-B21</f>
        <v>-6209.74</v>
      </c>
    </row>
    <row r="22" spans="1:5" s="5" customFormat="1" ht="15">
      <c r="A22" s="27" t="s">
        <v>15</v>
      </c>
      <c r="B22" s="51">
        <v>0</v>
      </c>
      <c r="C22" s="51">
        <v>-6613.48</v>
      </c>
      <c r="D22" s="28" t="str">
        <f>IF(B22=0,"   ",C22/B22)</f>
        <v>   </v>
      </c>
      <c r="E22" s="31">
        <f>C22-B22</f>
        <v>-6613.48</v>
      </c>
    </row>
    <row r="23" spans="1:5" s="5" customFormat="1" ht="15">
      <c r="A23" s="27" t="s">
        <v>34</v>
      </c>
      <c r="B23" s="51">
        <v>0</v>
      </c>
      <c r="C23" s="51">
        <v>403.74</v>
      </c>
      <c r="D23" s="28">
        <v>0</v>
      </c>
      <c r="E23" s="31">
        <f t="shared" si="1"/>
        <v>403.74</v>
      </c>
    </row>
    <row r="24" spans="1:5" s="5" customFormat="1" ht="15">
      <c r="A24" s="39" t="s">
        <v>16</v>
      </c>
      <c r="B24" s="51">
        <v>1750000</v>
      </c>
      <c r="C24" s="51">
        <v>22803.65</v>
      </c>
      <c r="D24" s="28">
        <f t="shared" si="0"/>
        <v>0.013030657142857144</v>
      </c>
      <c r="E24" s="31">
        <f t="shared" si="1"/>
        <v>-1727196.35</v>
      </c>
    </row>
    <row r="25" spans="1:5" s="5" customFormat="1" ht="17.25" customHeight="1">
      <c r="A25" s="39" t="s">
        <v>27</v>
      </c>
      <c r="B25" s="51">
        <v>0</v>
      </c>
      <c r="C25" s="51">
        <v>0</v>
      </c>
      <c r="D25" s="28">
        <v>0</v>
      </c>
      <c r="E25" s="31">
        <f t="shared" si="1"/>
        <v>0</v>
      </c>
    </row>
    <row r="26" spans="1:5" s="5" customFormat="1" ht="17.25" customHeight="1">
      <c r="A26" s="82" t="s">
        <v>122</v>
      </c>
      <c r="B26" s="51">
        <f>B6+B8+B10+B15+B21+B24</f>
        <v>136333400</v>
      </c>
      <c r="C26" s="51">
        <f>C6+C8+C10+C15+C21+C24</f>
        <v>8491815.91</v>
      </c>
      <c r="D26" s="28">
        <f>IF(B26=0,"   ",C26/B26)</f>
        <v>0.062287127805805476</v>
      </c>
      <c r="E26" s="31">
        <f>C26-B26</f>
        <v>-127841584.09</v>
      </c>
    </row>
    <row r="27" spans="1:5" s="5" customFormat="1" ht="44.25" customHeight="1">
      <c r="A27" s="39" t="s">
        <v>73</v>
      </c>
      <c r="B27" s="51">
        <f>SUM(B28:B30)</f>
        <v>6789000</v>
      </c>
      <c r="C27" s="51">
        <f>SUM(C28:C30)</f>
        <v>122049.99</v>
      </c>
      <c r="D27" s="28">
        <f t="shared" si="0"/>
        <v>0.01797760936809545</v>
      </c>
      <c r="E27" s="31">
        <f t="shared" si="1"/>
        <v>-6666950.01</v>
      </c>
    </row>
    <row r="28" spans="1:5" s="5" customFormat="1" ht="15">
      <c r="A28" s="27" t="s">
        <v>45</v>
      </c>
      <c r="B28" s="51">
        <v>4923500</v>
      </c>
      <c r="C28" s="51">
        <v>122049.99</v>
      </c>
      <c r="D28" s="28">
        <f t="shared" si="0"/>
        <v>0.024789273890525033</v>
      </c>
      <c r="E28" s="31">
        <f t="shared" si="1"/>
        <v>-4801450.01</v>
      </c>
    </row>
    <row r="29" spans="1:5" s="5" customFormat="1" ht="16.5" customHeight="1">
      <c r="A29" s="27" t="s">
        <v>89</v>
      </c>
      <c r="B29" s="51">
        <v>1085000</v>
      </c>
      <c r="C29" s="55">
        <v>0</v>
      </c>
      <c r="D29" s="28">
        <f t="shared" si="0"/>
        <v>0</v>
      </c>
      <c r="E29" s="31">
        <f t="shared" si="1"/>
        <v>-1085000</v>
      </c>
    </row>
    <row r="30" spans="1:5" s="5" customFormat="1" ht="16.5" customHeight="1">
      <c r="A30" s="27" t="s">
        <v>120</v>
      </c>
      <c r="B30" s="51">
        <v>780500</v>
      </c>
      <c r="C30" s="55">
        <v>0</v>
      </c>
      <c r="D30" s="28">
        <f t="shared" si="0"/>
        <v>0</v>
      </c>
      <c r="E30" s="31">
        <f>C30-B30</f>
        <v>-780500</v>
      </c>
    </row>
    <row r="31" spans="1:5" s="5" customFormat="1" ht="30" customHeight="1">
      <c r="A31" s="39" t="s">
        <v>17</v>
      </c>
      <c r="B31" s="51">
        <f>SUM(B32)</f>
        <v>665000</v>
      </c>
      <c r="C31" s="51">
        <f>SUM(C32)</f>
        <v>0</v>
      </c>
      <c r="D31" s="28">
        <f t="shared" si="0"/>
        <v>0</v>
      </c>
      <c r="E31" s="31">
        <f t="shared" si="1"/>
        <v>-665000</v>
      </c>
    </row>
    <row r="32" spans="1:5" s="5" customFormat="1" ht="15">
      <c r="A32" s="27" t="s">
        <v>18</v>
      </c>
      <c r="B32" s="51">
        <v>665000</v>
      </c>
      <c r="C32" s="51">
        <v>0</v>
      </c>
      <c r="D32" s="28">
        <f t="shared" si="0"/>
        <v>0</v>
      </c>
      <c r="E32" s="31">
        <f t="shared" si="1"/>
        <v>-665000</v>
      </c>
    </row>
    <row r="33" spans="1:5" s="5" customFormat="1" ht="30">
      <c r="A33" s="39" t="s">
        <v>74</v>
      </c>
      <c r="B33" s="51">
        <v>1646100</v>
      </c>
      <c r="C33" s="51">
        <v>0</v>
      </c>
      <c r="D33" s="28">
        <f t="shared" si="0"/>
        <v>0</v>
      </c>
      <c r="E33" s="31">
        <f t="shared" si="1"/>
        <v>-1646100</v>
      </c>
    </row>
    <row r="34" spans="1:5" s="5" customFormat="1" ht="30" customHeight="1">
      <c r="A34" s="39" t="s">
        <v>75</v>
      </c>
      <c r="B34" s="51">
        <f>SUM(B35,B36)</f>
        <v>0</v>
      </c>
      <c r="C34" s="51">
        <f>SUM(C35,C36)</f>
        <v>4001533.13</v>
      </c>
      <c r="D34" s="28" t="str">
        <f t="shared" si="0"/>
        <v>   </v>
      </c>
      <c r="E34" s="31">
        <f t="shared" si="1"/>
        <v>4001533.13</v>
      </c>
    </row>
    <row r="35" spans="1:5" s="5" customFormat="1" ht="15">
      <c r="A35" s="27" t="s">
        <v>200</v>
      </c>
      <c r="B35" s="51">
        <v>0</v>
      </c>
      <c r="C35" s="51">
        <v>0</v>
      </c>
      <c r="D35" s="28" t="str">
        <f t="shared" si="0"/>
        <v>   </v>
      </c>
      <c r="E35" s="31">
        <f t="shared" si="1"/>
        <v>0</v>
      </c>
    </row>
    <row r="36" spans="1:5" s="5" customFormat="1" ht="15">
      <c r="A36" s="27" t="s">
        <v>199</v>
      </c>
      <c r="B36" s="51">
        <v>0</v>
      </c>
      <c r="C36" s="51">
        <v>4001533.13</v>
      </c>
      <c r="D36" s="28" t="str">
        <f t="shared" si="0"/>
        <v>   </v>
      </c>
      <c r="E36" s="31">
        <f t="shared" si="1"/>
        <v>4001533.13</v>
      </c>
    </row>
    <row r="37" spans="1:5" s="5" customFormat="1" ht="17.25" customHeight="1">
      <c r="A37" s="39" t="s">
        <v>72</v>
      </c>
      <c r="B37" s="51">
        <v>1342500</v>
      </c>
      <c r="C37" s="51">
        <v>55174.34</v>
      </c>
      <c r="D37" s="28">
        <f t="shared" si="0"/>
        <v>0.04109820484171322</v>
      </c>
      <c r="E37" s="31">
        <f t="shared" si="1"/>
        <v>-1287325.66</v>
      </c>
    </row>
    <row r="38" spans="1:5" s="5" customFormat="1" ht="15">
      <c r="A38" s="39" t="s">
        <v>19</v>
      </c>
      <c r="B38" s="51">
        <f>B39+B40</f>
        <v>0</v>
      </c>
      <c r="C38" s="51">
        <f>C39+C40</f>
        <v>0</v>
      </c>
      <c r="D38" s="28">
        <v>0</v>
      </c>
      <c r="E38" s="31">
        <f t="shared" si="1"/>
        <v>0</v>
      </c>
    </row>
    <row r="39" spans="1:5" s="8" customFormat="1" ht="15" customHeight="1">
      <c r="A39" s="27" t="s">
        <v>28</v>
      </c>
      <c r="B39" s="51">
        <v>0</v>
      </c>
      <c r="C39" s="50">
        <v>0</v>
      </c>
      <c r="D39" s="28">
        <v>0</v>
      </c>
      <c r="E39" s="31">
        <f t="shared" si="1"/>
        <v>0</v>
      </c>
    </row>
    <row r="40" spans="1:5" s="8" customFormat="1" ht="15" customHeight="1">
      <c r="A40" s="27" t="s">
        <v>77</v>
      </c>
      <c r="B40" s="51">
        <v>0</v>
      </c>
      <c r="C40" s="50">
        <v>0</v>
      </c>
      <c r="D40" s="28">
        <v>0</v>
      </c>
      <c r="E40" s="31">
        <f t="shared" si="1"/>
        <v>0</v>
      </c>
    </row>
    <row r="41" spans="1:5" s="8" customFormat="1" ht="15" customHeight="1">
      <c r="A41" s="40" t="s">
        <v>123</v>
      </c>
      <c r="B41" s="51">
        <f>B27+B31+B33+B34+B37+B38</f>
        <v>10442600</v>
      </c>
      <c r="C41" s="51">
        <f>C27+C31+C33+C34+C37+C38</f>
        <v>4178757.46</v>
      </c>
      <c r="D41" s="28">
        <f>IF(B41=0,"   ",C41/B41)</f>
        <v>0.4001644667036945</v>
      </c>
      <c r="E41" s="31">
        <f>C41-B41</f>
        <v>-6263842.54</v>
      </c>
    </row>
    <row r="42" spans="1:5" s="8" customFormat="1" ht="17.25" customHeight="1">
      <c r="A42" s="40" t="s">
        <v>4</v>
      </c>
      <c r="B42" s="52">
        <f>SUM(B6,B10,B21,B24,B25,B27,B31,B33,B34,B37,B38,B8,B15)</f>
        <v>146776000</v>
      </c>
      <c r="C42" s="52">
        <f>SUM(C6,C10,C21,C24,C25,C27,C31,C33,C34,C37,C38,C8,C15)</f>
        <v>12670573.37</v>
      </c>
      <c r="D42" s="30">
        <f t="shared" si="0"/>
        <v>0.08632592092712704</v>
      </c>
      <c r="E42" s="32">
        <f t="shared" si="1"/>
        <v>-134105426.63</v>
      </c>
    </row>
    <row r="43" spans="1:5" s="8" customFormat="1" ht="18" customHeight="1">
      <c r="A43" s="40" t="s">
        <v>49</v>
      </c>
      <c r="B43" s="52">
        <f>B44+B46+B48+B91+B115+B45</f>
        <v>349502504.98</v>
      </c>
      <c r="C43" s="52">
        <f>C44+C46+C48+C91+C115+C45</f>
        <v>-11804664.989999998</v>
      </c>
      <c r="D43" s="30">
        <f t="shared" si="0"/>
        <v>-0.03377562341270061</v>
      </c>
      <c r="E43" s="32">
        <f t="shared" si="1"/>
        <v>-361307169.97</v>
      </c>
    </row>
    <row r="44" spans="1:5" s="8" customFormat="1" ht="31.5" customHeight="1">
      <c r="A44" s="27" t="s">
        <v>35</v>
      </c>
      <c r="B44" s="51">
        <v>0</v>
      </c>
      <c r="C44" s="51">
        <v>-24062064.99</v>
      </c>
      <c r="D44" s="28">
        <v>0</v>
      </c>
      <c r="E44" s="31">
        <f aca="true" t="shared" si="2" ref="E44:E63">C44-B44</f>
        <v>-24062064.99</v>
      </c>
    </row>
    <row r="45" spans="1:5" s="8" customFormat="1" ht="46.5" customHeight="1">
      <c r="A45" s="27" t="s">
        <v>56</v>
      </c>
      <c r="B45" s="51">
        <v>0</v>
      </c>
      <c r="C45" s="50">
        <v>0</v>
      </c>
      <c r="D45" s="28">
        <v>0</v>
      </c>
      <c r="E45" s="31">
        <f t="shared" si="2"/>
        <v>0</v>
      </c>
    </row>
    <row r="46" spans="1:5" s="8" customFormat="1" ht="18.75" customHeight="1">
      <c r="A46" s="27" t="s">
        <v>66</v>
      </c>
      <c r="B46" s="51">
        <f>B47</f>
        <v>73544800</v>
      </c>
      <c r="C46" s="51">
        <f>C47</f>
        <v>12257400</v>
      </c>
      <c r="D46" s="28">
        <f aca="true" t="shared" si="3" ref="D46:D53">IF(B46=0,"   ",C46/B46)</f>
        <v>0.1666657601897075</v>
      </c>
      <c r="E46" s="31">
        <f t="shared" si="2"/>
        <v>-61287400</v>
      </c>
    </row>
    <row r="47" spans="1:5" s="8" customFormat="1" ht="30" customHeight="1">
      <c r="A47" s="27" t="s">
        <v>202</v>
      </c>
      <c r="B47" s="51">
        <v>73544800</v>
      </c>
      <c r="C47" s="50">
        <v>12257400</v>
      </c>
      <c r="D47" s="28">
        <f t="shared" si="3"/>
        <v>0.1666657601897075</v>
      </c>
      <c r="E47" s="31">
        <f t="shared" si="2"/>
        <v>-61287400</v>
      </c>
    </row>
    <row r="48" spans="1:5" s="5" customFormat="1" ht="30.75" customHeight="1">
      <c r="A48" s="27" t="s">
        <v>107</v>
      </c>
      <c r="B48" s="51">
        <f>B49+B54+B57+B60+B63+B68+B71+B74+B79</f>
        <v>88157182.88</v>
      </c>
      <c r="C48" s="51">
        <f>C49+C54+C57+C60+C63+C68+C71+C74+C79</f>
        <v>0</v>
      </c>
      <c r="D48" s="28">
        <f t="shared" si="3"/>
        <v>0</v>
      </c>
      <c r="E48" s="31">
        <f t="shared" si="2"/>
        <v>-88157182.88</v>
      </c>
    </row>
    <row r="49" spans="1:5" s="5" customFormat="1" ht="94.5" customHeight="1">
      <c r="A49" s="27" t="s">
        <v>203</v>
      </c>
      <c r="B49" s="51">
        <f>B51+B52+B53</f>
        <v>32733700</v>
      </c>
      <c r="C49" s="51">
        <f>C51+C52+C53</f>
        <v>0</v>
      </c>
      <c r="D49" s="28">
        <f t="shared" si="3"/>
        <v>0</v>
      </c>
      <c r="E49" s="31">
        <f t="shared" si="2"/>
        <v>-32733700</v>
      </c>
    </row>
    <row r="50" spans="1:5" s="5" customFormat="1" ht="15">
      <c r="A50" s="27" t="s">
        <v>67</v>
      </c>
      <c r="B50" s="51"/>
      <c r="C50" s="55"/>
      <c r="D50" s="28" t="str">
        <f t="shared" si="3"/>
        <v>   </v>
      </c>
      <c r="E50" s="31">
        <f t="shared" si="2"/>
        <v>0</v>
      </c>
    </row>
    <row r="51" spans="1:5" s="5" customFormat="1" ht="45">
      <c r="A51" s="27" t="s">
        <v>147</v>
      </c>
      <c r="B51" s="51">
        <v>17860700</v>
      </c>
      <c r="C51" s="55">
        <v>0</v>
      </c>
      <c r="D51" s="28">
        <f t="shared" si="3"/>
        <v>0</v>
      </c>
      <c r="E51" s="31">
        <f t="shared" si="2"/>
        <v>-17860700</v>
      </c>
    </row>
    <row r="52" spans="1:5" s="5" customFormat="1" ht="45.75" customHeight="1">
      <c r="A52" s="27" t="s">
        <v>211</v>
      </c>
      <c r="B52" s="51">
        <v>12191400</v>
      </c>
      <c r="C52" s="55">
        <v>0</v>
      </c>
      <c r="D52" s="28">
        <f t="shared" si="3"/>
        <v>0</v>
      </c>
      <c r="E52" s="31">
        <f t="shared" si="2"/>
        <v>-12191400</v>
      </c>
    </row>
    <row r="53" spans="1:5" s="5" customFormat="1" ht="33" customHeight="1">
      <c r="A53" s="27" t="s">
        <v>95</v>
      </c>
      <c r="B53" s="51">
        <v>2681600</v>
      </c>
      <c r="C53" s="55">
        <v>0</v>
      </c>
      <c r="D53" s="28">
        <f t="shared" si="3"/>
        <v>0</v>
      </c>
      <c r="E53" s="31">
        <f t="shared" si="2"/>
        <v>-2681600</v>
      </c>
    </row>
    <row r="54" spans="1:5" s="5" customFormat="1" ht="75" customHeight="1">
      <c r="A54" s="27" t="s">
        <v>149</v>
      </c>
      <c r="B54" s="51">
        <f>B55+B56</f>
        <v>2739486</v>
      </c>
      <c r="C54" s="51">
        <f>C55+C56</f>
        <v>0</v>
      </c>
      <c r="D54" s="28">
        <f aca="true" t="shared" si="4" ref="D54:D59">IF(B54=0,"   ",C54/B54)</f>
        <v>0</v>
      </c>
      <c r="E54" s="31">
        <f t="shared" si="2"/>
        <v>-2739486</v>
      </c>
    </row>
    <row r="55" spans="1:5" s="5" customFormat="1" ht="15" customHeight="1">
      <c r="A55" s="41" t="s">
        <v>54</v>
      </c>
      <c r="B55" s="51">
        <v>2725700</v>
      </c>
      <c r="C55" s="51">
        <v>0</v>
      </c>
      <c r="D55" s="28">
        <f t="shared" si="4"/>
        <v>0</v>
      </c>
      <c r="E55" s="31">
        <f t="shared" si="2"/>
        <v>-2725700</v>
      </c>
    </row>
    <row r="56" spans="1:5" s="5" customFormat="1" ht="15.75" customHeight="1">
      <c r="A56" s="41" t="s">
        <v>46</v>
      </c>
      <c r="B56" s="51">
        <v>13786</v>
      </c>
      <c r="C56" s="51">
        <v>0</v>
      </c>
      <c r="D56" s="28">
        <f t="shared" si="4"/>
        <v>0</v>
      </c>
      <c r="E56" s="31">
        <f t="shared" si="2"/>
        <v>-13786</v>
      </c>
    </row>
    <row r="57" spans="1:5" s="5" customFormat="1" ht="75" customHeight="1">
      <c r="A57" s="27" t="s">
        <v>204</v>
      </c>
      <c r="B57" s="51">
        <f>B58+B59</f>
        <v>7308828</v>
      </c>
      <c r="C57" s="51">
        <f>C58+C59</f>
        <v>0</v>
      </c>
      <c r="D57" s="28">
        <f t="shared" si="4"/>
        <v>0</v>
      </c>
      <c r="E57" s="31">
        <f t="shared" si="2"/>
        <v>-7308828</v>
      </c>
    </row>
    <row r="58" spans="1:5" s="5" customFormat="1" ht="15" customHeight="1">
      <c r="A58" s="41" t="s">
        <v>54</v>
      </c>
      <c r="B58" s="51">
        <v>7272100</v>
      </c>
      <c r="C58" s="51">
        <v>0</v>
      </c>
      <c r="D58" s="28">
        <f t="shared" si="4"/>
        <v>0</v>
      </c>
      <c r="E58" s="31">
        <f t="shared" si="2"/>
        <v>-7272100</v>
      </c>
    </row>
    <row r="59" spans="1:5" s="5" customFormat="1" ht="15.75" customHeight="1">
      <c r="A59" s="41" t="s">
        <v>46</v>
      </c>
      <c r="B59" s="51">
        <v>36728</v>
      </c>
      <c r="C59" s="51">
        <v>0</v>
      </c>
      <c r="D59" s="28">
        <f t="shared" si="4"/>
        <v>0</v>
      </c>
      <c r="E59" s="31">
        <f t="shared" si="2"/>
        <v>-36728</v>
      </c>
    </row>
    <row r="60" spans="1:5" s="5" customFormat="1" ht="45">
      <c r="A60" s="27" t="s">
        <v>205</v>
      </c>
      <c r="B60" s="51">
        <f>B61+B62</f>
        <v>7440007.31</v>
      </c>
      <c r="C60" s="51">
        <f>C61+C62</f>
        <v>0</v>
      </c>
      <c r="D60" s="28">
        <f aca="true" t="shared" si="5" ref="D60:D67">IF(B60=0,"   ",C60/B60)</f>
        <v>0</v>
      </c>
      <c r="E60" s="31">
        <f t="shared" si="2"/>
        <v>-7440007.31</v>
      </c>
    </row>
    <row r="61" spans="1:5" s="5" customFormat="1" ht="13.5" customHeight="1">
      <c r="A61" s="41" t="s">
        <v>54</v>
      </c>
      <c r="B61" s="51">
        <v>4872637.27</v>
      </c>
      <c r="C61" s="51">
        <v>0</v>
      </c>
      <c r="D61" s="28">
        <f t="shared" si="5"/>
        <v>0</v>
      </c>
      <c r="E61" s="31">
        <f t="shared" si="2"/>
        <v>-4872637.27</v>
      </c>
    </row>
    <row r="62" spans="1:5" s="5" customFormat="1" ht="13.5" customHeight="1">
      <c r="A62" s="41" t="s">
        <v>46</v>
      </c>
      <c r="B62" s="51">
        <v>2567370.04</v>
      </c>
      <c r="C62" s="51">
        <v>0</v>
      </c>
      <c r="D62" s="28">
        <f t="shared" si="5"/>
        <v>0</v>
      </c>
      <c r="E62" s="31">
        <f t="shared" si="2"/>
        <v>-2567370.04</v>
      </c>
    </row>
    <row r="63" spans="1:5" s="5" customFormat="1" ht="30">
      <c r="A63" s="27" t="s">
        <v>206</v>
      </c>
      <c r="B63" s="51">
        <f>B65</f>
        <v>613030.3</v>
      </c>
      <c r="C63" s="51">
        <f>C65</f>
        <v>0</v>
      </c>
      <c r="D63" s="28">
        <f t="shared" si="5"/>
        <v>0</v>
      </c>
      <c r="E63" s="31">
        <f t="shared" si="2"/>
        <v>-613030.3</v>
      </c>
    </row>
    <row r="64" spans="1:5" s="5" customFormat="1" ht="15">
      <c r="A64" s="27" t="s">
        <v>67</v>
      </c>
      <c r="B64" s="51"/>
      <c r="C64" s="55"/>
      <c r="D64" s="28" t="str">
        <f t="shared" si="5"/>
        <v>   </v>
      </c>
      <c r="E64" s="31"/>
    </row>
    <row r="65" spans="1:5" s="5" customFormat="1" ht="30">
      <c r="A65" s="27" t="s">
        <v>108</v>
      </c>
      <c r="B65" s="51">
        <f>SUM(B66:B67)</f>
        <v>613030.3</v>
      </c>
      <c r="C65" s="51">
        <f>SUM(C66:C67)</f>
        <v>0</v>
      </c>
      <c r="D65" s="28">
        <f t="shared" si="5"/>
        <v>0</v>
      </c>
      <c r="E65" s="31">
        <f aca="true" t="shared" si="6" ref="E65:E74">C65-B65</f>
        <v>-613030.3</v>
      </c>
    </row>
    <row r="66" spans="1:5" ht="16.5" customHeight="1">
      <c r="A66" s="41" t="s">
        <v>54</v>
      </c>
      <c r="B66" s="51">
        <v>606900</v>
      </c>
      <c r="C66" s="65">
        <v>0</v>
      </c>
      <c r="D66" s="28">
        <f t="shared" si="5"/>
        <v>0</v>
      </c>
      <c r="E66" s="67">
        <f t="shared" si="6"/>
        <v>-606900</v>
      </c>
    </row>
    <row r="67" spans="1:5" ht="15.75" customHeight="1">
      <c r="A67" s="41" t="s">
        <v>46</v>
      </c>
      <c r="B67" s="51">
        <v>6130.3</v>
      </c>
      <c r="C67" s="65">
        <v>0</v>
      </c>
      <c r="D67" s="28">
        <f t="shared" si="5"/>
        <v>0</v>
      </c>
      <c r="E67" s="67">
        <f t="shared" si="6"/>
        <v>-6130.3</v>
      </c>
    </row>
    <row r="68" spans="1:5" ht="47.25" customHeight="1">
      <c r="A68" s="39" t="s">
        <v>207</v>
      </c>
      <c r="B68" s="51">
        <f>B69+B70</f>
        <v>5613364.6</v>
      </c>
      <c r="C68" s="51">
        <f>C69+C70</f>
        <v>0</v>
      </c>
      <c r="D68" s="28">
        <f>IF(B68=0,"   ",C68/B68)</f>
        <v>0</v>
      </c>
      <c r="E68" s="67">
        <f t="shared" si="6"/>
        <v>-5613364.6</v>
      </c>
    </row>
    <row r="69" spans="1:5" ht="16.5" customHeight="1">
      <c r="A69" s="41" t="s">
        <v>54</v>
      </c>
      <c r="B69" s="51">
        <v>5573952.6</v>
      </c>
      <c r="C69" s="51">
        <v>0</v>
      </c>
      <c r="D69" s="28">
        <f>IF(B69=0,"   ",C69/B69)</f>
        <v>0</v>
      </c>
      <c r="E69" s="67">
        <f t="shared" si="6"/>
        <v>-5573952.6</v>
      </c>
    </row>
    <row r="70" spans="1:5" ht="15.75" customHeight="1">
      <c r="A70" s="41" t="s">
        <v>46</v>
      </c>
      <c r="B70" s="51">
        <v>39412</v>
      </c>
      <c r="C70" s="51">
        <v>0</v>
      </c>
      <c r="D70" s="28">
        <f>IF(B70=0,"   ",C70/B70)</f>
        <v>0</v>
      </c>
      <c r="E70" s="67">
        <f t="shared" si="6"/>
        <v>-39412</v>
      </c>
    </row>
    <row r="71" spans="1:5" s="5" customFormat="1" ht="45">
      <c r="A71" s="27" t="s">
        <v>148</v>
      </c>
      <c r="B71" s="51">
        <f>B72+B73</f>
        <v>156666.67</v>
      </c>
      <c r="C71" s="51">
        <f>C72+C73</f>
        <v>0</v>
      </c>
      <c r="D71" s="28">
        <v>0</v>
      </c>
      <c r="E71" s="31">
        <f>C71-B71</f>
        <v>-156666.67</v>
      </c>
    </row>
    <row r="72" spans="1:5" s="5" customFormat="1" ht="13.5" customHeight="1">
      <c r="A72" s="41" t="s">
        <v>54</v>
      </c>
      <c r="B72" s="51">
        <v>155100</v>
      </c>
      <c r="C72" s="51">
        <v>0</v>
      </c>
      <c r="D72" s="28">
        <v>0</v>
      </c>
      <c r="E72" s="31">
        <f>C72-B72</f>
        <v>-155100</v>
      </c>
    </row>
    <row r="73" spans="1:5" s="5" customFormat="1" ht="13.5" customHeight="1">
      <c r="A73" s="41" t="s">
        <v>46</v>
      </c>
      <c r="B73" s="51">
        <v>1566.67</v>
      </c>
      <c r="C73" s="51">
        <v>0</v>
      </c>
      <c r="D73" s="28">
        <v>0</v>
      </c>
      <c r="E73" s="31">
        <f>C73-B73</f>
        <v>-1566.67</v>
      </c>
    </row>
    <row r="74" spans="1:5" s="5" customFormat="1" ht="30">
      <c r="A74" s="27" t="s">
        <v>208</v>
      </c>
      <c r="B74" s="51">
        <f>B76</f>
        <v>0</v>
      </c>
      <c r="C74" s="51">
        <f>C76</f>
        <v>0</v>
      </c>
      <c r="D74" s="28" t="str">
        <f aca="true" t="shared" si="7" ref="D74:D89">IF(B74=0,"   ",C74/B74)</f>
        <v>   </v>
      </c>
      <c r="E74" s="31">
        <f t="shared" si="6"/>
        <v>0</v>
      </c>
    </row>
    <row r="75" spans="1:5" s="5" customFormat="1" ht="15">
      <c r="A75" s="27" t="s">
        <v>67</v>
      </c>
      <c r="B75" s="51"/>
      <c r="C75" s="55"/>
      <c r="D75" s="28" t="str">
        <f t="shared" si="7"/>
        <v>   </v>
      </c>
      <c r="E75" s="31">
        <f aca="true" t="shared" si="8" ref="E75:E83">C75-B75</f>
        <v>0</v>
      </c>
    </row>
    <row r="76" spans="1:5" s="5" customFormat="1" ht="20.25" customHeight="1">
      <c r="A76" s="27" t="s">
        <v>209</v>
      </c>
      <c r="B76" s="51">
        <f>B77+B78</f>
        <v>0</v>
      </c>
      <c r="C76" s="51">
        <f>C77+C78</f>
        <v>0</v>
      </c>
      <c r="D76" s="28" t="str">
        <f t="shared" si="7"/>
        <v>   </v>
      </c>
      <c r="E76" s="31">
        <f t="shared" si="8"/>
        <v>0</v>
      </c>
    </row>
    <row r="77" spans="1:5" s="5" customFormat="1" ht="13.5" customHeight="1">
      <c r="A77" s="41" t="s">
        <v>54</v>
      </c>
      <c r="B77" s="51">
        <v>0</v>
      </c>
      <c r="C77" s="51">
        <v>0</v>
      </c>
      <c r="D77" s="28" t="str">
        <f t="shared" si="7"/>
        <v>   </v>
      </c>
      <c r="E77" s="31">
        <f t="shared" si="8"/>
        <v>0</v>
      </c>
    </row>
    <row r="78" spans="1:5" s="5" customFormat="1" ht="13.5" customHeight="1">
      <c r="A78" s="41" t="s">
        <v>46</v>
      </c>
      <c r="B78" s="51">
        <v>0</v>
      </c>
      <c r="C78" s="51">
        <v>0</v>
      </c>
      <c r="D78" s="28" t="str">
        <f t="shared" si="7"/>
        <v>   </v>
      </c>
      <c r="E78" s="31">
        <f t="shared" si="8"/>
        <v>0</v>
      </c>
    </row>
    <row r="79" spans="1:5" s="5" customFormat="1" ht="15">
      <c r="A79" s="27" t="s">
        <v>50</v>
      </c>
      <c r="B79" s="51">
        <f>SUM(B81:B90)</f>
        <v>31552100</v>
      </c>
      <c r="C79" s="51">
        <f>SUM(C81:C90)</f>
        <v>0</v>
      </c>
      <c r="D79" s="28">
        <f t="shared" si="7"/>
        <v>0</v>
      </c>
      <c r="E79" s="31">
        <f t="shared" si="8"/>
        <v>-31552100</v>
      </c>
    </row>
    <row r="80" spans="1:5" s="5" customFormat="1" ht="15">
      <c r="A80" s="27" t="s">
        <v>67</v>
      </c>
      <c r="B80" s="51"/>
      <c r="C80" s="55"/>
      <c r="D80" s="28" t="str">
        <f t="shared" si="7"/>
        <v>   </v>
      </c>
      <c r="E80" s="31">
        <f t="shared" si="8"/>
        <v>0</v>
      </c>
    </row>
    <row r="81" spans="1:5" s="5" customFormat="1" ht="60.75" customHeight="1">
      <c r="A81" s="39" t="s">
        <v>210</v>
      </c>
      <c r="B81" s="51">
        <v>12926500</v>
      </c>
      <c r="C81" s="55">
        <v>0</v>
      </c>
      <c r="D81" s="28">
        <f t="shared" si="7"/>
        <v>0</v>
      </c>
      <c r="E81" s="31">
        <f t="shared" si="8"/>
        <v>-12926500</v>
      </c>
    </row>
    <row r="82" spans="1:5" s="5" customFormat="1" ht="30">
      <c r="A82" s="39" t="s">
        <v>212</v>
      </c>
      <c r="B82" s="51">
        <v>43100</v>
      </c>
      <c r="C82" s="51">
        <v>0</v>
      </c>
      <c r="D82" s="28">
        <f t="shared" si="7"/>
        <v>0</v>
      </c>
      <c r="E82" s="31">
        <f t="shared" si="8"/>
        <v>-43100</v>
      </c>
    </row>
    <row r="83" spans="1:5" s="5" customFormat="1" ht="42.75" customHeight="1">
      <c r="A83" s="39" t="s">
        <v>213</v>
      </c>
      <c r="B83" s="51">
        <v>4465400</v>
      </c>
      <c r="C83" s="55">
        <v>0</v>
      </c>
      <c r="D83" s="28">
        <f t="shared" si="7"/>
        <v>0</v>
      </c>
      <c r="E83" s="31">
        <f t="shared" si="8"/>
        <v>-4465400</v>
      </c>
    </row>
    <row r="84" spans="1:5" ht="31.5" customHeight="1">
      <c r="A84" s="70" t="s">
        <v>214</v>
      </c>
      <c r="B84" s="51">
        <v>0</v>
      </c>
      <c r="C84" s="51">
        <v>0</v>
      </c>
      <c r="D84" s="28" t="str">
        <f t="shared" si="7"/>
        <v>   </v>
      </c>
      <c r="E84" s="67">
        <f aca="true" t="shared" si="9" ref="E84:E91">C84-B84</f>
        <v>0</v>
      </c>
    </row>
    <row r="85" spans="1:5" ht="44.25" customHeight="1">
      <c r="A85" s="70" t="s">
        <v>215</v>
      </c>
      <c r="B85" s="51">
        <v>6527700</v>
      </c>
      <c r="C85" s="51">
        <v>0</v>
      </c>
      <c r="D85" s="28">
        <f t="shared" si="7"/>
        <v>0</v>
      </c>
      <c r="E85" s="67">
        <f t="shared" si="9"/>
        <v>-6527700</v>
      </c>
    </row>
    <row r="86" spans="1:5" ht="44.25" customHeight="1">
      <c r="A86" s="70" t="s">
        <v>216</v>
      </c>
      <c r="B86" s="51">
        <v>1319900</v>
      </c>
      <c r="C86" s="51">
        <v>0</v>
      </c>
      <c r="D86" s="28">
        <f t="shared" si="7"/>
        <v>0</v>
      </c>
      <c r="E86" s="67">
        <f t="shared" si="9"/>
        <v>-1319900</v>
      </c>
    </row>
    <row r="87" spans="1:5" ht="91.5" customHeight="1">
      <c r="A87" s="70" t="s">
        <v>217</v>
      </c>
      <c r="B87" s="51">
        <v>2144200</v>
      </c>
      <c r="C87" s="51">
        <v>0</v>
      </c>
      <c r="D87" s="28">
        <f>IF(B87=0,"   ",C87/B87)</f>
        <v>0</v>
      </c>
      <c r="E87" s="67">
        <f>C87-B87</f>
        <v>-2144200</v>
      </c>
    </row>
    <row r="88" spans="1:5" ht="45.75" customHeight="1">
      <c r="A88" s="70" t="s">
        <v>218</v>
      </c>
      <c r="B88" s="51">
        <v>0</v>
      </c>
      <c r="C88" s="51">
        <v>0</v>
      </c>
      <c r="D88" s="28" t="str">
        <f t="shared" si="7"/>
        <v>   </v>
      </c>
      <c r="E88" s="67">
        <f t="shared" si="9"/>
        <v>0</v>
      </c>
    </row>
    <row r="89" spans="1:5" ht="105.75" customHeight="1">
      <c r="A89" s="70" t="s">
        <v>219</v>
      </c>
      <c r="B89" s="51">
        <v>3054300</v>
      </c>
      <c r="C89" s="51">
        <v>0</v>
      </c>
      <c r="D89" s="28">
        <f t="shared" si="7"/>
        <v>0</v>
      </c>
      <c r="E89" s="67">
        <f t="shared" si="9"/>
        <v>-3054300</v>
      </c>
    </row>
    <row r="90" spans="1:5" ht="45.75" customHeight="1">
      <c r="A90" s="70" t="s">
        <v>220</v>
      </c>
      <c r="B90" s="51">
        <v>1071000</v>
      </c>
      <c r="C90" s="51">
        <v>0</v>
      </c>
      <c r="D90" s="28">
        <v>0</v>
      </c>
      <c r="E90" s="67">
        <f t="shared" si="9"/>
        <v>-1071000</v>
      </c>
    </row>
    <row r="91" spans="1:5" s="5" customFormat="1" ht="19.5" customHeight="1">
      <c r="A91" s="27" t="s">
        <v>99</v>
      </c>
      <c r="B91" s="51">
        <f>B92+B93+B94+B95+B111+B114</f>
        <v>179207322.1</v>
      </c>
      <c r="C91" s="51">
        <f>C92+C93+C94+C95+C111+C114</f>
        <v>0</v>
      </c>
      <c r="D91" s="28">
        <f>IF(B91=0,"   ",C91/B91)</f>
        <v>0</v>
      </c>
      <c r="E91" s="31">
        <f t="shared" si="9"/>
        <v>-179207322.1</v>
      </c>
    </row>
    <row r="92" spans="1:5" s="5" customFormat="1" ht="28.5" customHeight="1">
      <c r="A92" s="27" t="s">
        <v>222</v>
      </c>
      <c r="B92" s="51">
        <v>1137100</v>
      </c>
      <c r="C92" s="55">
        <v>0</v>
      </c>
      <c r="D92" s="28">
        <f aca="true" t="shared" si="10" ref="D92:D101">IF(B92=0,"   ",C92/B92)</f>
        <v>0</v>
      </c>
      <c r="E92" s="31">
        <f aca="true" t="shared" si="11" ref="E92:E101">C92-B92</f>
        <v>-1137100</v>
      </c>
    </row>
    <row r="93" spans="1:5" s="5" customFormat="1" ht="46.5" customHeight="1">
      <c r="A93" s="69" t="s">
        <v>223</v>
      </c>
      <c r="B93" s="51">
        <v>3200</v>
      </c>
      <c r="C93" s="55">
        <v>0</v>
      </c>
      <c r="D93" s="28">
        <f t="shared" si="10"/>
        <v>0</v>
      </c>
      <c r="E93" s="31">
        <f t="shared" si="11"/>
        <v>-3200</v>
      </c>
    </row>
    <row r="94" spans="1:5" s="5" customFormat="1" ht="30">
      <c r="A94" s="27" t="s">
        <v>224</v>
      </c>
      <c r="B94" s="51">
        <v>1192400</v>
      </c>
      <c r="C94" s="55">
        <v>0</v>
      </c>
      <c r="D94" s="28">
        <f t="shared" si="10"/>
        <v>0</v>
      </c>
      <c r="E94" s="31">
        <f t="shared" si="11"/>
        <v>-1192400</v>
      </c>
    </row>
    <row r="95" spans="1:5" s="5" customFormat="1" ht="30">
      <c r="A95" s="27" t="s">
        <v>221</v>
      </c>
      <c r="B95" s="51">
        <f>B96+B98+B99+B100+B102+B97+B101+B103+B104+B107+B108+B109+B110</f>
        <v>172257405.1</v>
      </c>
      <c r="C95" s="51">
        <f>C96+C98+C99+C100+C102+C97+C101+C103+C104+C107+C108+C109+C110</f>
        <v>0</v>
      </c>
      <c r="D95" s="28">
        <f t="shared" si="10"/>
        <v>0</v>
      </c>
      <c r="E95" s="31">
        <f t="shared" si="11"/>
        <v>-172257405.1</v>
      </c>
    </row>
    <row r="96" spans="1:5" s="5" customFormat="1" ht="15">
      <c r="A96" s="27" t="s">
        <v>150</v>
      </c>
      <c r="B96" s="51"/>
      <c r="C96" s="51"/>
      <c r="D96" s="28" t="str">
        <f t="shared" si="10"/>
        <v>   </v>
      </c>
      <c r="E96" s="31">
        <f t="shared" si="11"/>
        <v>0</v>
      </c>
    </row>
    <row r="97" spans="1:5" s="5" customFormat="1" ht="27.75" customHeight="1">
      <c r="A97" s="27" t="s">
        <v>65</v>
      </c>
      <c r="B97" s="51">
        <v>41021000</v>
      </c>
      <c r="C97" s="55">
        <v>0</v>
      </c>
      <c r="D97" s="28">
        <f>IF(B97=0,"   ",C97/B97)</f>
        <v>0</v>
      </c>
      <c r="E97" s="31">
        <f>C97-B97</f>
        <v>-41021000</v>
      </c>
    </row>
    <row r="98" spans="1:5" s="5" customFormat="1" ht="30">
      <c r="A98" s="27" t="s">
        <v>128</v>
      </c>
      <c r="B98" s="51">
        <v>124759400</v>
      </c>
      <c r="C98" s="55">
        <v>0</v>
      </c>
      <c r="D98" s="28">
        <f t="shared" si="10"/>
        <v>0</v>
      </c>
      <c r="E98" s="31">
        <f t="shared" si="11"/>
        <v>-124759400</v>
      </c>
    </row>
    <row r="99" spans="1:5" s="5" customFormat="1" ht="15">
      <c r="A99" s="27" t="s">
        <v>52</v>
      </c>
      <c r="B99" s="51">
        <v>1197600</v>
      </c>
      <c r="C99" s="55">
        <v>0</v>
      </c>
      <c r="D99" s="28">
        <f t="shared" si="10"/>
        <v>0</v>
      </c>
      <c r="E99" s="31">
        <f t="shared" si="11"/>
        <v>-1197600</v>
      </c>
    </row>
    <row r="100" spans="1:5" s="5" customFormat="1" ht="15">
      <c r="A100" s="27" t="s">
        <v>53</v>
      </c>
      <c r="B100" s="51">
        <v>800</v>
      </c>
      <c r="C100" s="55">
        <v>0</v>
      </c>
      <c r="D100" s="28">
        <f t="shared" si="10"/>
        <v>0</v>
      </c>
      <c r="E100" s="31">
        <f t="shared" si="11"/>
        <v>-800</v>
      </c>
    </row>
    <row r="101" spans="1:5" s="5" customFormat="1" ht="15">
      <c r="A101" s="27" t="s">
        <v>68</v>
      </c>
      <c r="B101" s="51">
        <v>2000</v>
      </c>
      <c r="C101" s="55">
        <v>0</v>
      </c>
      <c r="D101" s="28">
        <f t="shared" si="10"/>
        <v>0</v>
      </c>
      <c r="E101" s="31">
        <f t="shared" si="11"/>
        <v>-2000</v>
      </c>
    </row>
    <row r="102" spans="1:5" s="5" customFormat="1" ht="15">
      <c r="A102" s="27" t="s">
        <v>243</v>
      </c>
      <c r="B102" s="51">
        <v>80900</v>
      </c>
      <c r="C102" s="51">
        <v>0</v>
      </c>
      <c r="D102" s="28">
        <f aca="true" t="shared" si="12" ref="D102:D114">IF(B102=0,"   ",C102/B102)</f>
        <v>0</v>
      </c>
      <c r="E102" s="31">
        <f aca="true" t="shared" si="13" ref="E102:E114">C102-B102</f>
        <v>-80900</v>
      </c>
    </row>
    <row r="103" spans="1:5" s="5" customFormat="1" ht="30">
      <c r="A103" s="41" t="s">
        <v>91</v>
      </c>
      <c r="B103" s="51">
        <v>157200</v>
      </c>
      <c r="C103" s="51">
        <v>0</v>
      </c>
      <c r="D103" s="28">
        <f t="shared" si="12"/>
        <v>0</v>
      </c>
      <c r="E103" s="31">
        <f t="shared" si="13"/>
        <v>-157200</v>
      </c>
    </row>
    <row r="104" spans="1:5" s="5" customFormat="1" ht="28.5" customHeight="1">
      <c r="A104" s="27" t="s">
        <v>90</v>
      </c>
      <c r="B104" s="51">
        <f>B105+B106</f>
        <v>2394700</v>
      </c>
      <c r="C104" s="51">
        <f>C105+C106</f>
        <v>0</v>
      </c>
      <c r="D104" s="28">
        <f t="shared" si="12"/>
        <v>0</v>
      </c>
      <c r="E104" s="31">
        <f aca="true" t="shared" si="14" ref="E104:E110">C104-B104</f>
        <v>-2394700</v>
      </c>
    </row>
    <row r="105" spans="1:5" s="5" customFormat="1" ht="15">
      <c r="A105" s="27" t="s">
        <v>81</v>
      </c>
      <c r="B105" s="51">
        <v>1727800</v>
      </c>
      <c r="C105" s="51">
        <v>0</v>
      </c>
      <c r="D105" s="28">
        <f t="shared" si="12"/>
        <v>0</v>
      </c>
      <c r="E105" s="31">
        <f t="shared" si="14"/>
        <v>-1727800</v>
      </c>
    </row>
    <row r="106" spans="1:5" s="5" customFormat="1" ht="15">
      <c r="A106" s="27" t="s">
        <v>82</v>
      </c>
      <c r="B106" s="51">
        <v>666900</v>
      </c>
      <c r="C106" s="55">
        <v>0</v>
      </c>
      <c r="D106" s="28">
        <f t="shared" si="12"/>
        <v>0</v>
      </c>
      <c r="E106" s="31">
        <f t="shared" si="14"/>
        <v>-666900</v>
      </c>
    </row>
    <row r="107" spans="1:5" s="5" customFormat="1" ht="30">
      <c r="A107" s="27" t="s">
        <v>92</v>
      </c>
      <c r="B107" s="51">
        <v>452000</v>
      </c>
      <c r="C107" s="55">
        <v>0</v>
      </c>
      <c r="D107" s="28">
        <f t="shared" si="12"/>
        <v>0</v>
      </c>
      <c r="E107" s="31">
        <f t="shared" si="14"/>
        <v>-452000</v>
      </c>
    </row>
    <row r="108" spans="1:5" s="5" customFormat="1" ht="45">
      <c r="A108" s="27" t="s">
        <v>116</v>
      </c>
      <c r="B108" s="51">
        <v>4700</v>
      </c>
      <c r="C108" s="55">
        <v>0</v>
      </c>
      <c r="D108" s="28">
        <f>IF(B108=0,"   ",C108/B108)</f>
        <v>0</v>
      </c>
      <c r="E108" s="31">
        <f t="shared" si="14"/>
        <v>-4700</v>
      </c>
    </row>
    <row r="109" spans="1:5" s="5" customFormat="1" ht="138.75" customHeight="1">
      <c r="A109" s="41" t="s">
        <v>136</v>
      </c>
      <c r="B109" s="51">
        <v>26000</v>
      </c>
      <c r="C109" s="55">
        <v>0</v>
      </c>
      <c r="D109" s="28">
        <f>IF(B109=0,"   ",C109/B109)</f>
        <v>0</v>
      </c>
      <c r="E109" s="31">
        <f t="shared" si="14"/>
        <v>-26000</v>
      </c>
    </row>
    <row r="110" spans="1:5" s="5" customFormat="1" ht="76.5" customHeight="1">
      <c r="A110" s="41" t="s">
        <v>225</v>
      </c>
      <c r="B110" s="51">
        <v>2161105.1</v>
      </c>
      <c r="C110" s="55">
        <v>0</v>
      </c>
      <c r="D110" s="28">
        <f>IF(B110=0,"   ",C110/B110)</f>
        <v>0</v>
      </c>
      <c r="E110" s="31">
        <f t="shared" si="14"/>
        <v>-2161105.1</v>
      </c>
    </row>
    <row r="111" spans="1:5" s="5" customFormat="1" ht="30" customHeight="1">
      <c r="A111" s="27" t="s">
        <v>51</v>
      </c>
      <c r="B111" s="51">
        <f>B112+B113</f>
        <v>4304817</v>
      </c>
      <c r="C111" s="51">
        <f>C112+C113</f>
        <v>0</v>
      </c>
      <c r="D111" s="28">
        <f t="shared" si="12"/>
        <v>0</v>
      </c>
      <c r="E111" s="31">
        <f t="shared" si="13"/>
        <v>-4304817</v>
      </c>
    </row>
    <row r="112" spans="1:5" s="5" customFormat="1" ht="15">
      <c r="A112" s="41" t="s">
        <v>54</v>
      </c>
      <c r="B112" s="51">
        <v>2841179.22</v>
      </c>
      <c r="C112" s="51">
        <v>0</v>
      </c>
      <c r="D112" s="28">
        <f t="shared" si="12"/>
        <v>0</v>
      </c>
      <c r="E112" s="31">
        <f t="shared" si="13"/>
        <v>-2841179.22</v>
      </c>
    </row>
    <row r="113" spans="1:5" s="5" customFormat="1" ht="15">
      <c r="A113" s="41" t="s">
        <v>46</v>
      </c>
      <c r="B113" s="51">
        <v>1463637.78</v>
      </c>
      <c r="C113" s="55">
        <v>0</v>
      </c>
      <c r="D113" s="28">
        <f t="shared" si="12"/>
        <v>0</v>
      </c>
      <c r="E113" s="31">
        <f t="shared" si="13"/>
        <v>-1463637.78</v>
      </c>
    </row>
    <row r="114" spans="1:5" s="5" customFormat="1" ht="32.25" customHeight="1">
      <c r="A114" s="27" t="s">
        <v>226</v>
      </c>
      <c r="B114" s="51">
        <v>312400</v>
      </c>
      <c r="C114" s="55">
        <v>0</v>
      </c>
      <c r="D114" s="28">
        <f t="shared" si="12"/>
        <v>0</v>
      </c>
      <c r="E114" s="31">
        <f t="shared" si="13"/>
        <v>-312400</v>
      </c>
    </row>
    <row r="115" spans="1:5" s="5" customFormat="1" ht="20.25" customHeight="1">
      <c r="A115" s="27" t="s">
        <v>32</v>
      </c>
      <c r="B115" s="51">
        <f>B116+B117</f>
        <v>8593200</v>
      </c>
      <c r="C115" s="51">
        <f>C116+C117</f>
        <v>0</v>
      </c>
      <c r="D115" s="28">
        <f>IF(B115=0,"   ",C115/B115)</f>
        <v>0</v>
      </c>
      <c r="E115" s="31">
        <f aca="true" t="shared" si="15" ref="E115:E120">C115-B115</f>
        <v>-8593200</v>
      </c>
    </row>
    <row r="116" spans="1:5" s="5" customFormat="1" ht="60">
      <c r="A116" s="27" t="s">
        <v>196</v>
      </c>
      <c r="B116" s="51">
        <v>8593200</v>
      </c>
      <c r="C116" s="55">
        <v>0</v>
      </c>
      <c r="D116" s="28">
        <f>IF(B116=0,"   ",C116/B116)</f>
        <v>0</v>
      </c>
      <c r="E116" s="31">
        <f t="shared" si="15"/>
        <v>-8593200</v>
      </c>
    </row>
    <row r="117" spans="1:5" s="5" customFormat="1" ht="74.25" customHeight="1">
      <c r="A117" s="27" t="s">
        <v>135</v>
      </c>
      <c r="B117" s="51">
        <f>B118+B119</f>
        <v>0</v>
      </c>
      <c r="C117" s="51">
        <f>C118+C119</f>
        <v>0</v>
      </c>
      <c r="D117" s="28" t="str">
        <f aca="true" t="shared" si="16" ref="D117:D130">IF(B117=0,"   ",C117/B117)</f>
        <v>   </v>
      </c>
      <c r="E117" s="31">
        <f>C117-B117</f>
        <v>0</v>
      </c>
    </row>
    <row r="118" spans="1:5" s="5" customFormat="1" ht="15">
      <c r="A118" s="41" t="s">
        <v>54</v>
      </c>
      <c r="B118" s="51">
        <v>0</v>
      </c>
      <c r="C118" s="51">
        <v>0</v>
      </c>
      <c r="D118" s="28" t="str">
        <f t="shared" si="16"/>
        <v>   </v>
      </c>
      <c r="E118" s="31">
        <f>C118-B118</f>
        <v>0</v>
      </c>
    </row>
    <row r="119" spans="1:5" s="5" customFormat="1" ht="15">
      <c r="A119" s="41" t="s">
        <v>46</v>
      </c>
      <c r="B119" s="51">
        <v>0</v>
      </c>
      <c r="C119" s="51">
        <v>0</v>
      </c>
      <c r="D119" s="28" t="str">
        <f t="shared" si="16"/>
        <v>   </v>
      </c>
      <c r="E119" s="31">
        <f>C119-B119</f>
        <v>0</v>
      </c>
    </row>
    <row r="120" spans="1:5" s="5" customFormat="1" ht="14.25">
      <c r="A120" s="56" t="s">
        <v>5</v>
      </c>
      <c r="B120" s="57">
        <f>B42+B43</f>
        <v>496278504.98</v>
      </c>
      <c r="C120" s="57">
        <f>SUM(C42,C43,)</f>
        <v>865908.3800000008</v>
      </c>
      <c r="D120" s="58">
        <f t="shared" si="16"/>
        <v>0.0017448033136855219</v>
      </c>
      <c r="E120" s="59">
        <f t="shared" si="15"/>
        <v>-495412596.6</v>
      </c>
    </row>
    <row r="121" spans="1:5" s="7" customFormat="1" ht="15">
      <c r="A121" s="68" t="s">
        <v>6</v>
      </c>
      <c r="B121" s="53"/>
      <c r="C121" s="54"/>
      <c r="D121" s="28" t="str">
        <f t="shared" si="16"/>
        <v>   </v>
      </c>
      <c r="E121" s="29"/>
    </row>
    <row r="122" spans="1:5" s="5" customFormat="1" ht="15">
      <c r="A122" s="27" t="s">
        <v>20</v>
      </c>
      <c r="B122" s="51">
        <f>B123+B128+B130+B131+B132</f>
        <v>73579300</v>
      </c>
      <c r="C122" s="51">
        <f>C123+C128+C130+C131+C132</f>
        <v>1236161.1800000002</v>
      </c>
      <c r="D122" s="28">
        <f t="shared" si="16"/>
        <v>0.016800393317142188</v>
      </c>
      <c r="E122" s="31">
        <f aca="true" t="shared" si="17" ref="E122:E149">C122-B122</f>
        <v>-72343138.82</v>
      </c>
    </row>
    <row r="123" spans="1:5" s="5" customFormat="1" ht="15">
      <c r="A123" s="27" t="s">
        <v>21</v>
      </c>
      <c r="B123" s="51">
        <v>55359300</v>
      </c>
      <c r="C123" s="55">
        <v>806905.18</v>
      </c>
      <c r="D123" s="28">
        <f t="shared" si="16"/>
        <v>0.014575783653333767</v>
      </c>
      <c r="E123" s="31">
        <f t="shared" si="17"/>
        <v>-54552394.82</v>
      </c>
    </row>
    <row r="124" spans="1:5" s="5" customFormat="1" ht="33" customHeight="1">
      <c r="A124" s="27" t="s">
        <v>227</v>
      </c>
      <c r="B124" s="51">
        <v>452000</v>
      </c>
      <c r="C124" s="51">
        <v>0</v>
      </c>
      <c r="D124" s="28">
        <f>IF(B124=0,"   ",C124/B124)</f>
        <v>0</v>
      </c>
      <c r="E124" s="31">
        <f>C124-B124</f>
        <v>-452000</v>
      </c>
    </row>
    <row r="125" spans="1:5" s="5" customFormat="1" ht="33" customHeight="1">
      <c r="A125" s="27" t="s">
        <v>228</v>
      </c>
      <c r="B125" s="51">
        <v>800</v>
      </c>
      <c r="C125" s="51">
        <v>0</v>
      </c>
      <c r="D125" s="28">
        <f t="shared" si="16"/>
        <v>0</v>
      </c>
      <c r="E125" s="31">
        <f t="shared" si="17"/>
        <v>-800</v>
      </c>
    </row>
    <row r="126" spans="1:5" s="5" customFormat="1" ht="30">
      <c r="A126" s="27" t="s">
        <v>229</v>
      </c>
      <c r="B126" s="51">
        <v>1197600</v>
      </c>
      <c r="C126" s="55">
        <v>0</v>
      </c>
      <c r="D126" s="28">
        <f t="shared" si="16"/>
        <v>0</v>
      </c>
      <c r="E126" s="31">
        <f t="shared" si="17"/>
        <v>-1197600</v>
      </c>
    </row>
    <row r="127" spans="1:5" s="5" customFormat="1" ht="30">
      <c r="A127" s="27" t="s">
        <v>230</v>
      </c>
      <c r="B127" s="51">
        <v>80900</v>
      </c>
      <c r="C127" s="55">
        <v>0</v>
      </c>
      <c r="D127" s="28">
        <f t="shared" si="16"/>
        <v>0</v>
      </c>
      <c r="E127" s="31">
        <f t="shared" si="17"/>
        <v>-80900</v>
      </c>
    </row>
    <row r="128" spans="1:5" s="5" customFormat="1" ht="15.75" customHeight="1">
      <c r="A128" s="27" t="s">
        <v>57</v>
      </c>
      <c r="B128" s="51">
        <f>B129</f>
        <v>3200</v>
      </c>
      <c r="C128" s="51">
        <f>C129</f>
        <v>0</v>
      </c>
      <c r="D128" s="28">
        <f t="shared" si="16"/>
        <v>0</v>
      </c>
      <c r="E128" s="31">
        <f t="shared" si="17"/>
        <v>-3200</v>
      </c>
    </row>
    <row r="129" spans="1:5" s="5" customFormat="1" ht="30.75" customHeight="1">
      <c r="A129" s="27" t="s">
        <v>194</v>
      </c>
      <c r="B129" s="51">
        <v>3200</v>
      </c>
      <c r="C129" s="55">
        <v>0</v>
      </c>
      <c r="D129" s="28">
        <f t="shared" si="16"/>
        <v>0</v>
      </c>
      <c r="E129" s="31">
        <f t="shared" si="17"/>
        <v>-3200</v>
      </c>
    </row>
    <row r="130" spans="1:5" s="5" customFormat="1" ht="30">
      <c r="A130" s="27" t="s">
        <v>64</v>
      </c>
      <c r="B130" s="51">
        <v>5281700</v>
      </c>
      <c r="C130" s="55">
        <v>57630</v>
      </c>
      <c r="D130" s="28">
        <f t="shared" si="16"/>
        <v>0.010911259632315352</v>
      </c>
      <c r="E130" s="31">
        <f t="shared" si="17"/>
        <v>-5224070</v>
      </c>
    </row>
    <row r="131" spans="1:5" s="5" customFormat="1" ht="15">
      <c r="A131" s="27" t="s">
        <v>22</v>
      </c>
      <c r="B131" s="51">
        <v>2000000</v>
      </c>
      <c r="C131" s="55">
        <v>0</v>
      </c>
      <c r="D131" s="28">
        <v>0</v>
      </c>
      <c r="E131" s="31">
        <f t="shared" si="17"/>
        <v>-2000000</v>
      </c>
    </row>
    <row r="132" spans="1:5" s="5" customFormat="1" ht="15">
      <c r="A132" s="27" t="s">
        <v>29</v>
      </c>
      <c r="B132" s="51">
        <f>B135+B133+B134</f>
        <v>10935100</v>
      </c>
      <c r="C132" s="51">
        <f>C135+C133+C134</f>
        <v>371626</v>
      </c>
      <c r="D132" s="38">
        <f>IF(B132=0,"   ",C132/B132)</f>
        <v>0.033984691498020136</v>
      </c>
      <c r="E132" s="31">
        <f t="shared" si="17"/>
        <v>-10563474</v>
      </c>
    </row>
    <row r="133" spans="1:5" s="5" customFormat="1" ht="15">
      <c r="A133" s="39" t="s">
        <v>130</v>
      </c>
      <c r="B133" s="51">
        <v>172300</v>
      </c>
      <c r="C133" s="55">
        <v>0</v>
      </c>
      <c r="D133" s="28">
        <f>IF(B133=0,"   ",C133/B133)</f>
        <v>0</v>
      </c>
      <c r="E133" s="31">
        <f t="shared" si="17"/>
        <v>-172300</v>
      </c>
    </row>
    <row r="134" spans="1:5" s="5" customFormat="1" ht="30">
      <c r="A134" s="39" t="s">
        <v>151</v>
      </c>
      <c r="B134" s="51">
        <v>239900</v>
      </c>
      <c r="C134" s="51">
        <v>0</v>
      </c>
      <c r="D134" s="28">
        <f>IF(B134=0,"   ",C134/B134)</f>
        <v>0</v>
      </c>
      <c r="E134" s="31">
        <f>C134-B134</f>
        <v>-239900</v>
      </c>
    </row>
    <row r="135" spans="1:5" s="5" customFormat="1" ht="30">
      <c r="A135" s="27" t="s">
        <v>192</v>
      </c>
      <c r="B135" s="51">
        <v>10522900</v>
      </c>
      <c r="C135" s="55">
        <v>371626</v>
      </c>
      <c r="D135" s="28">
        <f>IF(B135=0,"   ",C135/B135)</f>
        <v>0.03531593001929126</v>
      </c>
      <c r="E135" s="31">
        <f>C135-B135</f>
        <v>-10151274</v>
      </c>
    </row>
    <row r="136" spans="1:5" s="5" customFormat="1" ht="15.75" customHeight="1">
      <c r="A136" s="27" t="s">
        <v>36</v>
      </c>
      <c r="B136" s="51">
        <f>SUM(B137)</f>
        <v>1192400</v>
      </c>
      <c r="C136" s="51">
        <f>SUM(C137)</f>
        <v>0</v>
      </c>
      <c r="D136" s="28">
        <f aca="true" t="shared" si="18" ref="D136:D142">IF(B136=0,"   ",C136/B136)</f>
        <v>0</v>
      </c>
      <c r="E136" s="31">
        <f t="shared" si="17"/>
        <v>-1192400</v>
      </c>
    </row>
    <row r="137" spans="1:5" s="5" customFormat="1" ht="45">
      <c r="A137" s="27" t="s">
        <v>195</v>
      </c>
      <c r="B137" s="51">
        <v>1192400</v>
      </c>
      <c r="C137" s="55">
        <v>0</v>
      </c>
      <c r="D137" s="28">
        <f t="shared" si="18"/>
        <v>0</v>
      </c>
      <c r="E137" s="31">
        <f t="shared" si="17"/>
        <v>-1192400</v>
      </c>
    </row>
    <row r="138" spans="1:5" s="5" customFormat="1" ht="29.25" customHeight="1">
      <c r="A138" s="27" t="s">
        <v>23</v>
      </c>
      <c r="B138" s="51">
        <f>B139+B142+B140+B143+B144+B145+B146+B147+B148+B141</f>
        <v>5365600</v>
      </c>
      <c r="C138" s="51">
        <f>C139+C142+C140+C143+C144+C145+C146+C147+C148+C141</f>
        <v>40000</v>
      </c>
      <c r="D138" s="28">
        <f t="shared" si="18"/>
        <v>0.007454897867899209</v>
      </c>
      <c r="E138" s="31">
        <f t="shared" si="17"/>
        <v>-5325600</v>
      </c>
    </row>
    <row r="139" spans="1:5" s="5" customFormat="1" ht="15">
      <c r="A139" s="27" t="s">
        <v>193</v>
      </c>
      <c r="B139" s="51">
        <v>1137100</v>
      </c>
      <c r="C139" s="55">
        <v>0</v>
      </c>
      <c r="D139" s="28">
        <f t="shared" si="18"/>
        <v>0</v>
      </c>
      <c r="E139" s="31">
        <f t="shared" si="17"/>
        <v>-1137100</v>
      </c>
    </row>
    <row r="140" spans="1:5" s="5" customFormat="1" ht="15">
      <c r="A140" s="27" t="s">
        <v>153</v>
      </c>
      <c r="B140" s="51">
        <v>1740300</v>
      </c>
      <c r="C140" s="55">
        <v>40000</v>
      </c>
      <c r="D140" s="28">
        <f>IF(B140=0,"   ",C140/B140)</f>
        <v>0.022984542894903176</v>
      </c>
      <c r="E140" s="31">
        <f aca="true" t="shared" si="19" ref="E140:E148">C140-B140</f>
        <v>-1700300</v>
      </c>
    </row>
    <row r="141" spans="1:6" s="5" customFormat="1" ht="15">
      <c r="A141" s="27" t="s">
        <v>152</v>
      </c>
      <c r="B141" s="66">
        <v>1051400</v>
      </c>
      <c r="C141" s="66">
        <v>0</v>
      </c>
      <c r="D141" s="28">
        <f>IF(B141=0,"   ",C141/B141)</f>
        <v>0</v>
      </c>
      <c r="E141" s="31">
        <f t="shared" si="19"/>
        <v>-1051400</v>
      </c>
      <c r="F141"/>
    </row>
    <row r="142" spans="1:5" s="5" customFormat="1" ht="15">
      <c r="A142" s="27" t="s">
        <v>93</v>
      </c>
      <c r="B142" s="51">
        <v>448800</v>
      </c>
      <c r="C142" s="55">
        <v>0</v>
      </c>
      <c r="D142" s="28">
        <f t="shared" si="18"/>
        <v>0</v>
      </c>
      <c r="E142" s="31">
        <f t="shared" si="19"/>
        <v>-448800</v>
      </c>
    </row>
    <row r="143" spans="1:5" s="5" customFormat="1" ht="30">
      <c r="A143" s="41" t="s">
        <v>94</v>
      </c>
      <c r="B143" s="51">
        <v>93000</v>
      </c>
      <c r="C143" s="51">
        <v>0</v>
      </c>
      <c r="D143" s="28">
        <f aca="true" t="shared" si="20" ref="D143:D151">IF(B143=0,"   ",C143/B143)</f>
        <v>0</v>
      </c>
      <c r="E143" s="31">
        <f t="shared" si="19"/>
        <v>-93000</v>
      </c>
    </row>
    <row r="144" spans="1:5" s="5" customFormat="1" ht="30">
      <c r="A144" s="41" t="s">
        <v>103</v>
      </c>
      <c r="B144" s="51">
        <v>12000</v>
      </c>
      <c r="C144" s="51">
        <v>0</v>
      </c>
      <c r="D144" s="28">
        <f t="shared" si="20"/>
        <v>0</v>
      </c>
      <c r="E144" s="31">
        <f t="shared" si="19"/>
        <v>-12000</v>
      </c>
    </row>
    <row r="145" spans="1:5" s="5" customFormat="1" ht="30">
      <c r="A145" s="41" t="s">
        <v>104</v>
      </c>
      <c r="B145" s="51">
        <v>15000</v>
      </c>
      <c r="C145" s="51">
        <v>0</v>
      </c>
      <c r="D145" s="28">
        <f t="shared" si="20"/>
        <v>0</v>
      </c>
      <c r="E145" s="31">
        <f t="shared" si="19"/>
        <v>-15000</v>
      </c>
    </row>
    <row r="146" spans="1:5" s="5" customFormat="1" ht="15">
      <c r="A146" s="27" t="s">
        <v>154</v>
      </c>
      <c r="B146" s="66">
        <v>50000</v>
      </c>
      <c r="C146" s="66">
        <v>0</v>
      </c>
      <c r="D146" s="28">
        <f t="shared" si="20"/>
        <v>0</v>
      </c>
      <c r="E146" s="31">
        <f t="shared" si="19"/>
        <v>-50000</v>
      </c>
    </row>
    <row r="147" spans="1:5" s="5" customFormat="1" ht="30">
      <c r="A147" s="27" t="s">
        <v>155</v>
      </c>
      <c r="B147" s="66">
        <v>793000</v>
      </c>
      <c r="C147" s="66">
        <v>0</v>
      </c>
      <c r="D147" s="28">
        <f>IF(B147=0,"   ",C147/B147)</f>
        <v>0</v>
      </c>
      <c r="E147" s="31">
        <f t="shared" si="19"/>
        <v>-793000</v>
      </c>
    </row>
    <row r="148" spans="1:5" s="5" customFormat="1" ht="30">
      <c r="A148" s="27" t="s">
        <v>156</v>
      </c>
      <c r="B148" s="66">
        <v>25000</v>
      </c>
      <c r="C148" s="66">
        <v>0</v>
      </c>
      <c r="D148" s="28">
        <f>IF(B148=0,"   ",C148/B148)</f>
        <v>0</v>
      </c>
      <c r="E148" s="31">
        <f t="shared" si="19"/>
        <v>-25000</v>
      </c>
    </row>
    <row r="149" spans="1:5" s="5" customFormat="1" ht="15">
      <c r="A149" s="27" t="s">
        <v>24</v>
      </c>
      <c r="B149" s="51">
        <f>B152+B167+B192+B164+B150</f>
        <v>71042477.13</v>
      </c>
      <c r="C149" s="51">
        <f>C152+C167+C192+C164+C150</f>
        <v>0</v>
      </c>
      <c r="D149" s="28">
        <f t="shared" si="20"/>
        <v>0</v>
      </c>
      <c r="E149" s="31">
        <f t="shared" si="17"/>
        <v>-71042477.13</v>
      </c>
    </row>
    <row r="150" spans="1:5" s="5" customFormat="1" ht="15">
      <c r="A150" s="39" t="s">
        <v>100</v>
      </c>
      <c r="B150" s="51">
        <f>SUM(B151:B151)</f>
        <v>399100</v>
      </c>
      <c r="C150" s="51">
        <f>SUM(C151:C151)</f>
        <v>0</v>
      </c>
      <c r="D150" s="28">
        <f t="shared" si="20"/>
        <v>0</v>
      </c>
      <c r="E150" s="67">
        <f aca="true" t="shared" si="21" ref="E150:E171">C150-B150</f>
        <v>-399100</v>
      </c>
    </row>
    <row r="151" spans="1:5" ht="29.25" customHeight="1">
      <c r="A151" s="27" t="s">
        <v>101</v>
      </c>
      <c r="B151" s="66">
        <v>399100</v>
      </c>
      <c r="C151" s="66">
        <v>0</v>
      </c>
      <c r="D151" s="28">
        <f t="shared" si="20"/>
        <v>0</v>
      </c>
      <c r="E151" s="67">
        <f t="shared" si="21"/>
        <v>-399100</v>
      </c>
    </row>
    <row r="152" spans="1:5" s="5" customFormat="1" ht="15">
      <c r="A152" s="39" t="s">
        <v>61</v>
      </c>
      <c r="B152" s="51">
        <f>B163+B153+B160+B156</f>
        <v>2013318.13</v>
      </c>
      <c r="C152" s="51">
        <f>C163+C153+C160+C156</f>
        <v>0</v>
      </c>
      <c r="D152" s="28">
        <f>IF(B152=0,"   ",C152/B152)</f>
        <v>0</v>
      </c>
      <c r="E152" s="31">
        <f t="shared" si="21"/>
        <v>-2013318.13</v>
      </c>
    </row>
    <row r="153" spans="1:5" s="5" customFormat="1" ht="30">
      <c r="A153" s="39" t="s">
        <v>157</v>
      </c>
      <c r="B153" s="51">
        <f>B154+B155</f>
        <v>217200</v>
      </c>
      <c r="C153" s="51">
        <f>C154+C155</f>
        <v>0</v>
      </c>
      <c r="D153" s="28">
        <f>IF(B153=0,"   ",C153/B153)</f>
        <v>0</v>
      </c>
      <c r="E153" s="31">
        <f t="shared" si="21"/>
        <v>-217200</v>
      </c>
    </row>
    <row r="154" spans="1:5" s="5" customFormat="1" ht="13.5" customHeight="1">
      <c r="A154" s="41" t="s">
        <v>46</v>
      </c>
      <c r="B154" s="51">
        <v>157200</v>
      </c>
      <c r="C154" s="51">
        <v>0</v>
      </c>
      <c r="D154" s="28">
        <f>IF(B154=0,"   ",C154/B154)</f>
        <v>0</v>
      </c>
      <c r="E154" s="31">
        <f aca="true" t="shared" si="22" ref="E154:E159">C154-B154</f>
        <v>-157200</v>
      </c>
    </row>
    <row r="155" spans="1:5" s="5" customFormat="1" ht="13.5" customHeight="1">
      <c r="A155" s="41" t="s">
        <v>158</v>
      </c>
      <c r="B155" s="51">
        <v>60000</v>
      </c>
      <c r="C155" s="51">
        <v>0</v>
      </c>
      <c r="D155" s="28">
        <f>IF(B155=0,"   ",C155/B155)</f>
        <v>0</v>
      </c>
      <c r="E155" s="31">
        <f t="shared" si="22"/>
        <v>-60000</v>
      </c>
    </row>
    <row r="156" spans="1:5" ht="27" customHeight="1">
      <c r="A156" s="70" t="s">
        <v>160</v>
      </c>
      <c r="B156" s="51">
        <f>B158+B159+B157</f>
        <v>156749.13</v>
      </c>
      <c r="C156" s="51">
        <f>C158+C159+C157</f>
        <v>0</v>
      </c>
      <c r="D156" s="66">
        <f>IF(B156=0,"   ",C156/B156*100)</f>
        <v>0</v>
      </c>
      <c r="E156" s="67">
        <f t="shared" si="22"/>
        <v>-156749.13</v>
      </c>
    </row>
    <row r="157" spans="1:5" s="5" customFormat="1" ht="15" customHeight="1">
      <c r="A157" s="41" t="s">
        <v>54</v>
      </c>
      <c r="B157" s="51">
        <v>155100</v>
      </c>
      <c r="C157" s="51">
        <v>0</v>
      </c>
      <c r="D157" s="28">
        <f aca="true" t="shared" si="23" ref="D157:D163">IF(B157=0,"   ",C157/B157)</f>
        <v>0</v>
      </c>
      <c r="E157" s="31">
        <f t="shared" si="22"/>
        <v>-155100</v>
      </c>
    </row>
    <row r="158" spans="1:5" s="5" customFormat="1" ht="13.5" customHeight="1">
      <c r="A158" s="41" t="s">
        <v>46</v>
      </c>
      <c r="B158" s="51">
        <v>1566.67</v>
      </c>
      <c r="C158" s="51">
        <v>0</v>
      </c>
      <c r="D158" s="28">
        <f t="shared" si="23"/>
        <v>0</v>
      </c>
      <c r="E158" s="31">
        <f t="shared" si="22"/>
        <v>-1566.67</v>
      </c>
    </row>
    <row r="159" spans="1:5" s="5" customFormat="1" ht="13.5" customHeight="1">
      <c r="A159" s="41" t="s">
        <v>158</v>
      </c>
      <c r="B159" s="51">
        <v>82.46</v>
      </c>
      <c r="C159" s="51">
        <v>0</v>
      </c>
      <c r="D159" s="28">
        <f t="shared" si="23"/>
        <v>0</v>
      </c>
      <c r="E159" s="31">
        <f t="shared" si="22"/>
        <v>-82.46</v>
      </c>
    </row>
    <row r="160" spans="1:5" s="5" customFormat="1" ht="45">
      <c r="A160" s="39" t="s">
        <v>159</v>
      </c>
      <c r="B160" s="51">
        <f>B161+B162</f>
        <v>1389369</v>
      </c>
      <c r="C160" s="51">
        <f>C161+C162</f>
        <v>0</v>
      </c>
      <c r="D160" s="28">
        <f t="shared" si="23"/>
        <v>0</v>
      </c>
      <c r="E160" s="31">
        <f t="shared" si="21"/>
        <v>-1389369</v>
      </c>
    </row>
    <row r="161" spans="1:5" s="5" customFormat="1" ht="13.5" customHeight="1">
      <c r="A161" s="41" t="s">
        <v>46</v>
      </c>
      <c r="B161" s="51">
        <v>1319900</v>
      </c>
      <c r="C161" s="51">
        <v>0</v>
      </c>
      <c r="D161" s="28">
        <f t="shared" si="23"/>
        <v>0</v>
      </c>
      <c r="E161" s="31">
        <f>C161-B161</f>
        <v>-1319900</v>
      </c>
    </row>
    <row r="162" spans="1:5" s="5" customFormat="1" ht="13.5" customHeight="1">
      <c r="A162" s="41" t="s">
        <v>158</v>
      </c>
      <c r="B162" s="51">
        <v>69469</v>
      </c>
      <c r="C162" s="51">
        <v>0</v>
      </c>
      <c r="D162" s="28">
        <f t="shared" si="23"/>
        <v>0</v>
      </c>
      <c r="E162" s="31">
        <f>C162-B162</f>
        <v>-69469</v>
      </c>
    </row>
    <row r="163" spans="1:5" s="5" customFormat="1" ht="15">
      <c r="A163" s="39" t="s">
        <v>62</v>
      </c>
      <c r="B163" s="51">
        <v>250000</v>
      </c>
      <c r="C163" s="51">
        <v>0</v>
      </c>
      <c r="D163" s="28">
        <f t="shared" si="23"/>
        <v>0</v>
      </c>
      <c r="E163" s="31">
        <f>C163-B163</f>
        <v>-250000</v>
      </c>
    </row>
    <row r="164" spans="1:5" ht="15">
      <c r="A164" s="39" t="s">
        <v>86</v>
      </c>
      <c r="B164" s="66">
        <f>B165</f>
        <v>1984700</v>
      </c>
      <c r="C164" s="66">
        <f>C165</f>
        <v>0</v>
      </c>
      <c r="D164" s="28">
        <f aca="true" t="shared" si="24" ref="D164:D171">IF(B164=0,"   ",C164/B164)</f>
        <v>0</v>
      </c>
      <c r="E164" s="67">
        <f t="shared" si="21"/>
        <v>-1984700</v>
      </c>
    </row>
    <row r="165" spans="1:5" ht="27.75" customHeight="1">
      <c r="A165" s="39" t="s">
        <v>117</v>
      </c>
      <c r="B165" s="66">
        <v>1984700</v>
      </c>
      <c r="C165" s="66">
        <v>0</v>
      </c>
      <c r="D165" s="28">
        <f t="shared" si="24"/>
        <v>0</v>
      </c>
      <c r="E165" s="67">
        <f t="shared" si="21"/>
        <v>-1984700</v>
      </c>
    </row>
    <row r="166" spans="1:5" s="5" customFormat="1" ht="15">
      <c r="A166" s="41" t="s">
        <v>231</v>
      </c>
      <c r="B166" s="51">
        <v>4700</v>
      </c>
      <c r="C166" s="51">
        <v>0</v>
      </c>
      <c r="D166" s="28">
        <f t="shared" si="24"/>
        <v>0</v>
      </c>
      <c r="E166" s="31">
        <f t="shared" si="21"/>
        <v>-4700</v>
      </c>
    </row>
    <row r="167" spans="1:5" s="5" customFormat="1" ht="15">
      <c r="A167" s="27" t="s">
        <v>25</v>
      </c>
      <c r="B167" s="51">
        <f>B168+B171+B175+B179+B183+B187+B190+B191</f>
        <v>64087990</v>
      </c>
      <c r="C167" s="51">
        <f>C168+C171+C175+C179+C183+C187+C190+C191</f>
        <v>0</v>
      </c>
      <c r="D167" s="28">
        <f t="shared" si="24"/>
        <v>0</v>
      </c>
      <c r="E167" s="31">
        <f t="shared" si="21"/>
        <v>-64087990</v>
      </c>
    </row>
    <row r="168" spans="1:5" s="5" customFormat="1" ht="17.25" customHeight="1">
      <c r="A168" s="27" t="s">
        <v>129</v>
      </c>
      <c r="B168" s="51">
        <f>SUM(B169:B170)</f>
        <v>0</v>
      </c>
      <c r="C168" s="51">
        <f>SUM(C169:C170)</f>
        <v>0</v>
      </c>
      <c r="D168" s="28" t="str">
        <f t="shared" si="24"/>
        <v>   </v>
      </c>
      <c r="E168" s="31">
        <f t="shared" si="21"/>
        <v>0</v>
      </c>
    </row>
    <row r="169" spans="1:5" s="5" customFormat="1" ht="13.5" customHeight="1">
      <c r="A169" s="41" t="s">
        <v>46</v>
      </c>
      <c r="B169" s="51">
        <v>0</v>
      </c>
      <c r="C169" s="51">
        <v>0</v>
      </c>
      <c r="D169" s="28" t="str">
        <f t="shared" si="24"/>
        <v>   </v>
      </c>
      <c r="E169" s="31">
        <f t="shared" si="21"/>
        <v>0</v>
      </c>
    </row>
    <row r="170" spans="1:5" s="5" customFormat="1" ht="13.5" customHeight="1">
      <c r="A170" s="41" t="s">
        <v>158</v>
      </c>
      <c r="B170" s="51">
        <v>0</v>
      </c>
      <c r="C170" s="51">
        <v>0</v>
      </c>
      <c r="D170" s="28">
        <v>0</v>
      </c>
      <c r="E170" s="31">
        <f t="shared" si="21"/>
        <v>0</v>
      </c>
    </row>
    <row r="171" spans="1:5" s="5" customFormat="1" ht="30">
      <c r="A171" s="27" t="s">
        <v>161</v>
      </c>
      <c r="B171" s="51">
        <f>B172+B173+B174</f>
        <v>22323537</v>
      </c>
      <c r="C171" s="51">
        <f>C172+C173+C174</f>
        <v>0</v>
      </c>
      <c r="D171" s="28">
        <f t="shared" si="24"/>
        <v>0</v>
      </c>
      <c r="E171" s="31">
        <f t="shared" si="21"/>
        <v>-22323537</v>
      </c>
    </row>
    <row r="172" spans="1:5" s="5" customFormat="1" ht="15">
      <c r="A172" s="41" t="s">
        <v>46</v>
      </c>
      <c r="B172" s="51">
        <v>17860700</v>
      </c>
      <c r="C172" s="51">
        <v>0</v>
      </c>
      <c r="D172" s="28">
        <f aca="true" t="shared" si="25" ref="D172:D190">IF(B172=0,"   ",C172/B172)</f>
        <v>0</v>
      </c>
      <c r="E172" s="31">
        <f aca="true" t="shared" si="26" ref="E172:E178">C172-B172</f>
        <v>-17860700</v>
      </c>
    </row>
    <row r="173" spans="1:5" s="5" customFormat="1" ht="15">
      <c r="A173" s="41" t="s">
        <v>165</v>
      </c>
      <c r="B173" s="51">
        <v>940037</v>
      </c>
      <c r="C173" s="51">
        <v>0</v>
      </c>
      <c r="D173" s="28">
        <f t="shared" si="25"/>
        <v>0</v>
      </c>
      <c r="E173" s="31">
        <f t="shared" si="26"/>
        <v>-940037</v>
      </c>
    </row>
    <row r="174" spans="1:5" s="5" customFormat="1" ht="15">
      <c r="A174" s="41" t="s">
        <v>158</v>
      </c>
      <c r="B174" s="51">
        <v>3522800</v>
      </c>
      <c r="C174" s="51">
        <v>0</v>
      </c>
      <c r="D174" s="28">
        <f t="shared" si="25"/>
        <v>0</v>
      </c>
      <c r="E174" s="31">
        <f t="shared" si="26"/>
        <v>-3522800</v>
      </c>
    </row>
    <row r="175" spans="1:5" s="5" customFormat="1" ht="30">
      <c r="A175" s="27" t="s">
        <v>162</v>
      </c>
      <c r="B175" s="51">
        <f>B176+B177+B178</f>
        <v>16602742</v>
      </c>
      <c r="C175" s="51">
        <f>C176+C177+C178</f>
        <v>0</v>
      </c>
      <c r="D175" s="28">
        <f t="shared" si="25"/>
        <v>0</v>
      </c>
      <c r="E175" s="31">
        <f t="shared" si="26"/>
        <v>-16602742</v>
      </c>
    </row>
    <row r="176" spans="1:5" s="5" customFormat="1" ht="15">
      <c r="A176" s="41" t="s">
        <v>46</v>
      </c>
      <c r="B176" s="51">
        <v>12926500</v>
      </c>
      <c r="C176" s="51">
        <v>0</v>
      </c>
      <c r="D176" s="28">
        <f t="shared" si="25"/>
        <v>0</v>
      </c>
      <c r="E176" s="31">
        <f t="shared" si="26"/>
        <v>-12926500</v>
      </c>
    </row>
    <row r="177" spans="1:5" s="5" customFormat="1" ht="15">
      <c r="A177" s="41" t="s">
        <v>165</v>
      </c>
      <c r="B177" s="51">
        <v>680342</v>
      </c>
      <c r="C177" s="51">
        <v>0</v>
      </c>
      <c r="D177" s="28">
        <f t="shared" si="25"/>
        <v>0</v>
      </c>
      <c r="E177" s="31">
        <f t="shared" si="26"/>
        <v>-680342</v>
      </c>
    </row>
    <row r="178" spans="1:5" s="5" customFormat="1" ht="15">
      <c r="A178" s="41" t="s">
        <v>158</v>
      </c>
      <c r="B178" s="51">
        <v>2995900</v>
      </c>
      <c r="C178" s="51">
        <v>0</v>
      </c>
      <c r="D178" s="28">
        <f t="shared" si="25"/>
        <v>0</v>
      </c>
      <c r="E178" s="31">
        <f t="shared" si="26"/>
        <v>-2995900</v>
      </c>
    </row>
    <row r="179" spans="1:5" ht="30.75" customHeight="1">
      <c r="A179" s="39" t="s">
        <v>164</v>
      </c>
      <c r="B179" s="66">
        <f>B180+B181+B182</f>
        <v>15695753</v>
      </c>
      <c r="C179" s="66">
        <f>C180+C181+C182</f>
        <v>0</v>
      </c>
      <c r="D179" s="28">
        <f t="shared" si="25"/>
        <v>0</v>
      </c>
      <c r="E179" s="67">
        <f aca="true" t="shared" si="27" ref="E179:E186">C179-B179</f>
        <v>-15695753</v>
      </c>
    </row>
    <row r="180" spans="1:5" ht="15">
      <c r="A180" s="41" t="s">
        <v>46</v>
      </c>
      <c r="B180" s="66">
        <v>12191400</v>
      </c>
      <c r="C180" s="66">
        <v>0</v>
      </c>
      <c r="D180" s="28">
        <f t="shared" si="25"/>
        <v>0</v>
      </c>
      <c r="E180" s="67">
        <f t="shared" si="27"/>
        <v>-12191400</v>
      </c>
    </row>
    <row r="181" spans="1:5" ht="15">
      <c r="A181" s="41" t="s">
        <v>165</v>
      </c>
      <c r="B181" s="66">
        <v>641653</v>
      </c>
      <c r="C181" s="66">
        <v>0</v>
      </c>
      <c r="D181" s="28">
        <f t="shared" si="25"/>
        <v>0</v>
      </c>
      <c r="E181" s="67">
        <f t="shared" si="27"/>
        <v>-641653</v>
      </c>
    </row>
    <row r="182" spans="1:5" ht="15">
      <c r="A182" s="41" t="s">
        <v>158</v>
      </c>
      <c r="B182" s="66">
        <v>2862700</v>
      </c>
      <c r="C182" s="66">
        <v>0</v>
      </c>
      <c r="D182" s="28">
        <f t="shared" si="25"/>
        <v>0</v>
      </c>
      <c r="E182" s="67">
        <f t="shared" si="27"/>
        <v>-2862700</v>
      </c>
    </row>
    <row r="183" spans="1:5" ht="15" customHeight="1">
      <c r="A183" s="39" t="s">
        <v>163</v>
      </c>
      <c r="B183" s="66">
        <f>B184+B185+B186</f>
        <v>6547321</v>
      </c>
      <c r="C183" s="66">
        <f>C184+C185+C186</f>
        <v>0</v>
      </c>
      <c r="D183" s="28">
        <f t="shared" si="25"/>
        <v>0</v>
      </c>
      <c r="E183" s="67">
        <f t="shared" si="27"/>
        <v>-6547321</v>
      </c>
    </row>
    <row r="184" spans="1:5" ht="15">
      <c r="A184" s="41" t="s">
        <v>46</v>
      </c>
      <c r="B184" s="66">
        <v>4465400</v>
      </c>
      <c r="C184" s="66">
        <v>0</v>
      </c>
      <c r="D184" s="28">
        <f t="shared" si="25"/>
        <v>0</v>
      </c>
      <c r="E184" s="67">
        <f t="shared" si="27"/>
        <v>-4465400</v>
      </c>
    </row>
    <row r="185" spans="1:5" ht="15">
      <c r="A185" s="41" t="s">
        <v>165</v>
      </c>
      <c r="B185" s="66">
        <v>235021</v>
      </c>
      <c r="C185" s="66">
        <v>0</v>
      </c>
      <c r="D185" s="28">
        <f t="shared" si="25"/>
        <v>0</v>
      </c>
      <c r="E185" s="67">
        <f t="shared" si="27"/>
        <v>-235021</v>
      </c>
    </row>
    <row r="186" spans="1:5" ht="15">
      <c r="A186" s="41" t="s">
        <v>158</v>
      </c>
      <c r="B186" s="66">
        <v>1846900</v>
      </c>
      <c r="C186" s="66">
        <v>0</v>
      </c>
      <c r="D186" s="28">
        <f t="shared" si="25"/>
        <v>0</v>
      </c>
      <c r="E186" s="67">
        <f t="shared" si="27"/>
        <v>-1846900</v>
      </c>
    </row>
    <row r="187" spans="1:5" s="5" customFormat="1" ht="27.75" customHeight="1">
      <c r="A187" s="27" t="s">
        <v>166</v>
      </c>
      <c r="B187" s="51">
        <f>B188+B189</f>
        <v>2822737</v>
      </c>
      <c r="C187" s="51">
        <f>C188+C189</f>
        <v>0</v>
      </c>
      <c r="D187" s="28">
        <f t="shared" si="25"/>
        <v>0</v>
      </c>
      <c r="E187" s="31">
        <f>C187-B187</f>
        <v>-2822737</v>
      </c>
    </row>
    <row r="188" spans="1:5" s="5" customFormat="1" ht="15">
      <c r="A188" s="41" t="s">
        <v>46</v>
      </c>
      <c r="B188" s="51">
        <v>2681600</v>
      </c>
      <c r="C188" s="51">
        <v>0</v>
      </c>
      <c r="D188" s="28">
        <f t="shared" si="25"/>
        <v>0</v>
      </c>
      <c r="E188" s="31">
        <f>C188-B188</f>
        <v>-2681600</v>
      </c>
    </row>
    <row r="189" spans="1:5" s="5" customFormat="1" ht="15">
      <c r="A189" s="41" t="s">
        <v>165</v>
      </c>
      <c r="B189" s="51">
        <v>141137</v>
      </c>
      <c r="C189" s="51">
        <v>0</v>
      </c>
      <c r="D189" s="28">
        <f t="shared" si="25"/>
        <v>0</v>
      </c>
      <c r="E189" s="31">
        <f>C189-B189</f>
        <v>-141137</v>
      </c>
    </row>
    <row r="190" spans="1:5" s="5" customFormat="1" ht="15">
      <c r="A190" s="27" t="s">
        <v>85</v>
      </c>
      <c r="B190" s="66">
        <v>68700</v>
      </c>
      <c r="C190" s="66">
        <v>0</v>
      </c>
      <c r="D190" s="28">
        <f t="shared" si="25"/>
        <v>0</v>
      </c>
      <c r="E190" s="31">
        <f>C190-B190</f>
        <v>-68700</v>
      </c>
    </row>
    <row r="191" spans="1:5" s="5" customFormat="1" ht="30">
      <c r="A191" s="27" t="s">
        <v>167</v>
      </c>
      <c r="B191" s="51">
        <v>27200</v>
      </c>
      <c r="C191" s="51">
        <v>0</v>
      </c>
      <c r="D191" s="28">
        <v>0</v>
      </c>
      <c r="E191" s="67">
        <f>C191-B191</f>
        <v>-27200</v>
      </c>
    </row>
    <row r="192" spans="1:5" s="5" customFormat="1" ht="15">
      <c r="A192" s="27" t="s">
        <v>33</v>
      </c>
      <c r="B192" s="51">
        <f>B193+B194+B195</f>
        <v>2557369</v>
      </c>
      <c r="C192" s="51">
        <f>C193+C194+C195</f>
        <v>0</v>
      </c>
      <c r="D192" s="28">
        <f aca="true" t="shared" si="28" ref="D192:D201">IF(B192=0,"   ",C192/B192)</f>
        <v>0</v>
      </c>
      <c r="E192" s="31">
        <f aca="true" t="shared" si="29" ref="E192:E200">C192-B192</f>
        <v>-2557369</v>
      </c>
    </row>
    <row r="193" spans="1:5" s="5" customFormat="1" ht="28.5" customHeight="1">
      <c r="A193" s="27" t="s">
        <v>78</v>
      </c>
      <c r="B193" s="51">
        <v>1400000.58</v>
      </c>
      <c r="C193" s="51">
        <v>0</v>
      </c>
      <c r="D193" s="28">
        <f t="shared" si="28"/>
        <v>0</v>
      </c>
      <c r="E193" s="31">
        <f>C193-B193</f>
        <v>-1400000.58</v>
      </c>
    </row>
    <row r="194" spans="1:5" s="5" customFormat="1" ht="32.25" customHeight="1">
      <c r="A194" s="27" t="s">
        <v>126</v>
      </c>
      <c r="B194" s="51">
        <v>30000</v>
      </c>
      <c r="C194" s="51">
        <v>0</v>
      </c>
      <c r="D194" s="28">
        <f t="shared" si="28"/>
        <v>0</v>
      </c>
      <c r="E194" s="31">
        <f>C194-B194</f>
        <v>-30000</v>
      </c>
    </row>
    <row r="195" spans="1:5" ht="30.75" customHeight="1">
      <c r="A195" s="39" t="s">
        <v>168</v>
      </c>
      <c r="B195" s="66">
        <f>B196+B197</f>
        <v>1127368.42</v>
      </c>
      <c r="C195" s="66">
        <f>C196+C197</f>
        <v>0</v>
      </c>
      <c r="D195" s="28">
        <f t="shared" si="28"/>
        <v>0</v>
      </c>
      <c r="E195" s="67">
        <f>C195-B195</f>
        <v>-1127368.42</v>
      </c>
    </row>
    <row r="196" spans="1:5" ht="15">
      <c r="A196" s="41" t="s">
        <v>46</v>
      </c>
      <c r="B196" s="66">
        <v>1071000</v>
      </c>
      <c r="C196" s="66">
        <v>0</v>
      </c>
      <c r="D196" s="28">
        <f t="shared" si="28"/>
        <v>0</v>
      </c>
      <c r="E196" s="67">
        <f>C196-B196</f>
        <v>-1071000</v>
      </c>
    </row>
    <row r="197" spans="1:5" ht="15">
      <c r="A197" s="41" t="s">
        <v>158</v>
      </c>
      <c r="B197" s="66">
        <v>56368.42</v>
      </c>
      <c r="C197" s="66">
        <v>0</v>
      </c>
      <c r="D197" s="28">
        <f t="shared" si="28"/>
        <v>0</v>
      </c>
      <c r="E197" s="67">
        <f>C197-B197</f>
        <v>-56368.42</v>
      </c>
    </row>
    <row r="198" spans="1:5" s="5" customFormat="1" ht="15">
      <c r="A198" s="27" t="s">
        <v>7</v>
      </c>
      <c r="B198" s="51">
        <f>B201+B211+B225+B199</f>
        <v>45475913.21999999</v>
      </c>
      <c r="C198" s="51">
        <f>C201+C211+C225+C199</f>
        <v>0</v>
      </c>
      <c r="D198" s="28">
        <f t="shared" si="28"/>
        <v>0</v>
      </c>
      <c r="E198" s="31">
        <f t="shared" si="29"/>
        <v>-45475913.21999999</v>
      </c>
    </row>
    <row r="199" spans="1:5" ht="15">
      <c r="A199" s="27" t="s">
        <v>133</v>
      </c>
      <c r="B199" s="66">
        <f>B200</f>
        <v>780500</v>
      </c>
      <c r="C199" s="66">
        <f>C200</f>
        <v>0</v>
      </c>
      <c r="D199" s="28">
        <f t="shared" si="28"/>
        <v>0</v>
      </c>
      <c r="E199" s="67">
        <f t="shared" si="29"/>
        <v>-780500</v>
      </c>
    </row>
    <row r="200" spans="1:5" ht="30">
      <c r="A200" s="27" t="s">
        <v>134</v>
      </c>
      <c r="B200" s="66">
        <v>780500</v>
      </c>
      <c r="C200" s="66">
        <v>0</v>
      </c>
      <c r="D200" s="28">
        <f t="shared" si="28"/>
        <v>0</v>
      </c>
      <c r="E200" s="67">
        <f t="shared" si="29"/>
        <v>-780500</v>
      </c>
    </row>
    <row r="201" spans="1:5" s="5" customFormat="1" ht="15">
      <c r="A201" s="39" t="s">
        <v>63</v>
      </c>
      <c r="B201" s="51">
        <f>B202+B203+B204+B208+B209+B210</f>
        <v>4070000</v>
      </c>
      <c r="C201" s="51">
        <f>C202+C203+C204+C208+C209+C210</f>
        <v>0</v>
      </c>
      <c r="D201" s="28">
        <f t="shared" si="28"/>
        <v>0</v>
      </c>
      <c r="E201" s="31">
        <f>C201-B201</f>
        <v>-4070000</v>
      </c>
    </row>
    <row r="202" spans="1:5" ht="14.25" customHeight="1">
      <c r="A202" s="27" t="s">
        <v>171</v>
      </c>
      <c r="B202" s="66">
        <v>600000</v>
      </c>
      <c r="C202" s="66">
        <v>0</v>
      </c>
      <c r="D202" s="66">
        <f>IF(B202=0,"   ",C202/B202*100)</f>
        <v>0</v>
      </c>
      <c r="E202" s="67">
        <f>C202-B202</f>
        <v>-600000</v>
      </c>
    </row>
    <row r="203" spans="1:6" ht="15" customHeight="1">
      <c r="A203" s="27" t="s">
        <v>169</v>
      </c>
      <c r="B203" s="66">
        <v>450000</v>
      </c>
      <c r="C203" s="66">
        <v>0</v>
      </c>
      <c r="D203" s="66">
        <f>IF(B203=0,"   ",C203/B203*100)</f>
        <v>0</v>
      </c>
      <c r="E203" s="67">
        <f>C203-B203</f>
        <v>-450000</v>
      </c>
      <c r="F203" s="5"/>
    </row>
    <row r="204" spans="1:5" ht="44.25" customHeight="1">
      <c r="A204" s="39" t="s">
        <v>119</v>
      </c>
      <c r="B204" s="66">
        <f>B205+B206+B207</f>
        <v>650000</v>
      </c>
      <c r="C204" s="66">
        <f>C205+C206+C207</f>
        <v>0</v>
      </c>
      <c r="D204" s="28">
        <f aca="true" t="shared" si="30" ref="D204:D210">IF(B204=0,"   ",C204/B204)</f>
        <v>0</v>
      </c>
      <c r="E204" s="67">
        <f aca="true" t="shared" si="31" ref="E204:E210">C204-B204</f>
        <v>-650000</v>
      </c>
    </row>
    <row r="205" spans="1:5" ht="15">
      <c r="A205" s="41" t="s">
        <v>46</v>
      </c>
      <c r="B205" s="66">
        <v>0</v>
      </c>
      <c r="C205" s="66">
        <v>0</v>
      </c>
      <c r="D205" s="28" t="str">
        <f t="shared" si="30"/>
        <v>   </v>
      </c>
      <c r="E205" s="67">
        <f t="shared" si="31"/>
        <v>0</v>
      </c>
    </row>
    <row r="206" spans="1:5" ht="15">
      <c r="A206" s="41" t="s">
        <v>165</v>
      </c>
      <c r="B206" s="66">
        <v>650000</v>
      </c>
      <c r="C206" s="66">
        <v>0</v>
      </c>
      <c r="D206" s="28">
        <f t="shared" si="30"/>
        <v>0</v>
      </c>
      <c r="E206" s="67">
        <f t="shared" si="31"/>
        <v>-650000</v>
      </c>
    </row>
    <row r="207" spans="1:5" ht="15">
      <c r="A207" s="41" t="s">
        <v>158</v>
      </c>
      <c r="B207" s="66">
        <v>0</v>
      </c>
      <c r="C207" s="66">
        <v>0</v>
      </c>
      <c r="D207" s="28" t="str">
        <f t="shared" si="30"/>
        <v>   </v>
      </c>
      <c r="E207" s="67">
        <f t="shared" si="31"/>
        <v>0</v>
      </c>
    </row>
    <row r="208" spans="1:5" ht="29.25" customHeight="1">
      <c r="A208" s="39" t="s">
        <v>172</v>
      </c>
      <c r="B208" s="66">
        <v>850000</v>
      </c>
      <c r="C208" s="66">
        <v>0</v>
      </c>
      <c r="D208" s="28">
        <f t="shared" si="30"/>
        <v>0</v>
      </c>
      <c r="E208" s="67">
        <f t="shared" si="31"/>
        <v>-850000</v>
      </c>
    </row>
    <row r="209" spans="1:5" ht="30">
      <c r="A209" s="27" t="s">
        <v>170</v>
      </c>
      <c r="B209" s="66">
        <v>1520000</v>
      </c>
      <c r="C209" s="66">
        <v>0</v>
      </c>
      <c r="D209" s="28">
        <f>IF(B209=0,"   ",C209/B209)</f>
        <v>0</v>
      </c>
      <c r="E209" s="67">
        <f>C209-B209</f>
        <v>-1520000</v>
      </c>
    </row>
    <row r="210" spans="1:5" s="5" customFormat="1" ht="105">
      <c r="A210" s="39" t="s">
        <v>137</v>
      </c>
      <c r="B210" s="51">
        <v>0</v>
      </c>
      <c r="C210" s="51">
        <v>0</v>
      </c>
      <c r="D210" s="28" t="str">
        <f t="shared" si="30"/>
        <v>   </v>
      </c>
      <c r="E210" s="31">
        <f t="shared" si="31"/>
        <v>0</v>
      </c>
    </row>
    <row r="211" spans="1:5" ht="15">
      <c r="A211" s="27" t="s">
        <v>88</v>
      </c>
      <c r="B211" s="66">
        <f>B212+B213+B214+B215+B216+B217+B220+B224</f>
        <v>40623413.21999999</v>
      </c>
      <c r="C211" s="66">
        <f>C212+C213+C214+C215+C216+C217+C220+C224</f>
        <v>0</v>
      </c>
      <c r="D211" s="28">
        <f>IF(B211=0,"   ",C211/B211)</f>
        <v>0</v>
      </c>
      <c r="E211" s="67">
        <f aca="true" t="shared" si="32" ref="E211:E230">C211-B211</f>
        <v>-40623413.21999999</v>
      </c>
    </row>
    <row r="212" spans="1:5" ht="27.75" customHeight="1">
      <c r="A212" s="27" t="s">
        <v>173</v>
      </c>
      <c r="B212" s="66">
        <v>950000</v>
      </c>
      <c r="C212" s="66">
        <v>0</v>
      </c>
      <c r="D212" s="28">
        <f>IF(B212=0,"   ",C212/B212)</f>
        <v>0</v>
      </c>
      <c r="E212" s="67">
        <f t="shared" si="32"/>
        <v>-950000</v>
      </c>
    </row>
    <row r="213" spans="1:5" ht="15">
      <c r="A213" s="27" t="s">
        <v>174</v>
      </c>
      <c r="B213" s="66">
        <v>10539100</v>
      </c>
      <c r="C213" s="66">
        <v>0</v>
      </c>
      <c r="D213" s="66">
        <f>IF(B213=0,"   ",C213/B213*100)</f>
        <v>0</v>
      </c>
      <c r="E213" s="67">
        <f t="shared" si="32"/>
        <v>-10539100</v>
      </c>
    </row>
    <row r="214" spans="1:5" ht="15">
      <c r="A214" s="27" t="s">
        <v>175</v>
      </c>
      <c r="B214" s="66">
        <v>130000</v>
      </c>
      <c r="C214" s="66">
        <v>0</v>
      </c>
      <c r="D214" s="66">
        <f>IF(B214=0,"   ",C214/B214*100)</f>
        <v>0</v>
      </c>
      <c r="E214" s="67">
        <f t="shared" si="32"/>
        <v>-130000</v>
      </c>
    </row>
    <row r="215" spans="1:5" ht="13.5" customHeight="1">
      <c r="A215" s="27" t="s">
        <v>176</v>
      </c>
      <c r="B215" s="66">
        <v>5250000.09</v>
      </c>
      <c r="C215" s="66">
        <v>0</v>
      </c>
      <c r="D215" s="66">
        <f>IF(B215=0,"   ",C215/B215*100)</f>
        <v>0</v>
      </c>
      <c r="E215" s="67">
        <f t="shared" si="32"/>
        <v>-5250000.09</v>
      </c>
    </row>
    <row r="216" spans="1:5" ht="14.25" customHeight="1">
      <c r="A216" s="27" t="s">
        <v>177</v>
      </c>
      <c r="B216" s="66">
        <v>300000</v>
      </c>
      <c r="C216" s="66">
        <v>0</v>
      </c>
      <c r="D216" s="66">
        <f>IF(B216=0,"   ",C216/B216*100)</f>
        <v>0</v>
      </c>
      <c r="E216" s="67">
        <f t="shared" si="32"/>
        <v>-300000</v>
      </c>
    </row>
    <row r="217" spans="1:5" ht="27.75" customHeight="1">
      <c r="A217" s="39" t="s">
        <v>232</v>
      </c>
      <c r="B217" s="66">
        <f>B218+B219</f>
        <v>17501357.759999998</v>
      </c>
      <c r="C217" s="66">
        <f>C218+C219</f>
        <v>0</v>
      </c>
      <c r="D217" s="28">
        <f aca="true" t="shared" si="33" ref="D217:D230">IF(B217=0,"   ",C217/B217)</f>
        <v>0</v>
      </c>
      <c r="E217" s="67">
        <f t="shared" si="32"/>
        <v>-17501357.759999998</v>
      </c>
    </row>
    <row r="218" spans="1:5" ht="15">
      <c r="A218" s="41" t="s">
        <v>46</v>
      </c>
      <c r="B218" s="66">
        <v>16451276.29</v>
      </c>
      <c r="C218" s="66">
        <v>0</v>
      </c>
      <c r="D218" s="28">
        <f t="shared" si="33"/>
        <v>0</v>
      </c>
      <c r="E218" s="67">
        <f t="shared" si="32"/>
        <v>-16451276.29</v>
      </c>
    </row>
    <row r="219" spans="1:5" ht="15">
      <c r="A219" s="41" t="s">
        <v>165</v>
      </c>
      <c r="B219" s="66">
        <v>1050081.47</v>
      </c>
      <c r="C219" s="66">
        <v>0</v>
      </c>
      <c r="D219" s="28">
        <f t="shared" si="33"/>
        <v>0</v>
      </c>
      <c r="E219" s="67">
        <f t="shared" si="32"/>
        <v>-1050081.47</v>
      </c>
    </row>
    <row r="220" spans="1:5" ht="27.75" customHeight="1">
      <c r="A220" s="39" t="s">
        <v>178</v>
      </c>
      <c r="B220" s="66">
        <f>B221+B223+B222</f>
        <v>5630255.369999999</v>
      </c>
      <c r="C220" s="66">
        <f>C221+C223+C222</f>
        <v>0</v>
      </c>
      <c r="D220" s="28">
        <f t="shared" si="33"/>
        <v>0</v>
      </c>
      <c r="E220" s="67">
        <f t="shared" si="32"/>
        <v>-5630255.369999999</v>
      </c>
    </row>
    <row r="221" spans="1:5" ht="15">
      <c r="A221" s="27" t="s">
        <v>234</v>
      </c>
      <c r="B221" s="66">
        <v>5573952.6</v>
      </c>
      <c r="C221" s="66">
        <v>0</v>
      </c>
      <c r="D221" s="28">
        <f t="shared" si="33"/>
        <v>0</v>
      </c>
      <c r="E221" s="67">
        <f t="shared" si="32"/>
        <v>-5573952.6</v>
      </c>
    </row>
    <row r="222" spans="1:5" ht="15">
      <c r="A222" s="27" t="s">
        <v>233</v>
      </c>
      <c r="B222" s="66">
        <v>39412</v>
      </c>
      <c r="C222" s="66">
        <v>0</v>
      </c>
      <c r="D222" s="28">
        <f t="shared" si="33"/>
        <v>0</v>
      </c>
      <c r="E222" s="67">
        <f t="shared" si="32"/>
        <v>-39412</v>
      </c>
    </row>
    <row r="223" spans="1:5" ht="15">
      <c r="A223" s="39" t="s">
        <v>179</v>
      </c>
      <c r="B223" s="66">
        <v>16890.77</v>
      </c>
      <c r="C223" s="66">
        <v>0</v>
      </c>
      <c r="D223" s="28">
        <f t="shared" si="33"/>
        <v>0</v>
      </c>
      <c r="E223" s="67">
        <f t="shared" si="32"/>
        <v>-16890.77</v>
      </c>
    </row>
    <row r="224" spans="1:5" ht="27.75" customHeight="1">
      <c r="A224" s="27" t="s">
        <v>180</v>
      </c>
      <c r="B224" s="66">
        <v>322700</v>
      </c>
      <c r="C224" s="66">
        <v>0</v>
      </c>
      <c r="D224" s="28">
        <f t="shared" si="33"/>
        <v>0</v>
      </c>
      <c r="E224" s="67">
        <f t="shared" si="32"/>
        <v>-322700</v>
      </c>
    </row>
    <row r="225" spans="1:5" ht="30">
      <c r="A225" s="27" t="s">
        <v>127</v>
      </c>
      <c r="B225" s="66">
        <f>B226</f>
        <v>2000</v>
      </c>
      <c r="C225" s="66">
        <f>C226</f>
        <v>0</v>
      </c>
      <c r="D225" s="28">
        <f t="shared" si="33"/>
        <v>0</v>
      </c>
      <c r="E225" s="67">
        <f t="shared" si="32"/>
        <v>-2000</v>
      </c>
    </row>
    <row r="226" spans="1:5" s="5" customFormat="1" ht="45">
      <c r="A226" s="27" t="s">
        <v>235</v>
      </c>
      <c r="B226" s="51">
        <v>2000</v>
      </c>
      <c r="C226" s="55">
        <v>0</v>
      </c>
      <c r="D226" s="28">
        <f t="shared" si="33"/>
        <v>0</v>
      </c>
      <c r="E226" s="31">
        <f t="shared" si="32"/>
        <v>-2000</v>
      </c>
    </row>
    <row r="227" spans="1:5" s="5" customFormat="1" ht="15">
      <c r="A227" s="27" t="s">
        <v>181</v>
      </c>
      <c r="B227" s="65">
        <f>B228+B229+B230</f>
        <v>665000</v>
      </c>
      <c r="C227" s="65">
        <f>C228</f>
        <v>0</v>
      </c>
      <c r="D227" s="28">
        <f t="shared" si="33"/>
        <v>0</v>
      </c>
      <c r="E227" s="31">
        <f t="shared" si="32"/>
        <v>-665000</v>
      </c>
    </row>
    <row r="228" spans="1:5" s="5" customFormat="1" ht="30">
      <c r="A228" s="27" t="s">
        <v>182</v>
      </c>
      <c r="B228" s="66">
        <v>165000</v>
      </c>
      <c r="C228" s="66">
        <v>0</v>
      </c>
      <c r="D228" s="28">
        <f t="shared" si="33"/>
        <v>0</v>
      </c>
      <c r="E228" s="31">
        <f t="shared" si="32"/>
        <v>-165000</v>
      </c>
    </row>
    <row r="229" spans="1:5" s="5" customFormat="1" ht="30">
      <c r="A229" s="27" t="s">
        <v>183</v>
      </c>
      <c r="B229" s="66">
        <v>250000</v>
      </c>
      <c r="C229" s="66">
        <v>0</v>
      </c>
      <c r="D229" s="28">
        <f t="shared" si="33"/>
        <v>0</v>
      </c>
      <c r="E229" s="31">
        <f t="shared" si="32"/>
        <v>-250000</v>
      </c>
    </row>
    <row r="230" spans="1:5" s="5" customFormat="1" ht="15">
      <c r="A230" s="27" t="s">
        <v>184</v>
      </c>
      <c r="B230" s="66">
        <v>250000</v>
      </c>
      <c r="C230" s="66">
        <v>0</v>
      </c>
      <c r="D230" s="28">
        <f t="shared" si="33"/>
        <v>0</v>
      </c>
      <c r="E230" s="31">
        <f t="shared" si="32"/>
        <v>-250000</v>
      </c>
    </row>
    <row r="231" spans="1:5" s="5" customFormat="1" ht="15">
      <c r="A231" s="27" t="s">
        <v>8</v>
      </c>
      <c r="B231" s="51">
        <f>B232+B236+B272+B269+B266</f>
        <v>262173193.09</v>
      </c>
      <c r="C231" s="51">
        <f>C232+C236+C272+C269+C266</f>
        <v>1994411.26</v>
      </c>
      <c r="D231" s="28">
        <f aca="true" t="shared" si="34" ref="D231:D243">IF(B231=0,"   ",C231/B231)</f>
        <v>0.007607228017836856</v>
      </c>
      <c r="E231" s="31">
        <f aca="true" t="shared" si="35" ref="E231:E243">C231-B231</f>
        <v>-260178781.83</v>
      </c>
    </row>
    <row r="232" spans="1:5" s="5" customFormat="1" ht="15">
      <c r="A232" s="27" t="s">
        <v>37</v>
      </c>
      <c r="B232" s="51">
        <f>B233+B235</f>
        <v>49051500</v>
      </c>
      <c r="C232" s="51">
        <f>C233+C235</f>
        <v>108900</v>
      </c>
      <c r="D232" s="28">
        <f t="shared" si="34"/>
        <v>0.0022201155927953275</v>
      </c>
      <c r="E232" s="31">
        <f t="shared" si="35"/>
        <v>-48942600</v>
      </c>
    </row>
    <row r="233" spans="1:5" s="5" customFormat="1" ht="15">
      <c r="A233" s="27" t="s">
        <v>55</v>
      </c>
      <c r="B233" s="51">
        <v>48106500</v>
      </c>
      <c r="C233" s="55">
        <v>108900</v>
      </c>
      <c r="D233" s="28">
        <f t="shared" si="34"/>
        <v>0.0022637273549312464</v>
      </c>
      <c r="E233" s="31">
        <f t="shared" si="35"/>
        <v>-47997600</v>
      </c>
    </row>
    <row r="234" spans="1:5" s="5" customFormat="1" ht="15">
      <c r="A234" s="41" t="s">
        <v>236</v>
      </c>
      <c r="B234" s="51">
        <v>41021000</v>
      </c>
      <c r="C234" s="55">
        <v>0</v>
      </c>
      <c r="D234" s="28">
        <f t="shared" si="34"/>
        <v>0</v>
      </c>
      <c r="E234" s="31">
        <f t="shared" si="35"/>
        <v>-41021000</v>
      </c>
    </row>
    <row r="235" spans="1:5" s="5" customFormat="1" ht="60" customHeight="1">
      <c r="A235" s="27" t="s">
        <v>185</v>
      </c>
      <c r="B235" s="51">
        <v>945000</v>
      </c>
      <c r="C235" s="55">
        <v>0</v>
      </c>
      <c r="D235" s="28">
        <f>IF(B235=0,"   ",C235/B235)</f>
        <v>0</v>
      </c>
      <c r="E235" s="31">
        <f>C235-B235</f>
        <v>-945000</v>
      </c>
    </row>
    <row r="236" spans="1:5" s="5" customFormat="1" ht="15">
      <c r="A236" s="27" t="s">
        <v>38</v>
      </c>
      <c r="B236" s="51">
        <f>B237+B239+B240+B243+B265</f>
        <v>176384493.09</v>
      </c>
      <c r="C236" s="51">
        <f>C237+C239+C240+C243+C265</f>
        <v>811000</v>
      </c>
      <c r="D236" s="28">
        <f t="shared" si="34"/>
        <v>0.004597909860399055</v>
      </c>
      <c r="E236" s="31">
        <f t="shared" si="35"/>
        <v>-175573493.09</v>
      </c>
    </row>
    <row r="237" spans="1:5" s="5" customFormat="1" ht="15">
      <c r="A237" s="27" t="s">
        <v>55</v>
      </c>
      <c r="B237" s="51">
        <v>138803900</v>
      </c>
      <c r="C237" s="51">
        <v>811000</v>
      </c>
      <c r="D237" s="28">
        <f t="shared" si="34"/>
        <v>0.005842775311068349</v>
      </c>
      <c r="E237" s="31">
        <f t="shared" si="35"/>
        <v>-137992900</v>
      </c>
    </row>
    <row r="238" spans="1:5" s="5" customFormat="1" ht="18" customHeight="1">
      <c r="A238" s="41" t="s">
        <v>237</v>
      </c>
      <c r="B238" s="51">
        <v>124759400</v>
      </c>
      <c r="C238" s="51">
        <v>0</v>
      </c>
      <c r="D238" s="28">
        <f t="shared" si="34"/>
        <v>0</v>
      </c>
      <c r="E238" s="31">
        <f t="shared" si="35"/>
        <v>-124759400</v>
      </c>
    </row>
    <row r="239" spans="1:5" s="5" customFormat="1" ht="30">
      <c r="A239" s="39" t="s">
        <v>186</v>
      </c>
      <c r="B239" s="51">
        <v>1179600</v>
      </c>
      <c r="C239" s="55">
        <v>0</v>
      </c>
      <c r="D239" s="28">
        <f>IF(B239=0,"   ",C239/B239)</f>
        <v>0</v>
      </c>
      <c r="E239" s="31">
        <f>C239-B239</f>
        <v>-1179600</v>
      </c>
    </row>
    <row r="240" spans="1:5" s="5" customFormat="1" ht="31.5" customHeight="1">
      <c r="A240" s="39" t="s">
        <v>124</v>
      </c>
      <c r="B240" s="51">
        <f>SUM(B241:B242)</f>
        <v>6593636.36</v>
      </c>
      <c r="C240" s="51">
        <f>SUM(C241:C242)</f>
        <v>0</v>
      </c>
      <c r="D240" s="28">
        <f>IF(B240=0,"   ",C240/B240)</f>
        <v>0</v>
      </c>
      <c r="E240" s="31">
        <f>C240-B240</f>
        <v>-6593636.36</v>
      </c>
    </row>
    <row r="241" spans="1:5" ht="15">
      <c r="A241" s="27" t="s">
        <v>233</v>
      </c>
      <c r="B241" s="66">
        <v>6527700</v>
      </c>
      <c r="C241" s="66">
        <v>0</v>
      </c>
      <c r="D241" s="28">
        <f>IF(B241=0,"   ",C241/B241)</f>
        <v>0</v>
      </c>
      <c r="E241" s="67">
        <f>C241-B241</f>
        <v>-6527700</v>
      </c>
    </row>
    <row r="242" spans="1:5" ht="15">
      <c r="A242" s="39" t="s">
        <v>179</v>
      </c>
      <c r="B242" s="66">
        <v>65936.36</v>
      </c>
      <c r="C242" s="66">
        <v>0</v>
      </c>
      <c r="D242" s="28">
        <f>IF(B242=0,"   ",C242/B242)</f>
        <v>0</v>
      </c>
      <c r="E242" s="67">
        <f>C242-B242</f>
        <v>-65936.36</v>
      </c>
    </row>
    <row r="243" spans="1:5" s="5" customFormat="1" ht="15">
      <c r="A243" s="27" t="s">
        <v>111</v>
      </c>
      <c r="B243" s="51">
        <f>B244+B245+B246+B250+B253+B254+B255+B259+B262</f>
        <v>29677248</v>
      </c>
      <c r="C243" s="51">
        <f>C244+C245+C246+C250+C253+C254+C255+C259+C262</f>
        <v>0</v>
      </c>
      <c r="D243" s="28">
        <f t="shared" si="34"/>
        <v>0</v>
      </c>
      <c r="E243" s="31">
        <f t="shared" si="35"/>
        <v>-29677248</v>
      </c>
    </row>
    <row r="244" spans="1:5" s="5" customFormat="1" ht="60">
      <c r="A244" s="39" t="s">
        <v>196</v>
      </c>
      <c r="B244" s="51">
        <v>8593200</v>
      </c>
      <c r="C244" s="55">
        <v>0</v>
      </c>
      <c r="D244" s="28">
        <f aca="true" t="shared" si="36" ref="D244:D258">IF(B244=0,"   ",C244/B244)</f>
        <v>0</v>
      </c>
      <c r="E244" s="31">
        <f aca="true" t="shared" si="37" ref="E244:E253">C244-B244</f>
        <v>-8593200</v>
      </c>
    </row>
    <row r="245" spans="1:5" s="5" customFormat="1" ht="120.75" customHeight="1">
      <c r="A245" s="39" t="s">
        <v>238</v>
      </c>
      <c r="B245" s="51">
        <v>26000</v>
      </c>
      <c r="C245" s="55">
        <v>0</v>
      </c>
      <c r="D245" s="28">
        <f t="shared" si="36"/>
        <v>0</v>
      </c>
      <c r="E245" s="31">
        <f t="shared" si="37"/>
        <v>-26000</v>
      </c>
    </row>
    <row r="246" spans="1:5" s="5" customFormat="1" ht="43.5" customHeight="1">
      <c r="A246" s="39" t="s">
        <v>110</v>
      </c>
      <c r="B246" s="51">
        <f>SUM(B247:B249)</f>
        <v>7345556</v>
      </c>
      <c r="C246" s="51">
        <f>SUM(C247:C249)</f>
        <v>0</v>
      </c>
      <c r="D246" s="28">
        <f t="shared" si="36"/>
        <v>0</v>
      </c>
      <c r="E246" s="31">
        <f t="shared" si="37"/>
        <v>-7345556</v>
      </c>
    </row>
    <row r="247" spans="1:5" s="5" customFormat="1" ht="15" customHeight="1">
      <c r="A247" s="41" t="s">
        <v>54</v>
      </c>
      <c r="B247" s="51">
        <v>7272100</v>
      </c>
      <c r="C247" s="51">
        <v>0</v>
      </c>
      <c r="D247" s="28">
        <f t="shared" si="36"/>
        <v>0</v>
      </c>
      <c r="E247" s="31">
        <f t="shared" si="37"/>
        <v>-7272100</v>
      </c>
    </row>
    <row r="248" spans="1:5" s="5" customFormat="1" ht="15.75" customHeight="1">
      <c r="A248" s="41" t="s">
        <v>46</v>
      </c>
      <c r="B248" s="51">
        <v>36728</v>
      </c>
      <c r="C248" s="51">
        <v>0</v>
      </c>
      <c r="D248" s="28">
        <f t="shared" si="36"/>
        <v>0</v>
      </c>
      <c r="E248" s="31">
        <f t="shared" si="37"/>
        <v>-36728</v>
      </c>
    </row>
    <row r="249" spans="1:5" ht="15">
      <c r="A249" s="41" t="s">
        <v>179</v>
      </c>
      <c r="B249" s="66">
        <v>36728</v>
      </c>
      <c r="C249" s="66">
        <v>0</v>
      </c>
      <c r="D249" s="28">
        <f t="shared" si="36"/>
        <v>0</v>
      </c>
      <c r="E249" s="67">
        <f t="shared" si="37"/>
        <v>-36728</v>
      </c>
    </row>
    <row r="250" spans="1:5" s="5" customFormat="1" ht="88.5" customHeight="1">
      <c r="A250" s="39" t="s">
        <v>121</v>
      </c>
      <c r="B250" s="51">
        <f>SUM(B251:B252)</f>
        <v>3393667</v>
      </c>
      <c r="C250" s="51">
        <f>SUM(C251:C252)</f>
        <v>0</v>
      </c>
      <c r="D250" s="28">
        <f t="shared" si="36"/>
        <v>0</v>
      </c>
      <c r="E250" s="31">
        <f t="shared" si="37"/>
        <v>-3393667</v>
      </c>
    </row>
    <row r="251" spans="1:5" s="5" customFormat="1" ht="15.75" customHeight="1">
      <c r="A251" s="41" t="s">
        <v>46</v>
      </c>
      <c r="B251" s="51">
        <v>3054300</v>
      </c>
      <c r="C251" s="51">
        <v>0</v>
      </c>
      <c r="D251" s="28">
        <f t="shared" si="36"/>
        <v>0</v>
      </c>
      <c r="E251" s="31">
        <f t="shared" si="37"/>
        <v>-3054300</v>
      </c>
    </row>
    <row r="252" spans="1:5" ht="15">
      <c r="A252" s="41" t="s">
        <v>179</v>
      </c>
      <c r="B252" s="66">
        <v>339367</v>
      </c>
      <c r="C252" s="66">
        <v>0</v>
      </c>
      <c r="D252" s="28">
        <f t="shared" si="36"/>
        <v>0</v>
      </c>
      <c r="E252" s="67">
        <f t="shared" si="37"/>
        <v>-339367</v>
      </c>
    </row>
    <row r="253" spans="1:5" s="5" customFormat="1" ht="30">
      <c r="A253" s="39" t="s">
        <v>187</v>
      </c>
      <c r="B253" s="51">
        <v>5000000</v>
      </c>
      <c r="C253" s="51">
        <v>0</v>
      </c>
      <c r="D253" s="28">
        <f t="shared" si="36"/>
        <v>0</v>
      </c>
      <c r="E253" s="31">
        <f t="shared" si="37"/>
        <v>-5000000</v>
      </c>
    </row>
    <row r="254" spans="1:5" s="5" customFormat="1" ht="32.25" customHeight="1">
      <c r="A254" s="39" t="s">
        <v>188</v>
      </c>
      <c r="B254" s="51">
        <v>308500</v>
      </c>
      <c r="C254" s="51">
        <v>0</v>
      </c>
      <c r="D254" s="28">
        <f t="shared" si="36"/>
        <v>0</v>
      </c>
      <c r="E254" s="31">
        <f aca="true" t="shared" si="38" ref="E254:E261">C254-B254</f>
        <v>-308500</v>
      </c>
    </row>
    <row r="255" spans="1:5" s="5" customFormat="1" ht="43.5" customHeight="1">
      <c r="A255" s="39" t="s">
        <v>189</v>
      </c>
      <c r="B255" s="51">
        <f>SUM(B256:B258)</f>
        <v>2753272</v>
      </c>
      <c r="C255" s="51">
        <f>SUM(C256:C258)</f>
        <v>0</v>
      </c>
      <c r="D255" s="28">
        <f t="shared" si="36"/>
        <v>0</v>
      </c>
      <c r="E255" s="31">
        <f>C255-B255</f>
        <v>-2753272</v>
      </c>
    </row>
    <row r="256" spans="1:5" s="5" customFormat="1" ht="15" customHeight="1">
      <c r="A256" s="41" t="s">
        <v>54</v>
      </c>
      <c r="B256" s="51">
        <v>2725700</v>
      </c>
      <c r="C256" s="51">
        <v>0</v>
      </c>
      <c r="D256" s="28">
        <f t="shared" si="36"/>
        <v>0</v>
      </c>
      <c r="E256" s="31">
        <f>C256-B256</f>
        <v>-2725700</v>
      </c>
    </row>
    <row r="257" spans="1:5" s="5" customFormat="1" ht="15.75" customHeight="1">
      <c r="A257" s="41" t="s">
        <v>46</v>
      </c>
      <c r="B257" s="51">
        <v>13786</v>
      </c>
      <c r="C257" s="51">
        <v>0</v>
      </c>
      <c r="D257" s="28">
        <f t="shared" si="36"/>
        <v>0</v>
      </c>
      <c r="E257" s="31">
        <f>C257-B257</f>
        <v>-13786</v>
      </c>
    </row>
    <row r="258" spans="1:5" ht="15">
      <c r="A258" s="41" t="s">
        <v>179</v>
      </c>
      <c r="B258" s="66">
        <v>13786</v>
      </c>
      <c r="C258" s="66">
        <v>0</v>
      </c>
      <c r="D258" s="28">
        <f t="shared" si="36"/>
        <v>0</v>
      </c>
      <c r="E258" s="67">
        <f>C258-B258</f>
        <v>-13786</v>
      </c>
    </row>
    <row r="259" spans="1:5" s="5" customFormat="1" ht="75">
      <c r="A259" s="27" t="s">
        <v>135</v>
      </c>
      <c r="B259" s="51">
        <f>B260+B261</f>
        <v>0</v>
      </c>
      <c r="C259" s="51">
        <f>C260+C261</f>
        <v>0</v>
      </c>
      <c r="D259" s="28">
        <v>0</v>
      </c>
      <c r="E259" s="31">
        <f t="shared" si="38"/>
        <v>0</v>
      </c>
    </row>
    <row r="260" spans="1:5" s="5" customFormat="1" ht="13.5" customHeight="1">
      <c r="A260" s="41" t="s">
        <v>54</v>
      </c>
      <c r="B260" s="51">
        <v>0</v>
      </c>
      <c r="C260" s="51">
        <v>0</v>
      </c>
      <c r="D260" s="28">
        <v>0</v>
      </c>
      <c r="E260" s="31">
        <f t="shared" si="38"/>
        <v>0</v>
      </c>
    </row>
    <row r="261" spans="1:5" s="5" customFormat="1" ht="13.5" customHeight="1">
      <c r="A261" s="41" t="s">
        <v>46</v>
      </c>
      <c r="B261" s="51">
        <v>0</v>
      </c>
      <c r="C261" s="51">
        <v>0</v>
      </c>
      <c r="D261" s="28">
        <v>0</v>
      </c>
      <c r="E261" s="31">
        <f t="shared" si="38"/>
        <v>0</v>
      </c>
    </row>
    <row r="262" spans="1:5" s="5" customFormat="1" ht="75" customHeight="1">
      <c r="A262" s="27" t="s">
        <v>190</v>
      </c>
      <c r="B262" s="51">
        <f>B263+B264</f>
        <v>2257053</v>
      </c>
      <c r="C262" s="51">
        <f>C263+C264</f>
        <v>0</v>
      </c>
      <c r="D262" s="28">
        <v>0</v>
      </c>
      <c r="E262" s="31">
        <f>C262-B262</f>
        <v>-2257053</v>
      </c>
    </row>
    <row r="263" spans="1:5" s="5" customFormat="1" ht="13.5" customHeight="1">
      <c r="A263" s="41" t="s">
        <v>46</v>
      </c>
      <c r="B263" s="51">
        <v>2144200</v>
      </c>
      <c r="C263" s="51">
        <v>0</v>
      </c>
      <c r="D263" s="28">
        <v>0</v>
      </c>
      <c r="E263" s="31">
        <f>C263-B263</f>
        <v>-2144200</v>
      </c>
    </row>
    <row r="264" spans="1:5" ht="15">
      <c r="A264" s="41" t="s">
        <v>179</v>
      </c>
      <c r="B264" s="66">
        <v>112853</v>
      </c>
      <c r="C264" s="66">
        <v>0</v>
      </c>
      <c r="D264" s="28">
        <f aca="true" t="shared" si="39" ref="D264:D270">IF(B264=0,"   ",C264/B264)</f>
        <v>0</v>
      </c>
      <c r="E264" s="67">
        <f aca="true" t="shared" si="40" ref="E264:E270">C264-B264</f>
        <v>-112853</v>
      </c>
    </row>
    <row r="265" spans="1:5" s="5" customFormat="1" ht="15">
      <c r="A265" s="39" t="s">
        <v>76</v>
      </c>
      <c r="B265" s="51">
        <v>130108.73</v>
      </c>
      <c r="C265" s="51">
        <v>0</v>
      </c>
      <c r="D265" s="28">
        <f>IF(B265=0,"   ",C265/B265)</f>
        <v>0</v>
      </c>
      <c r="E265" s="31">
        <f>C265-B265</f>
        <v>-130108.73</v>
      </c>
    </row>
    <row r="266" spans="1:5" s="5" customFormat="1" ht="15">
      <c r="A266" s="27" t="s">
        <v>87</v>
      </c>
      <c r="B266" s="51">
        <f>B267+B268</f>
        <v>27847100</v>
      </c>
      <c r="C266" s="51">
        <f>C267+C268</f>
        <v>950000</v>
      </c>
      <c r="D266" s="28">
        <f t="shared" si="39"/>
        <v>0.0341148629480269</v>
      </c>
      <c r="E266" s="31">
        <f t="shared" si="40"/>
        <v>-26897100</v>
      </c>
    </row>
    <row r="267" spans="1:5" s="5" customFormat="1" ht="15">
      <c r="A267" s="27" t="s">
        <v>55</v>
      </c>
      <c r="B267" s="51">
        <v>24479300</v>
      </c>
      <c r="C267" s="55">
        <v>950000</v>
      </c>
      <c r="D267" s="28">
        <f t="shared" si="39"/>
        <v>0.038808299256923195</v>
      </c>
      <c r="E267" s="31">
        <f t="shared" si="40"/>
        <v>-23529300</v>
      </c>
    </row>
    <row r="268" spans="1:5" s="5" customFormat="1" ht="27" customHeight="1">
      <c r="A268" s="39" t="s">
        <v>102</v>
      </c>
      <c r="B268" s="66">
        <v>3367800</v>
      </c>
      <c r="C268" s="66">
        <v>0</v>
      </c>
      <c r="D268" s="28">
        <f t="shared" si="39"/>
        <v>0</v>
      </c>
      <c r="E268" s="31">
        <f t="shared" si="40"/>
        <v>-3367800</v>
      </c>
    </row>
    <row r="269" spans="1:5" s="5" customFormat="1" ht="15">
      <c r="A269" s="39" t="s">
        <v>39</v>
      </c>
      <c r="B269" s="51">
        <f>B270+B271</f>
        <v>222300</v>
      </c>
      <c r="C269" s="51">
        <f>C270+C271</f>
        <v>0</v>
      </c>
      <c r="D269" s="28">
        <f t="shared" si="39"/>
        <v>0</v>
      </c>
      <c r="E269" s="31">
        <f t="shared" si="40"/>
        <v>-222300</v>
      </c>
    </row>
    <row r="270" spans="1:5" s="5" customFormat="1" ht="15">
      <c r="A270" s="27" t="s">
        <v>191</v>
      </c>
      <c r="B270" s="51">
        <v>120000</v>
      </c>
      <c r="C270" s="51">
        <v>0</v>
      </c>
      <c r="D270" s="28">
        <f t="shared" si="39"/>
        <v>0</v>
      </c>
      <c r="E270" s="31">
        <f t="shared" si="40"/>
        <v>-120000</v>
      </c>
    </row>
    <row r="271" spans="1:5" s="5" customFormat="1" ht="30">
      <c r="A271" s="27" t="s">
        <v>132</v>
      </c>
      <c r="B271" s="51">
        <v>102300</v>
      </c>
      <c r="C271" s="51">
        <v>0</v>
      </c>
      <c r="D271" s="28">
        <f aca="true" t="shared" si="41" ref="D271:D278">IF(B271=0,"   ",C271/B271)</f>
        <v>0</v>
      </c>
      <c r="E271" s="31">
        <f aca="true" t="shared" si="42" ref="E271:E278">C271-B271</f>
        <v>-102300</v>
      </c>
    </row>
    <row r="272" spans="1:5" s="5" customFormat="1" ht="15">
      <c r="A272" s="27" t="s">
        <v>40</v>
      </c>
      <c r="B272" s="51">
        <f>B273+B274+B275</f>
        <v>8667800</v>
      </c>
      <c r="C272" s="51">
        <f>C273+C274+C275</f>
        <v>124511.26</v>
      </c>
      <c r="D272" s="28">
        <f t="shared" si="41"/>
        <v>0.014364805371605251</v>
      </c>
      <c r="E272" s="31">
        <f t="shared" si="42"/>
        <v>-8543288.74</v>
      </c>
    </row>
    <row r="273" spans="1:5" s="5" customFormat="1" ht="30" customHeight="1">
      <c r="A273" s="27" t="s">
        <v>197</v>
      </c>
      <c r="B273" s="51">
        <v>7283200</v>
      </c>
      <c r="C273" s="55">
        <v>124511.26</v>
      </c>
      <c r="D273" s="28">
        <f t="shared" si="41"/>
        <v>0.017095680470123022</v>
      </c>
      <c r="E273" s="31">
        <f t="shared" si="42"/>
        <v>-7158688.74</v>
      </c>
    </row>
    <row r="274" spans="1:5" s="5" customFormat="1" ht="30">
      <c r="A274" s="27" t="s">
        <v>118</v>
      </c>
      <c r="B274" s="51">
        <v>1373100</v>
      </c>
      <c r="C274" s="51">
        <v>0</v>
      </c>
      <c r="D274" s="28">
        <f>IF(B274=0,"   ",C274/B274)</f>
        <v>0</v>
      </c>
      <c r="E274" s="31">
        <f>C274-B274</f>
        <v>-1373100</v>
      </c>
    </row>
    <row r="275" spans="1:5" s="5" customFormat="1" ht="30">
      <c r="A275" s="27" t="s">
        <v>131</v>
      </c>
      <c r="B275" s="51">
        <v>11500</v>
      </c>
      <c r="C275" s="51">
        <v>0</v>
      </c>
      <c r="D275" s="28">
        <f>IF(B275=0,"   ",C275/B275)</f>
        <v>0</v>
      </c>
      <c r="E275" s="31">
        <f>C275-B275</f>
        <v>-11500</v>
      </c>
    </row>
    <row r="276" spans="1:5" s="5" customFormat="1" ht="15">
      <c r="A276" s="27" t="s">
        <v>48</v>
      </c>
      <c r="B276" s="50">
        <f>SUM(B277,)</f>
        <v>34235868.42</v>
      </c>
      <c r="C276" s="50">
        <f>SUM(C277,)</f>
        <v>1005000</v>
      </c>
      <c r="D276" s="28">
        <f t="shared" si="41"/>
        <v>0.029355177665447985</v>
      </c>
      <c r="E276" s="31">
        <f t="shared" si="42"/>
        <v>-33230868.42</v>
      </c>
    </row>
    <row r="277" spans="1:5" s="5" customFormat="1" ht="13.5" customHeight="1">
      <c r="A277" s="27" t="s">
        <v>41</v>
      </c>
      <c r="B277" s="51">
        <f>B279+B282+B286+B278</f>
        <v>34235868.42</v>
      </c>
      <c r="C277" s="51">
        <f>C279+C282+C286+C278</f>
        <v>1005000</v>
      </c>
      <c r="D277" s="28">
        <f t="shared" si="41"/>
        <v>0.029355177665447985</v>
      </c>
      <c r="E277" s="31">
        <f t="shared" si="42"/>
        <v>-33230868.42</v>
      </c>
    </row>
    <row r="278" spans="1:5" s="5" customFormat="1" ht="15">
      <c r="A278" s="27" t="s">
        <v>55</v>
      </c>
      <c r="B278" s="51">
        <v>34190500</v>
      </c>
      <c r="C278" s="51">
        <v>1005000</v>
      </c>
      <c r="D278" s="28">
        <f t="shared" si="41"/>
        <v>0.029394129948377472</v>
      </c>
      <c r="E278" s="31">
        <f t="shared" si="42"/>
        <v>-33185500</v>
      </c>
    </row>
    <row r="279" spans="1:5" ht="30.75" customHeight="1">
      <c r="A279" s="27" t="s">
        <v>109</v>
      </c>
      <c r="B279" s="51">
        <f>SUM(B280:B281)</f>
        <v>45368.42</v>
      </c>
      <c r="C279" s="51">
        <f>SUM(C280:C281)</f>
        <v>0</v>
      </c>
      <c r="D279" s="28">
        <f aca="true" t="shared" si="43" ref="D279:D284">IF(B279=0,"   ",C279/B279)</f>
        <v>0</v>
      </c>
      <c r="E279" s="67">
        <f aca="true" t="shared" si="44" ref="E279:E284">C279-B279</f>
        <v>-45368.42</v>
      </c>
    </row>
    <row r="280" spans="1:5" s="5" customFormat="1" ht="13.5" customHeight="1">
      <c r="A280" s="41" t="s">
        <v>46</v>
      </c>
      <c r="B280" s="66">
        <v>43100</v>
      </c>
      <c r="C280" s="66">
        <v>0</v>
      </c>
      <c r="D280" s="28">
        <f t="shared" si="43"/>
        <v>0</v>
      </c>
      <c r="E280" s="31">
        <f t="shared" si="44"/>
        <v>-43100</v>
      </c>
    </row>
    <row r="281" spans="1:5" ht="14.25" customHeight="1">
      <c r="A281" s="41" t="s">
        <v>179</v>
      </c>
      <c r="B281" s="66">
        <v>2268.42</v>
      </c>
      <c r="C281" s="66">
        <v>0</v>
      </c>
      <c r="D281" s="28">
        <f t="shared" si="43"/>
        <v>0</v>
      </c>
      <c r="E281" s="67">
        <f t="shared" si="44"/>
        <v>-2268.42</v>
      </c>
    </row>
    <row r="282" spans="1:5" s="5" customFormat="1" ht="29.25" customHeight="1">
      <c r="A282" s="27" t="s">
        <v>115</v>
      </c>
      <c r="B282" s="51">
        <f>B283+B284+B285</f>
        <v>0</v>
      </c>
      <c r="C282" s="51">
        <f>C283+C284+C285</f>
        <v>0</v>
      </c>
      <c r="D282" s="28" t="str">
        <f t="shared" si="43"/>
        <v>   </v>
      </c>
      <c r="E282" s="31">
        <f t="shared" si="44"/>
        <v>0</v>
      </c>
    </row>
    <row r="283" spans="1:5" s="5" customFormat="1" ht="13.5" customHeight="1">
      <c r="A283" s="41" t="s">
        <v>54</v>
      </c>
      <c r="B283" s="51">
        <v>0</v>
      </c>
      <c r="C283" s="51">
        <v>0</v>
      </c>
      <c r="D283" s="28" t="str">
        <f t="shared" si="43"/>
        <v>   </v>
      </c>
      <c r="E283" s="31">
        <f t="shared" si="44"/>
        <v>0</v>
      </c>
    </row>
    <row r="284" spans="1:5" s="5" customFormat="1" ht="13.5" customHeight="1">
      <c r="A284" s="41" t="s">
        <v>46</v>
      </c>
      <c r="B284" s="51">
        <v>0</v>
      </c>
      <c r="C284" s="51">
        <v>0</v>
      </c>
      <c r="D284" s="28" t="str">
        <f t="shared" si="43"/>
        <v>   </v>
      </c>
      <c r="E284" s="31">
        <f t="shared" si="44"/>
        <v>0</v>
      </c>
    </row>
    <row r="285" spans="1:5" ht="14.25" customHeight="1">
      <c r="A285" s="41" t="s">
        <v>179</v>
      </c>
      <c r="B285" s="66">
        <v>0</v>
      </c>
      <c r="C285" s="66">
        <v>0</v>
      </c>
      <c r="D285" s="28" t="str">
        <f>IF(B285=0,"   ",C285/B285)</f>
        <v>   </v>
      </c>
      <c r="E285" s="67">
        <f>C285-B285</f>
        <v>0</v>
      </c>
    </row>
    <row r="286" spans="1:5" s="5" customFormat="1" ht="45.75" customHeight="1">
      <c r="A286" s="27" t="s">
        <v>138</v>
      </c>
      <c r="B286" s="51">
        <v>0</v>
      </c>
      <c r="C286" s="55">
        <v>0</v>
      </c>
      <c r="D286" s="28" t="str">
        <f>IF(B286=0,"   ",C286/B286)</f>
        <v>   </v>
      </c>
      <c r="E286" s="31">
        <f>C286-B286</f>
        <v>0</v>
      </c>
    </row>
    <row r="287" spans="1:5" ht="15.75" customHeight="1">
      <c r="A287" s="27" t="s">
        <v>9</v>
      </c>
      <c r="B287" s="51">
        <f>SUM(B288,B289,B298,)</f>
        <v>18413029.409999996</v>
      </c>
      <c r="C287" s="51">
        <f>SUM(C288,C289,C298,)</f>
        <v>0</v>
      </c>
      <c r="D287" s="28">
        <f aca="true" t="shared" si="45" ref="D287:D310">IF(B287=0,"   ",C287/B287)</f>
        <v>0</v>
      </c>
      <c r="E287" s="31">
        <f aca="true" t="shared" si="46" ref="E287:E310">C287-B287</f>
        <v>-18413029.409999996</v>
      </c>
    </row>
    <row r="288" spans="1:5" ht="14.25" customHeight="1">
      <c r="A288" s="27" t="s">
        <v>42</v>
      </c>
      <c r="B288" s="51">
        <v>32000</v>
      </c>
      <c r="C288" s="55">
        <v>0</v>
      </c>
      <c r="D288" s="28">
        <f t="shared" si="45"/>
        <v>0</v>
      </c>
      <c r="E288" s="31">
        <f t="shared" si="46"/>
        <v>-32000</v>
      </c>
    </row>
    <row r="289" spans="1:5" s="5" customFormat="1" ht="13.5" customHeight="1">
      <c r="A289" s="27" t="s">
        <v>30</v>
      </c>
      <c r="B289" s="51">
        <f>B290+B294+B297</f>
        <v>3066700</v>
      </c>
      <c r="C289" s="51">
        <f>C290+C294+C297</f>
        <v>0</v>
      </c>
      <c r="D289" s="28">
        <f t="shared" si="45"/>
        <v>0</v>
      </c>
      <c r="E289" s="31">
        <f t="shared" si="46"/>
        <v>-3066700</v>
      </c>
    </row>
    <row r="290" spans="1:5" s="5" customFormat="1" ht="42" customHeight="1">
      <c r="A290" s="39" t="s">
        <v>105</v>
      </c>
      <c r="B290" s="51">
        <f>B292+B291+B293</f>
        <v>622000</v>
      </c>
      <c r="C290" s="51">
        <f>C292+C291+C293</f>
        <v>0</v>
      </c>
      <c r="D290" s="28">
        <f t="shared" si="45"/>
        <v>0</v>
      </c>
      <c r="E290" s="31">
        <f t="shared" si="46"/>
        <v>-622000</v>
      </c>
    </row>
    <row r="291" spans="1:5" s="5" customFormat="1" ht="13.5" customHeight="1">
      <c r="A291" s="41" t="s">
        <v>54</v>
      </c>
      <c r="B291" s="51">
        <v>606900</v>
      </c>
      <c r="C291" s="51">
        <v>0</v>
      </c>
      <c r="D291" s="28">
        <f t="shared" si="45"/>
        <v>0</v>
      </c>
      <c r="E291" s="31">
        <f t="shared" si="46"/>
        <v>-606900</v>
      </c>
    </row>
    <row r="292" spans="1:5" s="5" customFormat="1" ht="13.5" customHeight="1">
      <c r="A292" s="41" t="s">
        <v>46</v>
      </c>
      <c r="B292" s="51">
        <v>6130.3</v>
      </c>
      <c r="C292" s="51">
        <v>0</v>
      </c>
      <c r="D292" s="28">
        <f t="shared" si="45"/>
        <v>0</v>
      </c>
      <c r="E292" s="31">
        <f t="shared" si="46"/>
        <v>-6130.3</v>
      </c>
    </row>
    <row r="293" spans="1:5" s="5" customFormat="1" ht="13.5" customHeight="1">
      <c r="A293" s="41" t="s">
        <v>179</v>
      </c>
      <c r="B293" s="51">
        <v>8969.7</v>
      </c>
      <c r="C293" s="51">
        <v>0</v>
      </c>
      <c r="D293" s="28">
        <f t="shared" si="45"/>
        <v>0</v>
      </c>
      <c r="E293" s="31">
        <f t="shared" si="46"/>
        <v>-8969.7</v>
      </c>
    </row>
    <row r="294" spans="1:5" s="5" customFormat="1" ht="27" customHeight="1">
      <c r="A294" s="27" t="s">
        <v>240</v>
      </c>
      <c r="B294" s="51">
        <f>B295+B296</f>
        <v>2394700</v>
      </c>
      <c r="C294" s="51">
        <f>C295+C296</f>
        <v>0</v>
      </c>
      <c r="D294" s="28">
        <f t="shared" si="45"/>
        <v>0</v>
      </c>
      <c r="E294" s="31">
        <f t="shared" si="46"/>
        <v>-2394700</v>
      </c>
    </row>
    <row r="295" spans="1:5" s="5" customFormat="1" ht="13.5" customHeight="1">
      <c r="A295" s="41" t="s">
        <v>84</v>
      </c>
      <c r="B295" s="51">
        <v>666900</v>
      </c>
      <c r="C295" s="51">
        <v>0</v>
      </c>
      <c r="D295" s="28">
        <f t="shared" si="45"/>
        <v>0</v>
      </c>
      <c r="E295" s="31">
        <f t="shared" si="46"/>
        <v>-666900</v>
      </c>
    </row>
    <row r="296" spans="1:5" s="5" customFormat="1" ht="13.5" customHeight="1">
      <c r="A296" s="41" t="s">
        <v>83</v>
      </c>
      <c r="B296" s="51">
        <v>1727800</v>
      </c>
      <c r="C296" s="51">
        <v>0</v>
      </c>
      <c r="D296" s="28">
        <f t="shared" si="45"/>
        <v>0</v>
      </c>
      <c r="E296" s="31">
        <f t="shared" si="46"/>
        <v>-1727800</v>
      </c>
    </row>
    <row r="297" spans="1:5" s="5" customFormat="1" ht="13.5" customHeight="1">
      <c r="A297" s="27" t="s">
        <v>241</v>
      </c>
      <c r="B297" s="51">
        <v>50000</v>
      </c>
      <c r="C297" s="51">
        <v>0</v>
      </c>
      <c r="D297" s="28">
        <f>IF(B297=0,"   ",C297/B297)</f>
        <v>0</v>
      </c>
      <c r="E297" s="31">
        <f>C297-B297</f>
        <v>-50000</v>
      </c>
    </row>
    <row r="298" spans="1:5" s="5" customFormat="1" ht="14.25" customHeight="1">
      <c r="A298" s="27" t="s">
        <v>31</v>
      </c>
      <c r="B298" s="51">
        <f>B300+B304+B308+B299</f>
        <v>15314329.409999998</v>
      </c>
      <c r="C298" s="51">
        <f>C300+C304+C308+C299</f>
        <v>0</v>
      </c>
      <c r="D298" s="28">
        <f t="shared" si="45"/>
        <v>0</v>
      </c>
      <c r="E298" s="31">
        <f t="shared" si="46"/>
        <v>-15314329.409999998</v>
      </c>
    </row>
    <row r="299" spans="1:5" s="5" customFormat="1" ht="57" customHeight="1">
      <c r="A299" s="27" t="s">
        <v>242</v>
      </c>
      <c r="B299" s="51">
        <v>2161105.1</v>
      </c>
      <c r="C299" s="55">
        <v>0</v>
      </c>
      <c r="D299" s="28">
        <f aca="true" t="shared" si="47" ref="D299:D306">IF(B299=0,"   ",C299/B299)</f>
        <v>0</v>
      </c>
      <c r="E299" s="31">
        <f aca="true" t="shared" si="48" ref="E299:E307">C299-B299</f>
        <v>-2161105.1</v>
      </c>
    </row>
    <row r="300" spans="1:5" s="5" customFormat="1" ht="27" customHeight="1">
      <c r="A300" s="27" t="s">
        <v>43</v>
      </c>
      <c r="B300" s="51">
        <f>B302+B301+B303</f>
        <v>8536007.309999999</v>
      </c>
      <c r="C300" s="51">
        <f>C302+C301+C303</f>
        <v>0</v>
      </c>
      <c r="D300" s="28">
        <f t="shared" si="47"/>
        <v>0</v>
      </c>
      <c r="E300" s="31">
        <f t="shared" si="48"/>
        <v>-8536007.309999999</v>
      </c>
    </row>
    <row r="301" spans="1:5" s="5" customFormat="1" ht="13.5" customHeight="1">
      <c r="A301" s="41" t="s">
        <v>54</v>
      </c>
      <c r="B301" s="51">
        <v>4872637.27</v>
      </c>
      <c r="C301" s="51">
        <v>0</v>
      </c>
      <c r="D301" s="28">
        <f t="shared" si="47"/>
        <v>0</v>
      </c>
      <c r="E301" s="31">
        <f t="shared" si="48"/>
        <v>-4872637.27</v>
      </c>
    </row>
    <row r="302" spans="1:5" s="5" customFormat="1" ht="13.5" customHeight="1">
      <c r="A302" s="41" t="s">
        <v>46</v>
      </c>
      <c r="B302" s="51">
        <v>2567370.04</v>
      </c>
      <c r="C302" s="51">
        <v>0</v>
      </c>
      <c r="D302" s="28">
        <f t="shared" si="47"/>
        <v>0</v>
      </c>
      <c r="E302" s="31">
        <f t="shared" si="48"/>
        <v>-2567370.04</v>
      </c>
    </row>
    <row r="303" spans="1:5" s="5" customFormat="1" ht="13.5" customHeight="1">
      <c r="A303" s="41" t="s">
        <v>179</v>
      </c>
      <c r="B303" s="51">
        <v>1096000</v>
      </c>
      <c r="C303" s="51">
        <v>0</v>
      </c>
      <c r="D303" s="28">
        <f t="shared" si="47"/>
        <v>0</v>
      </c>
      <c r="E303" s="31">
        <f t="shared" si="48"/>
        <v>-1096000</v>
      </c>
    </row>
    <row r="304" spans="1:5" s="5" customFormat="1" ht="16.5" customHeight="1">
      <c r="A304" s="27" t="s">
        <v>69</v>
      </c>
      <c r="B304" s="51">
        <f>B305+B306+B307</f>
        <v>4304817</v>
      </c>
      <c r="C304" s="51">
        <f>C305+C306+C307</f>
        <v>0</v>
      </c>
      <c r="D304" s="28">
        <f t="shared" si="47"/>
        <v>0</v>
      </c>
      <c r="E304" s="31">
        <f t="shared" si="48"/>
        <v>-4304817</v>
      </c>
    </row>
    <row r="305" spans="1:5" s="5" customFormat="1" ht="14.25" customHeight="1">
      <c r="A305" s="41" t="s">
        <v>54</v>
      </c>
      <c r="B305" s="51">
        <v>2841179.22</v>
      </c>
      <c r="C305" s="51">
        <v>0</v>
      </c>
      <c r="D305" s="28">
        <f t="shared" si="47"/>
        <v>0</v>
      </c>
      <c r="E305" s="31">
        <f t="shared" si="48"/>
        <v>-2841179.22</v>
      </c>
    </row>
    <row r="306" spans="1:5" s="5" customFormat="1" ht="13.5" customHeight="1">
      <c r="A306" s="41" t="s">
        <v>46</v>
      </c>
      <c r="B306" s="51">
        <v>1463637.78</v>
      </c>
      <c r="C306" s="51">
        <v>0</v>
      </c>
      <c r="D306" s="28">
        <f t="shared" si="47"/>
        <v>0</v>
      </c>
      <c r="E306" s="31">
        <f t="shared" si="48"/>
        <v>-1463637.78</v>
      </c>
    </row>
    <row r="307" spans="1:5" s="5" customFormat="1" ht="13.5" customHeight="1">
      <c r="A307" s="41" t="s">
        <v>179</v>
      </c>
      <c r="B307" s="51">
        <v>0</v>
      </c>
      <c r="C307" s="51">
        <v>0</v>
      </c>
      <c r="D307" s="28">
        <v>0</v>
      </c>
      <c r="E307" s="31">
        <f t="shared" si="48"/>
        <v>0</v>
      </c>
    </row>
    <row r="308" spans="1:5" s="5" customFormat="1" ht="29.25" customHeight="1">
      <c r="A308" s="27" t="s">
        <v>239</v>
      </c>
      <c r="B308" s="51">
        <v>312400</v>
      </c>
      <c r="C308" s="55">
        <v>0</v>
      </c>
      <c r="D308" s="28">
        <f t="shared" si="45"/>
        <v>0</v>
      </c>
      <c r="E308" s="31">
        <f t="shared" si="46"/>
        <v>-312400</v>
      </c>
    </row>
    <row r="309" spans="1:5" s="5" customFormat="1" ht="16.5" customHeight="1">
      <c r="A309" s="27" t="s">
        <v>44</v>
      </c>
      <c r="B309" s="51">
        <f>B310</f>
        <v>587000</v>
      </c>
      <c r="C309" s="51">
        <f>C310</f>
        <v>0</v>
      </c>
      <c r="D309" s="28">
        <f t="shared" si="45"/>
        <v>0</v>
      </c>
      <c r="E309" s="31">
        <f t="shared" si="46"/>
        <v>-587000</v>
      </c>
    </row>
    <row r="310" spans="1:5" ht="14.25" customHeight="1">
      <c r="A310" s="27" t="s">
        <v>198</v>
      </c>
      <c r="B310" s="51">
        <v>587000</v>
      </c>
      <c r="C310" s="55">
        <v>0</v>
      </c>
      <c r="D310" s="28">
        <f t="shared" si="45"/>
        <v>0</v>
      </c>
      <c r="E310" s="31">
        <f t="shared" si="46"/>
        <v>-587000</v>
      </c>
    </row>
    <row r="311" spans="1:5" s="5" customFormat="1" ht="14.25">
      <c r="A311" s="56" t="s">
        <v>10</v>
      </c>
      <c r="B311" s="57">
        <f>B122+B136+B138+B149+B198+B231+B276+B287+B309+B227</f>
        <v>512729781.27</v>
      </c>
      <c r="C311" s="57">
        <f>C122+C136+C138+C149+C198+C231+C276+C287+C309+C227</f>
        <v>4275572.44</v>
      </c>
      <c r="D311" s="58">
        <f>IF(B311=0,"   ",C311/B311)</f>
        <v>0.00833884162025789</v>
      </c>
      <c r="E311" s="59">
        <f>C311-B311</f>
        <v>-508454208.83</v>
      </c>
    </row>
    <row r="312" spans="1:5" s="5" customFormat="1" ht="15" thickBot="1">
      <c r="A312" s="60" t="s">
        <v>47</v>
      </c>
      <c r="B312" s="61">
        <f>B120-B311</f>
        <v>-16451276.289999962</v>
      </c>
      <c r="C312" s="61">
        <f>C120-C311</f>
        <v>-3409664.0599999996</v>
      </c>
      <c r="D312" s="58">
        <f>IF(B312=0,"   ",C312/B312)</f>
        <v>0.20725833059363247</v>
      </c>
      <c r="E312" s="59">
        <f>C312-B312</f>
        <v>13041612.229999963</v>
      </c>
    </row>
    <row r="313" spans="1:5" s="5" customFormat="1" ht="12.75" hidden="1">
      <c r="A313" s="33" t="s">
        <v>11</v>
      </c>
      <c r="B313" s="34"/>
      <c r="C313" s="35"/>
      <c r="D313" s="36" t="str">
        <f>IF(B313=0,"   ",C313/B313)</f>
        <v>   </v>
      </c>
      <c r="E313" s="37">
        <f>C313-B313</f>
        <v>0</v>
      </c>
    </row>
    <row r="314" spans="1:5" s="5" customFormat="1" ht="12.75" hidden="1">
      <c r="A314" s="24" t="s">
        <v>12</v>
      </c>
      <c r="B314" s="25">
        <v>1122919</v>
      </c>
      <c r="C314" s="26">
        <v>815256</v>
      </c>
      <c r="D314" s="22">
        <f>IF(B314=0,"   ",C314/B314)</f>
        <v>0.7260149663510903</v>
      </c>
      <c r="E314" s="23">
        <f>C314-B314</f>
        <v>-307663</v>
      </c>
    </row>
    <row r="315" spans="1:5" s="5" customFormat="1" ht="12.75" hidden="1">
      <c r="A315" s="24" t="s">
        <v>13</v>
      </c>
      <c r="B315" s="25">
        <v>1700000</v>
      </c>
      <c r="C315" s="62">
        <v>1700000</v>
      </c>
      <c r="D315" s="63">
        <f>IF(B315=0,"   ",C315/B315)</f>
        <v>1</v>
      </c>
      <c r="E315" s="64">
        <f>C315-B315</f>
        <v>0</v>
      </c>
    </row>
    <row r="316" spans="1:5" s="5" customFormat="1" ht="15.75">
      <c r="A316" s="71" t="s">
        <v>96</v>
      </c>
      <c r="B316" s="20"/>
      <c r="C316" s="19"/>
      <c r="D316" s="22"/>
      <c r="E316" s="23"/>
    </row>
    <row r="317" spans="1:5" s="5" customFormat="1" ht="15.75">
      <c r="A317" s="72" t="s">
        <v>97</v>
      </c>
      <c r="B317" s="73">
        <f>B9+B17+B18+B49+B81+B83</f>
        <v>64087900</v>
      </c>
      <c r="C317" s="73">
        <f>C9+C17+C18+C49+C81+C83</f>
        <v>567889.26</v>
      </c>
      <c r="D317" s="28">
        <f>IF(B317=0,"   ",C317/B317)</f>
        <v>0.008861099521126454</v>
      </c>
      <c r="E317" s="31">
        <f>C317-B317</f>
        <v>-63520010.74</v>
      </c>
    </row>
    <row r="318" spans="1:5" s="5" customFormat="1" ht="16.5" thickBot="1">
      <c r="A318" s="74" t="s">
        <v>98</v>
      </c>
      <c r="B318" s="75">
        <f>B167</f>
        <v>64087990</v>
      </c>
      <c r="C318" s="75">
        <f>C167</f>
        <v>0</v>
      </c>
      <c r="D318" s="76">
        <f>IF(B318=0,"   ",C318/B318)</f>
        <v>0</v>
      </c>
      <c r="E318" s="77">
        <f>C318-B318</f>
        <v>-64087990</v>
      </c>
    </row>
    <row r="319" spans="1:5" s="5" customFormat="1" ht="12.75">
      <c r="A319" s="46"/>
      <c r="B319" s="46"/>
      <c r="C319" s="47"/>
      <c r="D319" s="48"/>
      <c r="E319" s="49"/>
    </row>
    <row r="320" spans="1:5" s="5" customFormat="1" ht="18" customHeight="1">
      <c r="A320" s="46"/>
      <c r="B320" s="80"/>
      <c r="C320" s="80"/>
      <c r="D320" s="48"/>
      <c r="E320" s="49"/>
    </row>
    <row r="321" spans="1:5" s="5" customFormat="1" ht="16.5">
      <c r="A321" s="42" t="s">
        <v>112</v>
      </c>
      <c r="B321" s="46"/>
      <c r="C321" s="47"/>
      <c r="D321" s="48"/>
      <c r="E321" s="49"/>
    </row>
    <row r="322" spans="1:5" s="5" customFormat="1" ht="15.75" customHeight="1">
      <c r="A322" s="42" t="s">
        <v>201</v>
      </c>
      <c r="C322" s="85" t="s">
        <v>113</v>
      </c>
      <c r="D322" s="85"/>
      <c r="E322" s="49"/>
    </row>
    <row r="323" spans="1:5" s="5" customFormat="1" ht="15.75" customHeight="1">
      <c r="A323" s="42"/>
      <c r="C323" s="81"/>
      <c r="D323" s="81"/>
      <c r="E323" s="49"/>
    </row>
    <row r="324" spans="1:5" s="5" customFormat="1" ht="16.5">
      <c r="A324" s="79"/>
      <c r="B324" s="78"/>
      <c r="C324" s="78"/>
      <c r="D324" s="48"/>
      <c r="E324" s="49"/>
    </row>
    <row r="325" spans="1:5" s="5" customFormat="1" ht="16.5">
      <c r="A325" s="79"/>
      <c r="B325" s="78"/>
      <c r="C325" s="78"/>
      <c r="D325" s="48"/>
      <c r="E325" s="49"/>
    </row>
    <row r="326" spans="1:5" s="5" customFormat="1" ht="16.5">
      <c r="A326" s="79"/>
      <c r="B326" s="78"/>
      <c r="C326" s="78"/>
      <c r="D326" s="48"/>
      <c r="E326" s="49"/>
    </row>
    <row r="327" spans="1:5" s="5" customFormat="1" ht="16.5">
      <c r="A327" s="79"/>
      <c r="B327" s="78"/>
      <c r="C327" s="78"/>
      <c r="D327" s="48"/>
      <c r="E327" s="49"/>
    </row>
    <row r="328" spans="1:5" s="5" customFormat="1" ht="16.5">
      <c r="A328" s="42"/>
      <c r="B328" s="78"/>
      <c r="C328" s="78"/>
      <c r="D328" s="48"/>
      <c r="E328" s="49"/>
    </row>
    <row r="329" spans="1:5" s="5" customFormat="1" ht="16.5">
      <c r="A329" s="79"/>
      <c r="B329" s="78"/>
      <c r="C329" s="78"/>
      <c r="D329" s="48"/>
      <c r="E329" s="49"/>
    </row>
    <row r="330" spans="1:5" s="5" customFormat="1" ht="16.5">
      <c r="A330" s="79"/>
      <c r="B330" s="78"/>
      <c r="C330" s="78"/>
      <c r="D330" s="48"/>
      <c r="E330" s="49"/>
    </row>
    <row r="331" spans="1:5" s="5" customFormat="1" ht="16.5">
      <c r="A331" s="42"/>
      <c r="B331" s="78"/>
      <c r="C331" s="78"/>
      <c r="D331" s="48"/>
      <c r="E331" s="49"/>
    </row>
    <row r="332" spans="1:5" s="5" customFormat="1" ht="16.5">
      <c r="A332" s="42"/>
      <c r="C332" s="78"/>
      <c r="D332" s="48"/>
      <c r="E332" s="49"/>
    </row>
    <row r="333" spans="1:5" s="5" customFormat="1" ht="16.5">
      <c r="A333" s="42"/>
      <c r="C333" s="42"/>
      <c r="D333" s="48"/>
      <c r="E333" s="49"/>
    </row>
    <row r="334" spans="1:5" s="5" customFormat="1" ht="16.5">
      <c r="A334" s="79"/>
      <c r="B334" s="78"/>
      <c r="C334" s="78"/>
      <c r="D334" s="48"/>
      <c r="E334" s="49"/>
    </row>
    <row r="335" spans="1:5" s="5" customFormat="1" ht="16.5">
      <c r="A335" s="42"/>
      <c r="B335" s="78"/>
      <c r="C335" s="78"/>
      <c r="D335" s="48"/>
      <c r="E335" s="49"/>
    </row>
    <row r="336" spans="1:5" s="5" customFormat="1" ht="16.5">
      <c r="A336" s="42"/>
      <c r="C336" s="42"/>
      <c r="D336" s="48"/>
      <c r="E336" s="49"/>
    </row>
    <row r="337" spans="1:5" s="5" customFormat="1" ht="16.5">
      <c r="A337" s="42"/>
      <c r="C337" s="42"/>
      <c r="D337" s="48"/>
      <c r="E337" s="49"/>
    </row>
    <row r="338" spans="1:5" s="5" customFormat="1" ht="16.5">
      <c r="A338" s="42"/>
      <c r="C338" s="42"/>
      <c r="D338" s="48"/>
      <c r="E338" s="49"/>
    </row>
    <row r="339" spans="1:5" s="5" customFormat="1" ht="16.5">
      <c r="A339" s="42"/>
      <c r="C339" s="42"/>
      <c r="D339" s="48"/>
      <c r="E339" s="49"/>
    </row>
    <row r="340" spans="1:5" s="5" customFormat="1" ht="16.5">
      <c r="A340" s="42"/>
      <c r="C340" s="42"/>
      <c r="D340" s="48"/>
      <c r="E340" s="49"/>
    </row>
    <row r="341" spans="1:5" s="5" customFormat="1" ht="16.5">
      <c r="A341" s="42"/>
      <c r="C341" s="42"/>
      <c r="D341" s="48"/>
      <c r="E341" s="49"/>
    </row>
    <row r="342" spans="1:5" s="5" customFormat="1" ht="16.5">
      <c r="A342" s="42"/>
      <c r="C342" s="42"/>
      <c r="D342" s="48"/>
      <c r="E342" s="49"/>
    </row>
    <row r="343" spans="1:5" s="5" customFormat="1" ht="16.5">
      <c r="A343" s="42"/>
      <c r="C343" s="42"/>
      <c r="D343" s="48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C350" s="42"/>
      <c r="D350" s="48"/>
      <c r="E350" s="49"/>
    </row>
    <row r="351" spans="1:5" s="5" customFormat="1" ht="16.5">
      <c r="A351" s="42"/>
      <c r="C351" s="42"/>
      <c r="D351" s="48"/>
      <c r="E351" s="49"/>
    </row>
    <row r="352" spans="1:5" s="5" customFormat="1" ht="16.5">
      <c r="A352" s="42"/>
      <c r="C352" s="42"/>
      <c r="D352" s="48"/>
      <c r="E352" s="49"/>
    </row>
    <row r="353" spans="1:5" s="5" customFormat="1" ht="16.5">
      <c r="A353" s="42"/>
      <c r="C353" s="42"/>
      <c r="D353" s="48"/>
      <c r="E353" s="49"/>
    </row>
    <row r="354" spans="1:5" s="5" customFormat="1" ht="16.5">
      <c r="A354" s="42"/>
      <c r="C354" s="42"/>
      <c r="D354" s="48"/>
      <c r="E354" s="49"/>
    </row>
    <row r="355" spans="1:5" s="5" customFormat="1" ht="16.5">
      <c r="A355" s="42"/>
      <c r="C355" s="42"/>
      <c r="D355" s="48"/>
      <c r="E355" s="49"/>
    </row>
    <row r="356" spans="1:5" s="5" customFormat="1" ht="16.5">
      <c r="A356" s="42"/>
      <c r="C356" s="42"/>
      <c r="D356" s="48"/>
      <c r="E356" s="49"/>
    </row>
    <row r="357" spans="1:5" s="5" customFormat="1" ht="16.5">
      <c r="A357" s="42"/>
      <c r="C357" s="42"/>
      <c r="D357" s="48"/>
      <c r="E357" s="49"/>
    </row>
    <row r="358" spans="1:5" s="5" customFormat="1" ht="16.5">
      <c r="A358" s="42"/>
      <c r="C358" s="42"/>
      <c r="D358" s="48"/>
      <c r="E358" s="49"/>
    </row>
    <row r="359" spans="1:5" s="5" customFormat="1" ht="16.5">
      <c r="A359" s="42"/>
      <c r="C359" s="42"/>
      <c r="D359" s="48"/>
      <c r="E359" s="49"/>
    </row>
    <row r="360" spans="1:5" s="5" customFormat="1" ht="16.5">
      <c r="A360" s="42"/>
      <c r="C360" s="42"/>
      <c r="D360" s="48"/>
      <c r="E360" s="49"/>
    </row>
    <row r="361" spans="1:5" s="5" customFormat="1" ht="16.5">
      <c r="A361" s="42"/>
      <c r="C361" s="42"/>
      <c r="D361" s="48"/>
      <c r="E361" s="49"/>
    </row>
    <row r="362" spans="1:5" s="5" customFormat="1" ht="16.5">
      <c r="A362" s="42"/>
      <c r="C362" s="42"/>
      <c r="D362" s="48"/>
      <c r="E362" s="49"/>
    </row>
    <row r="363" spans="1:5" s="5" customFormat="1" ht="16.5">
      <c r="A363" s="42"/>
      <c r="C363" s="42"/>
      <c r="D363" s="48"/>
      <c r="E363" s="49"/>
    </row>
    <row r="364" spans="1:5" s="5" customFormat="1" ht="16.5">
      <c r="A364" s="42"/>
      <c r="C364" s="42"/>
      <c r="D364" s="48"/>
      <c r="E364" s="49"/>
    </row>
    <row r="365" spans="1:5" s="5" customFormat="1" ht="16.5">
      <c r="A365" s="42"/>
      <c r="C365" s="42"/>
      <c r="D365" s="48"/>
      <c r="E365" s="49"/>
    </row>
    <row r="366" spans="1:5" s="5" customFormat="1" ht="16.5">
      <c r="A366" s="42"/>
      <c r="C366" s="42"/>
      <c r="D366" s="48"/>
      <c r="E366" s="49"/>
    </row>
    <row r="367" spans="1:5" s="5" customFormat="1" ht="16.5">
      <c r="A367" s="42"/>
      <c r="C367" s="42"/>
      <c r="D367" s="48"/>
      <c r="E367" s="49"/>
    </row>
    <row r="368" spans="1:5" s="5" customFormat="1" ht="16.5">
      <c r="A368" s="42"/>
      <c r="C368" s="42"/>
      <c r="D368" s="48"/>
      <c r="E368" s="49"/>
    </row>
    <row r="369" spans="1:5" s="5" customFormat="1" ht="16.5">
      <c r="A369" s="42"/>
      <c r="C369" s="42"/>
      <c r="D369" s="48"/>
      <c r="E369" s="49"/>
    </row>
    <row r="370" spans="1:5" s="5" customFormat="1" ht="16.5">
      <c r="A370" s="42"/>
      <c r="C370" s="42"/>
      <c r="D370" s="48"/>
      <c r="E370" s="49"/>
    </row>
    <row r="371" spans="1:5" s="5" customFormat="1" ht="16.5">
      <c r="A371" s="42"/>
      <c r="B371" s="46"/>
      <c r="C371" s="47"/>
      <c r="D371" s="48"/>
      <c r="E371" s="49"/>
    </row>
    <row r="372" spans="1:5" s="5" customFormat="1" ht="13.5" customHeight="1">
      <c r="A372" s="42"/>
      <c r="C372" s="42"/>
      <c r="D372" s="48"/>
      <c r="E372" s="49"/>
    </row>
    <row r="382" ht="4.5" customHeight="1"/>
    <row r="383" ht="12.75" hidden="1"/>
  </sheetData>
  <sheetProtection/>
  <mergeCells count="2">
    <mergeCell ref="A1:E1"/>
    <mergeCell ref="C322:D322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kozlov_info2 О.В. Михайлова</cp:lastModifiedBy>
  <cp:lastPrinted>2023-02-08T08:16:08Z</cp:lastPrinted>
  <dcterms:created xsi:type="dcterms:W3CDTF">2001-03-21T05:21:19Z</dcterms:created>
  <dcterms:modified xsi:type="dcterms:W3CDTF">2023-04-17T14:55:09Z</dcterms:modified>
  <cp:category/>
  <cp:version/>
  <cp:contentType/>
  <cp:contentStatus/>
</cp:coreProperties>
</file>