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5360" windowHeight="8112" activeTab="0"/>
  </bookViews>
  <sheets>
    <sheet name="прил 2 по МП" sheetId="1" r:id="rId1"/>
  </sheets>
  <definedNames>
    <definedName name="Z_133630D6_971E_4B3C_94DF_B21C9BF4489A_.wvu.Cols" localSheetId="0" hidden="1">'прил 2 по МП'!$A:$A</definedName>
    <definedName name="Z_133630D6_971E_4B3C_94DF_B21C9BF4489A_.wvu.FilterData" localSheetId="0" hidden="1">'прил 2 по МП'!$B$10:$AG$350</definedName>
    <definedName name="Z_133630D6_971E_4B3C_94DF_B21C9BF4489A_.wvu.PrintArea" localSheetId="0" hidden="1">'прил 2 по МП'!$A$5:$M$346</definedName>
    <definedName name="Z_133630D6_971E_4B3C_94DF_B21C9BF4489A_.wvu.PrintTitles" localSheetId="0" hidden="1">'прил 2 по МП'!$8:$10</definedName>
    <definedName name="Z_F75FBE57_A4A2_4643_A8F4_F6BC3B61B526_.wvu.Cols" localSheetId="0" hidden="1">'прил 2 по МП'!$A:$A</definedName>
    <definedName name="Z_F75FBE57_A4A2_4643_A8F4_F6BC3B61B526_.wvu.FilterData" localSheetId="0" hidden="1">'прил 2 по МП'!$B$10:$AG$350</definedName>
    <definedName name="Z_F75FBE57_A4A2_4643_A8F4_F6BC3B61B526_.wvu.PrintArea" localSheetId="0" hidden="1">'прил 2 по МП'!$A$5:$M$349</definedName>
    <definedName name="Z_F75FBE57_A4A2_4643_A8F4_F6BC3B61B526_.wvu.PrintTitles" localSheetId="0" hidden="1">'прил 2 по МП'!$8:$10</definedName>
    <definedName name="_xlnm.Print_Titles" localSheetId="0">'прил 2 по МП'!$8:$10</definedName>
    <definedName name="_xlnm.Print_Area" localSheetId="0">'прил 2 по МП'!$B$1:$S$354</definedName>
  </definedNames>
  <calcPr fullCalcOnLoad="1"/>
</workbook>
</file>

<file path=xl/sharedStrings.xml><?xml version="1.0" encoding="utf-8"?>
<sst xmlns="http://schemas.openxmlformats.org/spreadsheetml/2006/main" count="363" uniqueCount="98">
  <si>
    <t>Ц1</t>
  </si>
  <si>
    <t>Ц3</t>
  </si>
  <si>
    <t>Ц4</t>
  </si>
  <si>
    <t>Ц5</t>
  </si>
  <si>
    <t>Ц6</t>
  </si>
  <si>
    <t>Ц7</t>
  </si>
  <si>
    <t>Ц8</t>
  </si>
  <si>
    <t>Ц9</t>
  </si>
  <si>
    <t>Ч1</t>
  </si>
  <si>
    <t>Ч2</t>
  </si>
  <si>
    <t>Ч4</t>
  </si>
  <si>
    <t>Ч5</t>
  </si>
  <si>
    <t>Ч6</t>
  </si>
  <si>
    <t xml:space="preserve">Ц2 </t>
  </si>
  <si>
    <t>в том числе за счет:</t>
  </si>
  <si>
    <t>Итого по программам</t>
  </si>
  <si>
    <t>Справочно</t>
  </si>
  <si>
    <t xml:space="preserve">Всего расходы </t>
  </si>
  <si>
    <t>2019
(отчет)</t>
  </si>
  <si>
    <t>Показатели финансового обеспечения муниципальных  программ Шумерлинского района Чувашской Республики ( с 2019 - 2021 годы), Шумерлинского муниципального округа Чувашской Республики ( с 2022 - 2035 годы)                                                                                  на период до 2035 года</t>
  </si>
  <si>
    <t>(тыс. рублей)</t>
  </si>
  <si>
    <t>2020   (отчет)</t>
  </si>
  <si>
    <t>Наименование муниципальной  программы Шумерлинского района (Шумерлинского муниципального округа)Чувашской Республики</t>
  </si>
  <si>
    <t>федерального бюджета</t>
  </si>
  <si>
    <t>республиканского бюджета</t>
  </si>
  <si>
    <t>местного бюджета</t>
  </si>
  <si>
    <t>Подпрограмма "Модернизация коммунальной инфраструктуры на территории Чувашской Республики"</t>
  </si>
  <si>
    <t>Подпрограмма "Обеспечение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родителей"</t>
  </si>
  <si>
    <t>Подпрограмма "Профилактика правонарушений"</t>
  </si>
  <si>
    <t>Подпрограмма "Профилактика незаконного потребления наркотических средств и психотропных веществ, наркомании в Шумерлинском районе, Шумерлинском муниципальном округе"</t>
  </si>
  <si>
    <t>Подпрограмма "Поддержка строительства жилья в Шумерлинском районе, Шумерлинском муниципальном округе"</t>
  </si>
  <si>
    <t>Подпрограмма "Предупреждение детской безпризорности, безнадзорности и првонарушений несовершеннолетних"</t>
  </si>
  <si>
    <t>Подпрограмма "Обеспечение реализации муниципальной программы Шумерлинского района, Шумерлинского муниципального округа "Обеспечение общественного порядка и противодействия преступности"</t>
  </si>
  <si>
    <t>Подпрограмма "Управление муниципальным имуществом Шумерлинского района, Шумерлинского муниципального округа Чувашской Республики"</t>
  </si>
  <si>
    <t>Подпрограмма "Развитие культуры в Шумерлинском районе, Шумерлинском муниципальном округе"</t>
  </si>
  <si>
    <t>Подпрограмма "Развитие физической  культуры и массового спорта"</t>
  </si>
  <si>
    <t>Подпрограмма "Развитие  спорта высших достижений и системы подготовки спортивного резерва"</t>
  </si>
  <si>
    <t>Подпрограмма "Безопасный труд"</t>
  </si>
  <si>
    <t>Подпрограмма "Муниципальная поддержка развития образования"</t>
  </si>
  <si>
    <t>Подпрограмма "Молодежь Шумерлинского района, Шумерлинского муниципального округа"</t>
  </si>
  <si>
    <t>Подпрограмма "Патриотическое воспитание и допризывная подготовка молодежи Шумерлинского района, Шумерлинского муципального округа"</t>
  </si>
  <si>
    <t>Подпрограмма "Обеспечение реализации муниципальной программы Шумерлинского района, Шумерлинского муниципального округа"</t>
  </si>
  <si>
    <t>Подпрограмма "Профилактика терроризма и экстремистской деятельности в  Шумерлинском районе, Шумерлинском муниципальном округе"</t>
  </si>
  <si>
    <t xml:space="preserve">Подпрограмма "Построение (развитие) аппаратно - программного комплекса "Безопасный город" </t>
  </si>
  <si>
    <t xml:space="preserve">Подпрограмма "Развитие ветеринарии" </t>
  </si>
  <si>
    <t xml:space="preserve">Подпрограмма "Повышение качества предоставления государственных и муниципальных услуг" </t>
  </si>
  <si>
    <t xml:space="preserve">Подпрограмма "Безопасные и качественные автомобильные дороги" </t>
  </si>
  <si>
    <t xml:space="preserve">Подпрограмма "Безопасность дорожного движения" </t>
  </si>
  <si>
    <t xml:space="preserve">Подпрограмма "Совершенствование бюджетной политики и обеспечение сбалансированности консолидированного бюджета Шумерлинского района, бюджета Шумерлинского муниципального округа" </t>
  </si>
  <si>
    <t xml:space="preserve">Подпрограмма "Обеспечение реализации муниципальной программы "Управление общественными финансами и муниципальным долгом  Шумерлинского района,  Шумерлинского муниципального округа" </t>
  </si>
  <si>
    <t xml:space="preserve">Подпрограмма "Обеспечение реализации муниципальной программы "Развитие потенциала муниципального управления" </t>
  </si>
  <si>
    <t xml:space="preserve">Подпрограмма "Развитие информационных технологий" </t>
  </si>
  <si>
    <t xml:space="preserve">Условно утверждаемые расходы, зарезервированные средства, распределение которых                      осуществляется по мере                     исполнения  бюджета  Шумерлинского муниципального округа Чувашской Республики </t>
  </si>
  <si>
    <t xml:space="preserve">Подпрограмма "Благоустройство дворовых и общественных территорий" </t>
  </si>
  <si>
    <t xml:space="preserve">Подпрограмма "Создание условий для обеспечения доступным и комфортным жильем сельского населения" </t>
  </si>
  <si>
    <t xml:space="preserve">Подпрограмма "Создание  и развитие инфраструктуры на сельских территориях" 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</si>
  <si>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</si>
  <si>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территрии Шумерлинского района"</t>
  </si>
  <si>
    <t xml:space="preserve">Подпрограмма "Совершенствование системы управления экономическим развитием" 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</si>
  <si>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</si>
  <si>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</t>
  </si>
  <si>
    <t>Подпрограмма "Социальное обеспечение граждан"</t>
  </si>
  <si>
    <t xml:space="preserve">Подпрограмма "Развитие мелиорации земель сельскохозяйственного назначения" </t>
  </si>
  <si>
    <t xml:space="preserve">Подпрограмма "Устойчивое развите сельских территрий Шумерлинского района" </t>
  </si>
  <si>
    <t xml:space="preserve">Подпрограмма "Градостроительная деятельность в Чувашской Республике" </t>
  </si>
  <si>
    <t xml:space="preserve">Подпрограмма "Развитие отраслей агропромышленного комплекса" </t>
  </si>
  <si>
    <t xml:space="preserve">Подпрограмма "Развитие субъектов малого и среднего предпринимательства" </t>
  </si>
  <si>
    <t xml:space="preserve">                                                                                      Приложение № 2
                                                                                            к Бюджетному прогнозу  Шумерлинского муниципального округа Чувашской Республики на период  до 2035 года </t>
  </si>
  <si>
    <t xml:space="preserve">Приложение № 2 </t>
  </si>
  <si>
    <t>2021 (отчет)</t>
  </si>
  <si>
    <t xml:space="preserve">Подпрограмма "Инвестиционный климат" </t>
  </si>
  <si>
    <t>Подпрограмма "Газификация Чувашской Республики"</t>
  </si>
  <si>
    <t>Подпрограмма "Активная политика занятости населения и социальная поддержка безработных граждан"</t>
  </si>
  <si>
    <t xml:space="preserve">Подпрограмма "Совершенствование муниципального управления в сфере юстиции" </t>
  </si>
  <si>
    <t>«Модернизация и развитие сферы жилищно-коммунального хозяйства» (А100000000)</t>
  </si>
  <si>
    <t>«Обеспечение граждан доступным и комфортным жильем"(А200000000)</t>
  </si>
  <si>
    <t>«Обеспечение общественного порядка и противодействия преступности»(А300000000)</t>
  </si>
  <si>
    <t>«Развитие земельных и имущественных отношений»(А400000000)</t>
  </si>
  <si>
    <t>«Формирование современной городской среды»(А500000000)</t>
  </si>
  <si>
    <t>«Комплексное развитие сельских территрий Шумерлинского района, Шумерлинского муниципального округа»(А600000000)</t>
  </si>
  <si>
    <t>«Социальная поддержка граждан»(Ц300000000)</t>
  </si>
  <si>
    <t>«Развитие культуры»(Ц400000000)</t>
  </si>
  <si>
    <t>«Развитие физической культуры и спорта»(Ц500000000)</t>
  </si>
  <si>
    <t>«Содействие занятости населения в Шумерлинском районе, Шумерлинском муниципальном округе»(Ц600000000)</t>
  </si>
  <si>
    <t>«Развитие образования»(Ц700000000)</t>
  </si>
  <si>
    <t>«Повышение безопасности жизнедеятельности населения и территорий Шумерлинского  района , Шумерлинского муниципального округа»(Ц800000000)</t>
  </si>
  <si>
    <t>«Развитие сельского хозяйства и регулирование рынка сельскохозяйственной продукции, сырья и продовольствия»(Ц900000000)</t>
  </si>
  <si>
    <t>«Развитие транспортной системы Шумерлинского района, Шумерлинского мугиципального округа»(Ч200000000)</t>
  </si>
  <si>
    <t>«Развитие потенциала природно- сырьевых ресурсов и повышение экологической безопасности»(Ч300000000)</t>
  </si>
  <si>
    <t>«Управление общественными финансами и муниципальным долгом Шумерлинского района, Шумерлинского муниципального округа»(Ч400000000)</t>
  </si>
  <si>
    <t>«Развитие потенциала муниципального управления»(Ч500000000)</t>
  </si>
  <si>
    <t>«Развитие строительного комплекса и архитектуры»(Ч900000000)</t>
  </si>
  <si>
    <t>«Цифровое общество Шумерлинского района, Шумерлинского муниципального округа»(Ч600000000)</t>
  </si>
  <si>
    <t>«Экономическое развитие» (Ч100000000)</t>
  </si>
  <si>
    <t>Подпрограмма "Строительство(реконструкция) и модернизация муниципальных учреждений культуры клубного типа"</t>
  </si>
  <si>
    <t xml:space="preserve">Подпрограмма "Обеспечение экологической безопасности в Шумерлинском районе, Шумерлинском муниципальном округе" </t>
  </si>
  <si>
    <t xml:space="preserve">Подпрограмма "Обращение с отходами, в том числе с твердыми коммунальными отходами, на территории Чувашской Республики" </t>
  </si>
  <si>
    <t>к постановлению от  05.12. 2023г № 899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</si>
</sst>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ET"/>
      <family val="0"/>
    </font>
    <font>
      <b/>
      <sz val="11"/>
      <color indexed="8"/>
      <name val="TimesET"/>
      <family val="0"/>
    </font>
    <font>
      <i/>
      <sz val="11"/>
      <color indexed="8"/>
      <name val="TimesET"/>
      <family val="0"/>
    </font>
    <font>
      <sz val="11"/>
      <color indexed="10"/>
      <name val="TimesET"/>
      <family val="0"/>
    </font>
    <font>
      <sz val="11"/>
      <name val="TimesET"/>
      <family val="0"/>
    </font>
    <font>
      <i/>
      <sz val="11"/>
      <name val="TimesET"/>
      <family val="0"/>
    </font>
    <font>
      <i/>
      <sz val="11"/>
      <color indexed="10"/>
      <name val="TimesET"/>
      <family val="0"/>
    </font>
    <font>
      <b/>
      <sz val="11"/>
      <name val="TimesET"/>
      <family val="0"/>
    </font>
    <font>
      <sz val="11"/>
      <color indexed="9"/>
      <name val="TimesET"/>
      <family val="0"/>
    </font>
    <font>
      <i/>
      <sz val="11"/>
      <color indexed="9"/>
      <name val="TimesET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>
      <alignment horizontal="left" vertical="top" wrapText="1"/>
      <protection/>
    </xf>
    <xf numFmtId="49" fontId="40" fillId="20" borderId="2">
      <alignment horizontal="center" vertical="top" wrapText="1" shrinkToFit="1"/>
      <protection/>
    </xf>
    <xf numFmtId="4" fontId="40" fillId="20" borderId="2">
      <alignment horizontal="right" vertical="top" wrapText="1" shrinkToFit="1"/>
      <protection/>
    </xf>
    <xf numFmtId="0" fontId="41" fillId="0" borderId="0">
      <alignment horizontal="right" vertical="top" wrapText="1"/>
      <protection/>
    </xf>
    <xf numFmtId="164" fontId="40" fillId="21" borderId="3">
      <alignment horizontal="right" shrinkToFit="1"/>
      <protection/>
    </xf>
    <xf numFmtId="164" fontId="40" fillId="20" borderId="2">
      <alignment horizontal="right" vertical="top" wrapText="1" shrinkToFit="1"/>
      <protection/>
    </xf>
    <xf numFmtId="164" fontId="40" fillId="20" borderId="4">
      <alignment horizontal="right" vertical="top" shrinkToFit="1"/>
      <protection/>
    </xf>
    <xf numFmtId="49" fontId="42" fillId="0" borderId="5">
      <alignment horizontal="center" vertical="center" wrapTex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6" applyNumberFormat="0" applyAlignment="0" applyProtection="0"/>
    <xf numFmtId="0" fontId="44" fillId="29" borderId="7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3" borderId="13" applyNumberFormat="0" applyFont="0" applyAlignment="0" applyProtection="0"/>
    <xf numFmtId="9" fontId="1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6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60" fillId="35" borderId="0" xfId="0" applyFont="1" applyFill="1" applyAlignment="1">
      <alignment vertical="center"/>
    </xf>
    <xf numFmtId="0" fontId="13" fillId="35" borderId="0" xfId="0" applyFont="1" applyFill="1" applyAlignment="1">
      <alignment/>
    </xf>
    <xf numFmtId="164" fontId="9" fillId="35" borderId="15" xfId="0" applyNumberFormat="1" applyFont="1" applyFill="1" applyBorder="1" applyAlignment="1">
      <alignment horizontal="right" wrapText="1"/>
    </xf>
    <xf numFmtId="164" fontId="6" fillId="35" borderId="15" xfId="0" applyNumberFormat="1" applyFont="1" applyFill="1" applyBorder="1" applyAlignment="1">
      <alignment/>
    </xf>
    <xf numFmtId="164" fontId="16" fillId="35" borderId="15" xfId="0" applyNumberFormat="1" applyFont="1" applyFill="1" applyBorder="1" applyAlignment="1">
      <alignment/>
    </xf>
    <xf numFmtId="164" fontId="7" fillId="35" borderId="15" xfId="0" applyNumberFormat="1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7" fillId="35" borderId="15" xfId="0" applyNumberFormat="1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/>
    </xf>
    <xf numFmtId="164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5" borderId="15" xfId="0" applyFont="1" applyFill="1" applyBorder="1" applyAlignment="1">
      <alignment/>
    </xf>
    <xf numFmtId="164" fontId="7" fillId="35" borderId="15" xfId="0" applyNumberFormat="1" applyFont="1" applyFill="1" applyBorder="1" applyAlignment="1">
      <alignment horizontal="right" wrapText="1"/>
    </xf>
    <xf numFmtId="164" fontId="6" fillId="35" borderId="15" xfId="0" applyNumberFormat="1" applyFont="1" applyFill="1" applyBorder="1" applyAlignment="1">
      <alignment horizontal="right" wrapText="1"/>
    </xf>
    <xf numFmtId="0" fontId="12" fillId="35" borderId="0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left" vertical="center" wrapText="1" indent="2"/>
    </xf>
    <xf numFmtId="0" fontId="4" fillId="35" borderId="0" xfId="0" applyFont="1" applyFill="1" applyAlignment="1">
      <alignment/>
    </xf>
    <xf numFmtId="0" fontId="7" fillId="35" borderId="16" xfId="0" applyFont="1" applyFill="1" applyBorder="1" applyAlignment="1">
      <alignment/>
    </xf>
    <xf numFmtId="0" fontId="16" fillId="35" borderId="15" xfId="0" applyFont="1" applyFill="1" applyBorder="1" applyAlignment="1">
      <alignment horizontal="left" vertical="center" wrapText="1" indent="2"/>
    </xf>
    <xf numFmtId="0" fontId="6" fillId="35" borderId="15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left" vertical="center" wrapText="1" indent="2"/>
    </xf>
    <xf numFmtId="0" fontId="9" fillId="35" borderId="15" xfId="0" applyFont="1" applyFill="1" applyBorder="1" applyAlignment="1">
      <alignment vertical="top" wrapText="1"/>
    </xf>
    <xf numFmtId="0" fontId="5" fillId="35" borderId="0" xfId="0" applyFont="1" applyFill="1" applyAlignment="1">
      <alignment/>
    </xf>
    <xf numFmtId="0" fontId="2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17" fillId="35" borderId="15" xfId="0" applyFont="1" applyFill="1" applyBorder="1" applyAlignment="1">
      <alignment/>
    </xf>
    <xf numFmtId="4" fontId="4" fillId="35" borderId="15" xfId="0" applyNumberFormat="1" applyFont="1" applyFill="1" applyBorder="1" applyAlignment="1">
      <alignment/>
    </xf>
    <xf numFmtId="164" fontId="4" fillId="35" borderId="15" xfId="0" applyNumberFormat="1" applyFont="1" applyFill="1" applyBorder="1" applyAlignment="1">
      <alignment/>
    </xf>
    <xf numFmtId="164" fontId="16" fillId="35" borderId="0" xfId="0" applyNumberFormat="1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16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vertical="top" wrapText="1"/>
    </xf>
    <xf numFmtId="0" fontId="3" fillId="35" borderId="0" xfId="0" applyFont="1" applyFill="1" applyAlignment="1">
      <alignment/>
    </xf>
    <xf numFmtId="0" fontId="6" fillId="35" borderId="15" xfId="0" applyFont="1" applyFill="1" applyBorder="1" applyAlignment="1">
      <alignment vertical="top" wrapText="1"/>
    </xf>
    <xf numFmtId="0" fontId="3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left" vertical="top" wrapText="1" indent="2"/>
    </xf>
    <xf numFmtId="164" fontId="3" fillId="35" borderId="0" xfId="0" applyNumberFormat="1" applyFont="1" applyFill="1" applyAlignment="1">
      <alignment/>
    </xf>
    <xf numFmtId="0" fontId="10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 indent="2"/>
    </xf>
    <xf numFmtId="0" fontId="10" fillId="35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wrapText="1"/>
    </xf>
    <xf numFmtId="164" fontId="6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164" fontId="7" fillId="35" borderId="15" xfId="0" applyNumberFormat="1" applyFont="1" applyFill="1" applyBorder="1" applyAlignment="1">
      <alignment horizontal="right"/>
    </xf>
    <xf numFmtId="164" fontId="9" fillId="35" borderId="15" xfId="0" applyNumberFormat="1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4" fillId="35" borderId="15" xfId="0" applyFont="1" applyFill="1" applyBorder="1" applyAlignment="1">
      <alignment horizontal="right"/>
    </xf>
    <xf numFmtId="165" fontId="4" fillId="35" borderId="15" xfId="0" applyNumberFormat="1" applyFont="1" applyFill="1" applyBorder="1" applyAlignment="1">
      <alignment/>
    </xf>
    <xf numFmtId="0" fontId="6" fillId="35" borderId="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164" fontId="2" fillId="35" borderId="15" xfId="0" applyNumberFormat="1" applyFont="1" applyFill="1" applyBorder="1" applyAlignment="1">
      <alignment horizontal="right"/>
    </xf>
    <xf numFmtId="0" fontId="0" fillId="35" borderId="0" xfId="0" applyFill="1" applyAlignment="1">
      <alignment horizontal="right" wrapText="1"/>
    </xf>
    <xf numFmtId="0" fontId="60" fillId="35" borderId="0" xfId="0" applyFont="1" applyFill="1" applyAlignment="1">
      <alignment horizontal="right" vertical="center" wrapText="1"/>
    </xf>
    <xf numFmtId="0" fontId="2" fillId="35" borderId="17" xfId="0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/>
    </xf>
    <xf numFmtId="164" fontId="3" fillId="35" borderId="0" xfId="0" applyNumberFormat="1" applyFont="1" applyFill="1" applyAlignment="1">
      <alignment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wrapText="1"/>
    </xf>
    <xf numFmtId="0" fontId="12" fillId="35" borderId="0" xfId="0" applyFont="1" applyFill="1" applyAlignment="1">
      <alignment horizontal="right" vertical="top" wrapText="1"/>
    </xf>
    <xf numFmtId="0" fontId="0" fillId="35" borderId="0" xfId="0" applyFill="1" applyAlignment="1">
      <alignment horizontal="right" wrapText="1"/>
    </xf>
    <xf numFmtId="0" fontId="13" fillId="35" borderId="0" xfId="0" applyFont="1" applyFill="1" applyBorder="1" applyAlignment="1">
      <alignment horizontal="right" wrapText="1"/>
    </xf>
    <xf numFmtId="0" fontId="0" fillId="35" borderId="0" xfId="0" applyFill="1" applyBorder="1" applyAlignment="1">
      <alignment wrapText="1"/>
    </xf>
    <xf numFmtId="0" fontId="14" fillId="35" borderId="0" xfId="0" applyFont="1" applyFill="1" applyAlignment="1">
      <alignment horizontal="center" wrapText="1"/>
    </xf>
    <xf numFmtId="0" fontId="0" fillId="35" borderId="0" xfId="0" applyFill="1" applyAlignment="1">
      <alignment wrapText="1"/>
    </xf>
    <xf numFmtId="0" fontId="60" fillId="35" borderId="0" xfId="0" applyFont="1" applyFill="1" applyAlignment="1">
      <alignment horizontal="right" wrapText="1"/>
    </xf>
    <xf numFmtId="0" fontId="60" fillId="35" borderId="0" xfId="0" applyFont="1" applyFill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st57" xfId="36"/>
    <cellStyle name="st76" xfId="37"/>
    <cellStyle name="st78" xfId="38"/>
    <cellStyle name="st79" xfId="39"/>
    <cellStyle name="xl_bot_header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G359"/>
  <sheetViews>
    <sheetView tabSelected="1" zoomScaleSheetLayoutView="100" zoomScalePageLayoutView="0" workbookViewId="0" topLeftCell="I1">
      <selection activeCell="O4" sqref="O4"/>
    </sheetView>
  </sheetViews>
  <sheetFormatPr defaultColWidth="9.140625" defaultRowHeight="15"/>
  <cols>
    <col min="1" max="1" width="4.140625" style="15" hidden="1" customWidth="1"/>
    <col min="2" max="2" width="42.57421875" style="15" customWidth="1"/>
    <col min="3" max="4" width="10.421875" style="15" customWidth="1"/>
    <col min="5" max="5" width="10.7109375" style="15" customWidth="1"/>
    <col min="6" max="6" width="10.421875" style="65" customWidth="1"/>
    <col min="7" max="14" width="10.421875" style="15" customWidth="1"/>
    <col min="15" max="15" width="12.28125" style="41" customWidth="1"/>
    <col min="16" max="16" width="12.140625" style="15" customWidth="1"/>
    <col min="17" max="17" width="11.421875" style="15" customWidth="1"/>
    <col min="18" max="18" width="11.140625" style="15" customWidth="1"/>
    <col min="19" max="19" width="11.57421875" style="15" customWidth="1"/>
    <col min="20" max="20" width="11.8515625" style="15" bestFit="1" customWidth="1"/>
    <col min="21" max="16384" width="9.140625" style="15" customWidth="1"/>
  </cols>
  <sheetData>
    <row r="1" spans="6:15" s="2" customFormat="1" ht="13.5" customHeight="1">
      <c r="F1" s="4"/>
      <c r="J1" s="75"/>
      <c r="K1" s="75"/>
      <c r="L1" s="75"/>
      <c r="M1" s="75"/>
      <c r="O1" s="19"/>
    </row>
    <row r="2" spans="6:19" s="2" customFormat="1" ht="13.5" customHeight="1">
      <c r="F2" s="4"/>
      <c r="J2" s="1"/>
      <c r="K2" s="1"/>
      <c r="L2" s="1"/>
      <c r="M2" s="1"/>
      <c r="O2" s="82" t="s">
        <v>68</v>
      </c>
      <c r="P2" s="81"/>
      <c r="Q2" s="81"/>
      <c r="R2" s="81"/>
      <c r="S2" s="81"/>
    </row>
    <row r="3" spans="6:19" s="2" customFormat="1" ht="13.5" customHeight="1">
      <c r="F3" s="4"/>
      <c r="J3" s="3"/>
      <c r="K3" s="3"/>
      <c r="L3" s="3"/>
      <c r="M3" s="3"/>
      <c r="O3" s="83" t="s">
        <v>97</v>
      </c>
      <c r="P3" s="77"/>
      <c r="Q3" s="77"/>
      <c r="R3" s="77"/>
      <c r="S3" s="77"/>
    </row>
    <row r="4" spans="6:19" s="2" customFormat="1" ht="13.5" customHeight="1">
      <c r="F4" s="4"/>
      <c r="J4" s="3"/>
      <c r="K4" s="3"/>
      <c r="L4" s="3"/>
      <c r="M4" s="3"/>
      <c r="O4" s="69"/>
      <c r="P4" s="68"/>
      <c r="Q4" s="68"/>
      <c r="R4" s="68"/>
      <c r="S4" s="68"/>
    </row>
    <row r="5" spans="6:19" s="2" customFormat="1" ht="54" customHeight="1">
      <c r="F5" s="4"/>
      <c r="J5" s="76" t="s">
        <v>67</v>
      </c>
      <c r="K5" s="76"/>
      <c r="L5" s="76"/>
      <c r="M5" s="76"/>
      <c r="N5" s="76"/>
      <c r="O5" s="77"/>
      <c r="P5" s="77"/>
      <c r="Q5" s="77"/>
      <c r="R5" s="77"/>
      <c r="S5" s="77"/>
    </row>
    <row r="6" spans="1:19" s="2" customFormat="1" ht="38.25" customHeight="1">
      <c r="A6" s="4"/>
      <c r="B6" s="80" t="s">
        <v>19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81"/>
      <c r="P6" s="81"/>
      <c r="Q6" s="81"/>
      <c r="R6" s="81"/>
      <c r="S6" s="81"/>
    </row>
    <row r="7" spans="1:18" s="2" customFormat="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8" t="s">
        <v>20</v>
      </c>
      <c r="O7" s="79"/>
      <c r="P7" s="79"/>
      <c r="Q7" s="79"/>
      <c r="R7" s="79"/>
    </row>
    <row r="8" spans="1:19" ht="15" customHeight="1">
      <c r="A8" s="20"/>
      <c r="B8" s="73" t="s">
        <v>22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5"/>
    </row>
    <row r="9" spans="1:19" ht="45" customHeight="1">
      <c r="A9" s="20"/>
      <c r="B9" s="74"/>
      <c r="C9" s="54" t="s">
        <v>18</v>
      </c>
      <c r="D9" s="54" t="s">
        <v>21</v>
      </c>
      <c r="E9" s="54" t="s">
        <v>69</v>
      </c>
      <c r="F9" s="54">
        <v>2022</v>
      </c>
      <c r="G9" s="54">
        <v>2023</v>
      </c>
      <c r="H9" s="54">
        <v>2024</v>
      </c>
      <c r="I9" s="54">
        <v>2025</v>
      </c>
      <c r="J9" s="54">
        <v>2026</v>
      </c>
      <c r="K9" s="54">
        <v>2027</v>
      </c>
      <c r="L9" s="54">
        <v>2028</v>
      </c>
      <c r="M9" s="54">
        <v>2029</v>
      </c>
      <c r="N9" s="54">
        <v>2030</v>
      </c>
      <c r="O9" s="54">
        <v>2031</v>
      </c>
      <c r="P9" s="54">
        <v>2032</v>
      </c>
      <c r="Q9" s="54">
        <v>2033</v>
      </c>
      <c r="R9" s="54">
        <v>2034</v>
      </c>
      <c r="S9" s="54">
        <v>2035</v>
      </c>
    </row>
    <row r="10" spans="1:19" ht="13.5">
      <c r="A10" s="20"/>
      <c r="B10" s="54">
        <v>1</v>
      </c>
      <c r="C10" s="54">
        <v>4</v>
      </c>
      <c r="D10" s="54">
        <v>5</v>
      </c>
      <c r="E10" s="54">
        <v>6</v>
      </c>
      <c r="F10" s="54">
        <v>7</v>
      </c>
      <c r="G10" s="54">
        <v>8</v>
      </c>
      <c r="H10" s="54">
        <v>9</v>
      </c>
      <c r="I10" s="54">
        <v>10</v>
      </c>
      <c r="J10" s="54">
        <v>11</v>
      </c>
      <c r="K10" s="54">
        <v>12</v>
      </c>
      <c r="L10" s="54">
        <v>13</v>
      </c>
      <c r="M10" s="54">
        <v>14</v>
      </c>
      <c r="N10" s="54">
        <v>15</v>
      </c>
      <c r="O10" s="54">
        <v>16</v>
      </c>
      <c r="P10" s="54">
        <v>17</v>
      </c>
      <c r="Q10" s="54">
        <v>18</v>
      </c>
      <c r="R10" s="54">
        <v>19</v>
      </c>
      <c r="S10" s="54">
        <v>20</v>
      </c>
    </row>
    <row r="11" spans="1:19" ht="27">
      <c r="A11" s="21" t="s">
        <v>0</v>
      </c>
      <c r="B11" s="22" t="s">
        <v>74</v>
      </c>
      <c r="C11" s="5">
        <f aca="true" t="shared" si="0" ref="C11:S11">C13+C14+C15</f>
        <v>2163.3</v>
      </c>
      <c r="D11" s="5">
        <f t="shared" si="0"/>
        <v>1087.8000000000002</v>
      </c>
      <c r="E11" s="5">
        <f t="shared" si="0"/>
        <v>47824.3</v>
      </c>
      <c r="F11" s="5">
        <f t="shared" si="0"/>
        <v>4525.2</v>
      </c>
      <c r="G11" s="5">
        <f t="shared" si="0"/>
        <v>21597.2</v>
      </c>
      <c r="H11" s="5">
        <f t="shared" si="0"/>
        <v>2796</v>
      </c>
      <c r="I11" s="5">
        <f t="shared" si="0"/>
        <v>0</v>
      </c>
      <c r="J11" s="5">
        <f t="shared" si="0"/>
        <v>0</v>
      </c>
      <c r="K11" s="5">
        <f t="shared" si="0"/>
        <v>10.5</v>
      </c>
      <c r="L11" s="5">
        <f t="shared" si="0"/>
        <v>10.7</v>
      </c>
      <c r="M11" s="5">
        <f t="shared" si="0"/>
        <v>10.8</v>
      </c>
      <c r="N11" s="5">
        <f t="shared" si="0"/>
        <v>11</v>
      </c>
      <c r="O11" s="5">
        <f t="shared" si="0"/>
        <v>11.5</v>
      </c>
      <c r="P11" s="5">
        <f t="shared" si="0"/>
        <v>11.7</v>
      </c>
      <c r="Q11" s="5">
        <f t="shared" si="0"/>
        <v>12.1</v>
      </c>
      <c r="R11" s="5">
        <f t="shared" si="0"/>
        <v>12.4</v>
      </c>
      <c r="S11" s="5">
        <f t="shared" si="0"/>
        <v>12.4</v>
      </c>
    </row>
    <row r="12" spans="1:19" s="25" customFormat="1" ht="13.5">
      <c r="A12" s="23"/>
      <c r="B12" s="24" t="s">
        <v>14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7"/>
      <c r="Q12" s="57"/>
      <c r="R12" s="57"/>
      <c r="S12" s="57"/>
    </row>
    <row r="13" spans="1:19" s="25" customFormat="1" ht="14.25">
      <c r="A13" s="26"/>
      <c r="B13" s="27" t="s">
        <v>23</v>
      </c>
      <c r="C13" s="58">
        <f aca="true" t="shared" si="1" ref="C13:D15">C28+C18</f>
        <v>0</v>
      </c>
      <c r="D13" s="58">
        <f t="shared" si="1"/>
        <v>0</v>
      </c>
      <c r="E13" s="58">
        <f>E28+E18+E23</f>
        <v>0</v>
      </c>
      <c r="F13" s="58">
        <f>F28+F18+F23+F33</f>
        <v>0</v>
      </c>
      <c r="G13" s="58">
        <f aca="true" t="shared" si="2" ref="G13:S13">G28+G18+G23+G33</f>
        <v>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K13" s="58">
        <f t="shared" si="2"/>
        <v>0</v>
      </c>
      <c r="L13" s="58">
        <f t="shared" si="2"/>
        <v>0</v>
      </c>
      <c r="M13" s="58">
        <f t="shared" si="2"/>
        <v>0</v>
      </c>
      <c r="N13" s="58">
        <f t="shared" si="2"/>
        <v>0</v>
      </c>
      <c r="O13" s="58">
        <f t="shared" si="2"/>
        <v>0</v>
      </c>
      <c r="P13" s="58">
        <f t="shared" si="2"/>
        <v>0</v>
      </c>
      <c r="Q13" s="58">
        <f t="shared" si="2"/>
        <v>0</v>
      </c>
      <c r="R13" s="58">
        <f t="shared" si="2"/>
        <v>0</v>
      </c>
      <c r="S13" s="58">
        <f t="shared" si="2"/>
        <v>0</v>
      </c>
    </row>
    <row r="14" spans="1:19" s="25" customFormat="1" ht="14.25">
      <c r="A14" s="26"/>
      <c r="B14" s="27" t="s">
        <v>24</v>
      </c>
      <c r="C14" s="58">
        <f t="shared" si="1"/>
        <v>2161.8</v>
      </c>
      <c r="D14" s="58">
        <f t="shared" si="1"/>
        <v>1033.4</v>
      </c>
      <c r="E14" s="58">
        <f>E29+E19+E24</f>
        <v>44988.4</v>
      </c>
      <c r="F14" s="58">
        <f aca="true" t="shared" si="3" ref="F14:S15">F29+F19+F24+F34</f>
        <v>0</v>
      </c>
      <c r="G14" s="58">
        <f t="shared" si="3"/>
        <v>3249</v>
      </c>
      <c r="H14" s="58">
        <f t="shared" si="3"/>
        <v>2650.5</v>
      </c>
      <c r="I14" s="58">
        <f t="shared" si="3"/>
        <v>0</v>
      </c>
      <c r="J14" s="58">
        <f t="shared" si="3"/>
        <v>0</v>
      </c>
      <c r="K14" s="58">
        <f t="shared" si="3"/>
        <v>0</v>
      </c>
      <c r="L14" s="58">
        <f t="shared" si="3"/>
        <v>0</v>
      </c>
      <c r="M14" s="58">
        <f t="shared" si="3"/>
        <v>0</v>
      </c>
      <c r="N14" s="58">
        <f t="shared" si="3"/>
        <v>0</v>
      </c>
      <c r="O14" s="58">
        <f t="shared" si="3"/>
        <v>0</v>
      </c>
      <c r="P14" s="58">
        <f t="shared" si="3"/>
        <v>0</v>
      </c>
      <c r="Q14" s="58">
        <f t="shared" si="3"/>
        <v>0</v>
      </c>
      <c r="R14" s="58">
        <f t="shared" si="3"/>
        <v>0</v>
      </c>
      <c r="S14" s="58">
        <f t="shared" si="3"/>
        <v>0</v>
      </c>
    </row>
    <row r="15" spans="1:19" s="25" customFormat="1" ht="14.25">
      <c r="A15" s="26"/>
      <c r="B15" s="27" t="s">
        <v>25</v>
      </c>
      <c r="C15" s="58">
        <f t="shared" si="1"/>
        <v>1.5</v>
      </c>
      <c r="D15" s="58">
        <f t="shared" si="1"/>
        <v>54.4</v>
      </c>
      <c r="E15" s="58">
        <f>E30+E20+E25</f>
        <v>2835.8999999999996</v>
      </c>
      <c r="F15" s="58">
        <f t="shared" si="3"/>
        <v>4525.2</v>
      </c>
      <c r="G15" s="58">
        <f t="shared" si="3"/>
        <v>18348.2</v>
      </c>
      <c r="H15" s="58">
        <f t="shared" si="3"/>
        <v>145.5</v>
      </c>
      <c r="I15" s="58">
        <f t="shared" si="3"/>
        <v>0</v>
      </c>
      <c r="J15" s="58">
        <f t="shared" si="3"/>
        <v>0</v>
      </c>
      <c r="K15" s="58">
        <f t="shared" si="3"/>
        <v>10.5</v>
      </c>
      <c r="L15" s="58">
        <f t="shared" si="3"/>
        <v>10.7</v>
      </c>
      <c r="M15" s="58">
        <f t="shared" si="3"/>
        <v>10.8</v>
      </c>
      <c r="N15" s="58">
        <f t="shared" si="3"/>
        <v>11</v>
      </c>
      <c r="O15" s="58">
        <f t="shared" si="3"/>
        <v>11.5</v>
      </c>
      <c r="P15" s="58">
        <f t="shared" si="3"/>
        <v>11.7</v>
      </c>
      <c r="Q15" s="58">
        <f t="shared" si="3"/>
        <v>12.1</v>
      </c>
      <c r="R15" s="58">
        <f t="shared" si="3"/>
        <v>12.4</v>
      </c>
      <c r="S15" s="58">
        <f t="shared" si="3"/>
        <v>12.4</v>
      </c>
    </row>
    <row r="16" spans="1:19" s="25" customFormat="1" ht="41.25">
      <c r="A16" s="26"/>
      <c r="B16" s="28" t="s">
        <v>59</v>
      </c>
      <c r="C16" s="59">
        <f aca="true" t="shared" si="4" ref="C16:S16">C18+C19+C20</f>
        <v>0</v>
      </c>
      <c r="D16" s="59">
        <f t="shared" si="4"/>
        <v>0</v>
      </c>
      <c r="E16" s="59">
        <f t="shared" si="4"/>
        <v>12783</v>
      </c>
      <c r="F16" s="59">
        <f t="shared" si="4"/>
        <v>0</v>
      </c>
      <c r="G16" s="59">
        <f t="shared" si="4"/>
        <v>0</v>
      </c>
      <c r="H16" s="59">
        <f t="shared" si="4"/>
        <v>0</v>
      </c>
      <c r="I16" s="59">
        <f t="shared" si="4"/>
        <v>0</v>
      </c>
      <c r="J16" s="59">
        <f t="shared" si="4"/>
        <v>0</v>
      </c>
      <c r="K16" s="59">
        <f t="shared" si="4"/>
        <v>10.5</v>
      </c>
      <c r="L16" s="59">
        <f t="shared" si="4"/>
        <v>10.7</v>
      </c>
      <c r="M16" s="59">
        <f t="shared" si="4"/>
        <v>10.8</v>
      </c>
      <c r="N16" s="59">
        <f t="shared" si="4"/>
        <v>11</v>
      </c>
      <c r="O16" s="59">
        <f t="shared" si="4"/>
        <v>11.5</v>
      </c>
      <c r="P16" s="59">
        <f t="shared" si="4"/>
        <v>11.7</v>
      </c>
      <c r="Q16" s="59">
        <f t="shared" si="4"/>
        <v>12.1</v>
      </c>
      <c r="R16" s="59">
        <f t="shared" si="4"/>
        <v>12.4</v>
      </c>
      <c r="S16" s="59">
        <f t="shared" si="4"/>
        <v>12.4</v>
      </c>
    </row>
    <row r="17" spans="1:19" s="25" customFormat="1" ht="13.5">
      <c r="A17" s="26"/>
      <c r="B17" s="29" t="s">
        <v>14</v>
      </c>
      <c r="C17" s="59"/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1"/>
      <c r="Q17" s="61"/>
      <c r="R17" s="61"/>
      <c r="S17" s="61"/>
    </row>
    <row r="18" spans="1:19" s="25" customFormat="1" ht="13.5">
      <c r="A18" s="26"/>
      <c r="B18" s="29" t="s">
        <v>23</v>
      </c>
      <c r="C18" s="59">
        <v>0</v>
      </c>
      <c r="D18" s="59">
        <v>0</v>
      </c>
      <c r="E18" s="59">
        <v>0</v>
      </c>
      <c r="F18" s="59"/>
      <c r="G18" s="59"/>
      <c r="H18" s="59"/>
      <c r="I18" s="59"/>
      <c r="J18" s="59"/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</row>
    <row r="19" spans="1:19" s="25" customFormat="1" ht="13.5">
      <c r="A19" s="26"/>
      <c r="B19" s="29" t="s">
        <v>24</v>
      </c>
      <c r="C19" s="59">
        <v>0</v>
      </c>
      <c r="D19" s="59">
        <v>0</v>
      </c>
      <c r="E19" s="59">
        <v>12139.5</v>
      </c>
      <c r="F19" s="59"/>
      <c r="G19" s="59"/>
      <c r="H19" s="59"/>
      <c r="I19" s="59"/>
      <c r="J19" s="59"/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</row>
    <row r="20" spans="1:19" s="25" customFormat="1" ht="13.5">
      <c r="A20" s="26"/>
      <c r="B20" s="29" t="s">
        <v>25</v>
      </c>
      <c r="C20" s="59">
        <v>0</v>
      </c>
      <c r="D20" s="59">
        <v>0</v>
      </c>
      <c r="E20" s="59">
        <v>643.5</v>
      </c>
      <c r="F20" s="59"/>
      <c r="G20" s="59"/>
      <c r="H20" s="59"/>
      <c r="I20" s="59"/>
      <c r="J20" s="59"/>
      <c r="K20" s="59">
        <v>10.5</v>
      </c>
      <c r="L20" s="59">
        <v>10.7</v>
      </c>
      <c r="M20" s="59">
        <v>10.8</v>
      </c>
      <c r="N20" s="59">
        <v>11</v>
      </c>
      <c r="O20" s="62">
        <v>11.5</v>
      </c>
      <c r="P20" s="62">
        <v>11.7</v>
      </c>
      <c r="Q20" s="62">
        <v>12.1</v>
      </c>
      <c r="R20" s="62">
        <v>12.4</v>
      </c>
      <c r="S20" s="62">
        <v>12.4</v>
      </c>
    </row>
    <row r="21" spans="1:19" s="25" customFormat="1" ht="69">
      <c r="A21" s="26"/>
      <c r="B21" s="28" t="s">
        <v>60</v>
      </c>
      <c r="C21" s="59">
        <f aca="true" t="shared" si="5" ref="C21:S21">C23+C24+C25</f>
        <v>0</v>
      </c>
      <c r="D21" s="59">
        <f t="shared" si="5"/>
        <v>0</v>
      </c>
      <c r="E21" s="59">
        <f t="shared" si="5"/>
        <v>35017.1</v>
      </c>
      <c r="F21" s="59">
        <f t="shared" si="5"/>
        <v>1577.7</v>
      </c>
      <c r="G21" s="59">
        <f t="shared" si="5"/>
        <v>1250.5</v>
      </c>
      <c r="H21" s="59">
        <f t="shared" si="5"/>
        <v>0</v>
      </c>
      <c r="I21" s="59">
        <f t="shared" si="5"/>
        <v>0</v>
      </c>
      <c r="J21" s="59">
        <f t="shared" si="5"/>
        <v>0</v>
      </c>
      <c r="K21" s="59">
        <f t="shared" si="5"/>
        <v>0</v>
      </c>
      <c r="L21" s="59">
        <f t="shared" si="5"/>
        <v>0</v>
      </c>
      <c r="M21" s="59">
        <f t="shared" si="5"/>
        <v>0</v>
      </c>
      <c r="N21" s="59">
        <f t="shared" si="5"/>
        <v>0</v>
      </c>
      <c r="O21" s="59">
        <f t="shared" si="5"/>
        <v>0</v>
      </c>
      <c r="P21" s="59">
        <f t="shared" si="5"/>
        <v>0</v>
      </c>
      <c r="Q21" s="59">
        <f t="shared" si="5"/>
        <v>0</v>
      </c>
      <c r="R21" s="59">
        <f t="shared" si="5"/>
        <v>0</v>
      </c>
      <c r="S21" s="59">
        <f t="shared" si="5"/>
        <v>0</v>
      </c>
    </row>
    <row r="22" spans="1:19" s="25" customFormat="1" ht="13.5">
      <c r="A22" s="26"/>
      <c r="B22" s="29" t="s">
        <v>14</v>
      </c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61"/>
      <c r="Q22" s="61"/>
      <c r="R22" s="61"/>
      <c r="S22" s="61"/>
    </row>
    <row r="23" spans="1:19" s="25" customFormat="1" ht="13.5">
      <c r="A23" s="26"/>
      <c r="B23" s="29" t="s">
        <v>23</v>
      </c>
      <c r="C23" s="59">
        <v>0</v>
      </c>
      <c r="D23" s="59">
        <v>0</v>
      </c>
      <c r="E23" s="59">
        <v>0</v>
      </c>
      <c r="F23" s="59"/>
      <c r="G23" s="59"/>
      <c r="H23" s="59"/>
      <c r="I23" s="59"/>
      <c r="J23" s="59"/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</row>
    <row r="24" spans="1:19" s="25" customFormat="1" ht="13.5">
      <c r="A24" s="26"/>
      <c r="B24" s="29" t="s">
        <v>24</v>
      </c>
      <c r="C24" s="59">
        <v>0</v>
      </c>
      <c r="D24" s="59">
        <v>0</v>
      </c>
      <c r="E24" s="59">
        <v>32825.9</v>
      </c>
      <c r="F24" s="59"/>
      <c r="G24" s="59"/>
      <c r="H24" s="59"/>
      <c r="I24" s="59"/>
      <c r="J24" s="59"/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</row>
    <row r="25" spans="1:19" s="25" customFormat="1" ht="13.5">
      <c r="A25" s="26"/>
      <c r="B25" s="29" t="s">
        <v>25</v>
      </c>
      <c r="C25" s="59">
        <v>0</v>
      </c>
      <c r="D25" s="59">
        <v>0</v>
      </c>
      <c r="E25" s="59">
        <v>2191.2</v>
      </c>
      <c r="F25" s="59">
        <v>1577.7</v>
      </c>
      <c r="G25" s="59">
        <v>1250.5</v>
      </c>
      <c r="H25" s="59"/>
      <c r="I25" s="59"/>
      <c r="J25" s="59"/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</row>
    <row r="26" spans="1:19" s="25" customFormat="1" ht="41.25">
      <c r="A26" s="26"/>
      <c r="B26" s="28" t="s">
        <v>26</v>
      </c>
      <c r="C26" s="59">
        <f aca="true" t="shared" si="6" ref="C26:S26">C28+C29+C30</f>
        <v>2163.3</v>
      </c>
      <c r="D26" s="59">
        <f t="shared" si="6"/>
        <v>1087.8000000000002</v>
      </c>
      <c r="E26" s="59">
        <f t="shared" si="6"/>
        <v>24.2</v>
      </c>
      <c r="F26" s="59">
        <f t="shared" si="6"/>
        <v>2793.8</v>
      </c>
      <c r="G26" s="59">
        <f t="shared" si="6"/>
        <v>17964.8</v>
      </c>
      <c r="H26" s="59">
        <f t="shared" si="6"/>
        <v>2796</v>
      </c>
      <c r="I26" s="59">
        <f t="shared" si="6"/>
        <v>0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59">
        <f t="shared" si="6"/>
        <v>0</v>
      </c>
      <c r="N26" s="59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S26" s="59">
        <f t="shared" si="6"/>
        <v>0</v>
      </c>
    </row>
    <row r="27" spans="1:19" s="25" customFormat="1" ht="13.5">
      <c r="A27" s="26"/>
      <c r="B27" s="29" t="s">
        <v>14</v>
      </c>
      <c r="C27" s="5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7"/>
    </row>
    <row r="28" spans="1:19" s="25" customFormat="1" ht="13.5">
      <c r="A28" s="26"/>
      <c r="B28" s="29" t="s">
        <v>23</v>
      </c>
      <c r="C28" s="59">
        <v>0</v>
      </c>
      <c r="D28" s="59">
        <v>0</v>
      </c>
      <c r="E28" s="59">
        <v>0</v>
      </c>
      <c r="F28" s="59"/>
      <c r="G28" s="59"/>
      <c r="H28" s="59"/>
      <c r="I28" s="59"/>
      <c r="J28" s="59"/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</row>
    <row r="29" spans="1:19" s="25" customFormat="1" ht="13.5">
      <c r="A29" s="26"/>
      <c r="B29" s="29" t="s">
        <v>24</v>
      </c>
      <c r="C29" s="59">
        <v>2161.8</v>
      </c>
      <c r="D29" s="59">
        <v>1033.4</v>
      </c>
      <c r="E29" s="59">
        <v>23</v>
      </c>
      <c r="F29" s="59"/>
      <c r="G29" s="59">
        <v>3249</v>
      </c>
      <c r="H29" s="59">
        <v>2650.5</v>
      </c>
      <c r="I29" s="59"/>
      <c r="J29" s="59"/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</row>
    <row r="30" spans="1:19" s="25" customFormat="1" ht="13.5">
      <c r="A30" s="26"/>
      <c r="B30" s="29" t="s">
        <v>25</v>
      </c>
      <c r="C30" s="59">
        <v>1.5</v>
      </c>
      <c r="D30" s="59">
        <v>54.4</v>
      </c>
      <c r="E30" s="59">
        <v>1.2</v>
      </c>
      <c r="F30" s="59">
        <v>2793.8</v>
      </c>
      <c r="G30" s="59">
        <v>14715.8</v>
      </c>
      <c r="H30" s="59">
        <v>145.5</v>
      </c>
      <c r="I30" s="59"/>
      <c r="J30" s="59"/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</row>
    <row r="31" spans="1:19" s="25" customFormat="1" ht="27">
      <c r="A31" s="26"/>
      <c r="B31" s="28" t="s">
        <v>71</v>
      </c>
      <c r="C31" s="59">
        <f aca="true" t="shared" si="7" ref="C31:S31">C33+C34+C35</f>
        <v>0</v>
      </c>
      <c r="D31" s="59">
        <f t="shared" si="7"/>
        <v>0</v>
      </c>
      <c r="E31" s="59">
        <f t="shared" si="7"/>
        <v>35017.1</v>
      </c>
      <c r="F31" s="59">
        <f t="shared" si="7"/>
        <v>153.7</v>
      </c>
      <c r="G31" s="59">
        <f t="shared" si="7"/>
        <v>2381.9</v>
      </c>
      <c r="H31" s="59">
        <f t="shared" si="7"/>
        <v>0</v>
      </c>
      <c r="I31" s="59">
        <f t="shared" si="7"/>
        <v>0</v>
      </c>
      <c r="J31" s="59">
        <f t="shared" si="7"/>
        <v>0</v>
      </c>
      <c r="K31" s="59">
        <f t="shared" si="7"/>
        <v>0</v>
      </c>
      <c r="L31" s="59">
        <f t="shared" si="7"/>
        <v>0</v>
      </c>
      <c r="M31" s="59">
        <f t="shared" si="7"/>
        <v>0</v>
      </c>
      <c r="N31" s="59">
        <f t="shared" si="7"/>
        <v>0</v>
      </c>
      <c r="O31" s="59">
        <f t="shared" si="7"/>
        <v>0</v>
      </c>
      <c r="P31" s="59">
        <f t="shared" si="7"/>
        <v>0</v>
      </c>
      <c r="Q31" s="59">
        <f t="shared" si="7"/>
        <v>0</v>
      </c>
      <c r="R31" s="59">
        <f t="shared" si="7"/>
        <v>0</v>
      </c>
      <c r="S31" s="59">
        <f t="shared" si="7"/>
        <v>0</v>
      </c>
    </row>
    <row r="32" spans="1:19" s="25" customFormat="1" ht="13.5">
      <c r="A32" s="26"/>
      <c r="B32" s="29" t="s">
        <v>14</v>
      </c>
      <c r="C32" s="59"/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61"/>
      <c r="Q32" s="61"/>
      <c r="R32" s="61"/>
      <c r="S32" s="61"/>
    </row>
    <row r="33" spans="1:19" s="25" customFormat="1" ht="13.5">
      <c r="A33" s="26"/>
      <c r="B33" s="29" t="s">
        <v>23</v>
      </c>
      <c r="C33" s="59">
        <v>0</v>
      </c>
      <c r="D33" s="59">
        <v>0</v>
      </c>
      <c r="E33" s="59">
        <v>0</v>
      </c>
      <c r="F33" s="59"/>
      <c r="G33" s="59"/>
      <c r="H33" s="59"/>
      <c r="I33" s="59"/>
      <c r="J33" s="59"/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</row>
    <row r="34" spans="1:19" s="25" customFormat="1" ht="13.5">
      <c r="A34" s="26"/>
      <c r="B34" s="29" t="s">
        <v>24</v>
      </c>
      <c r="C34" s="59">
        <v>0</v>
      </c>
      <c r="D34" s="59">
        <v>0</v>
      </c>
      <c r="E34" s="59">
        <v>32825.9</v>
      </c>
      <c r="F34" s="59"/>
      <c r="G34" s="59"/>
      <c r="H34" s="59"/>
      <c r="I34" s="59"/>
      <c r="J34" s="59"/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</row>
    <row r="35" spans="1:19" s="25" customFormat="1" ht="13.5">
      <c r="A35" s="26"/>
      <c r="B35" s="29" t="s">
        <v>25</v>
      </c>
      <c r="C35" s="59">
        <v>0</v>
      </c>
      <c r="D35" s="59">
        <v>0</v>
      </c>
      <c r="E35" s="59">
        <v>2191.2</v>
      </c>
      <c r="F35" s="59">
        <v>153.7</v>
      </c>
      <c r="G35" s="59">
        <v>2381.9</v>
      </c>
      <c r="H35" s="59"/>
      <c r="I35" s="59"/>
      <c r="J35" s="59"/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</row>
    <row r="36" spans="1:19" s="31" customFormat="1" ht="27">
      <c r="A36" s="21" t="s">
        <v>13</v>
      </c>
      <c r="B36" s="30" t="s">
        <v>75</v>
      </c>
      <c r="C36" s="5">
        <f aca="true" t="shared" si="8" ref="C36:S36">C38+C39+C40</f>
        <v>10882.5</v>
      </c>
      <c r="D36" s="5">
        <f t="shared" si="8"/>
        <v>20475.2</v>
      </c>
      <c r="E36" s="5">
        <f t="shared" si="8"/>
        <v>9309.300000000001</v>
      </c>
      <c r="F36" s="5">
        <f t="shared" si="8"/>
        <v>4469.7</v>
      </c>
      <c r="G36" s="5">
        <f t="shared" si="8"/>
        <v>5967.6</v>
      </c>
      <c r="H36" s="5">
        <f t="shared" si="8"/>
        <v>5956.2</v>
      </c>
      <c r="I36" s="5">
        <f t="shared" si="8"/>
        <v>21733.4</v>
      </c>
      <c r="J36" s="5">
        <f t="shared" si="8"/>
        <v>22829</v>
      </c>
      <c r="K36" s="5">
        <f t="shared" si="8"/>
        <v>13847.000000000002</v>
      </c>
      <c r="L36" s="5">
        <f t="shared" si="8"/>
        <v>13847.400000000001</v>
      </c>
      <c r="M36" s="5">
        <f t="shared" si="8"/>
        <v>13847.600000000002</v>
      </c>
      <c r="N36" s="5">
        <f t="shared" si="8"/>
        <v>13847.800000000001</v>
      </c>
      <c r="O36" s="5">
        <f t="shared" si="8"/>
        <v>13851.400000000001</v>
      </c>
      <c r="P36" s="5">
        <f t="shared" si="8"/>
        <v>13851.7</v>
      </c>
      <c r="Q36" s="5">
        <f t="shared" si="8"/>
        <v>13852.500000000002</v>
      </c>
      <c r="R36" s="5">
        <f t="shared" si="8"/>
        <v>13853.2</v>
      </c>
      <c r="S36" s="5">
        <f t="shared" si="8"/>
        <v>13853.2</v>
      </c>
    </row>
    <row r="37" spans="1:19" ht="13.5">
      <c r="A37" s="21"/>
      <c r="B37" s="24" t="s">
        <v>14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2"/>
      <c r="P37" s="32"/>
      <c r="Q37" s="32"/>
      <c r="R37" s="32"/>
      <c r="S37" s="32"/>
    </row>
    <row r="38" spans="1:19" s="25" customFormat="1" ht="14.25">
      <c r="A38" s="21"/>
      <c r="B38" s="27" t="s">
        <v>23</v>
      </c>
      <c r="C38" s="7">
        <f aca="true" t="shared" si="9" ref="C38:D40">C43+C48</f>
        <v>2614.7</v>
      </c>
      <c r="D38" s="7">
        <f t="shared" si="9"/>
        <v>3665.4</v>
      </c>
      <c r="E38" s="7">
        <f aca="true" t="shared" si="10" ref="E38:S40">E43+E48</f>
        <v>4723.6</v>
      </c>
      <c r="F38" s="7">
        <f t="shared" si="10"/>
        <v>2882.7</v>
      </c>
      <c r="G38" s="7">
        <f t="shared" si="10"/>
        <v>1834.1</v>
      </c>
      <c r="H38" s="7">
        <f t="shared" si="10"/>
        <v>2107.1</v>
      </c>
      <c r="I38" s="7">
        <f t="shared" si="10"/>
        <v>2274.4</v>
      </c>
      <c r="J38" s="7">
        <f t="shared" si="10"/>
        <v>2284.2</v>
      </c>
      <c r="K38" s="7">
        <f t="shared" si="10"/>
        <v>4513.3</v>
      </c>
      <c r="L38" s="7">
        <f t="shared" si="10"/>
        <v>4513.3</v>
      </c>
      <c r="M38" s="7">
        <f t="shared" si="10"/>
        <v>4513.3</v>
      </c>
      <c r="N38" s="7">
        <f t="shared" si="10"/>
        <v>4513.3</v>
      </c>
      <c r="O38" s="7">
        <f t="shared" si="10"/>
        <v>4513.3</v>
      </c>
      <c r="P38" s="7">
        <f t="shared" si="10"/>
        <v>4513.3</v>
      </c>
      <c r="Q38" s="7">
        <f t="shared" si="10"/>
        <v>4513.3</v>
      </c>
      <c r="R38" s="7">
        <f t="shared" si="10"/>
        <v>4513.3</v>
      </c>
      <c r="S38" s="7">
        <f t="shared" si="10"/>
        <v>4513.3</v>
      </c>
    </row>
    <row r="39" spans="1:19" s="25" customFormat="1" ht="14.25">
      <c r="A39" s="21"/>
      <c r="B39" s="27" t="s">
        <v>24</v>
      </c>
      <c r="C39" s="7">
        <f t="shared" si="9"/>
        <v>5549.2</v>
      </c>
      <c r="D39" s="7">
        <f t="shared" si="9"/>
        <v>15590.099999999999</v>
      </c>
      <c r="E39" s="7">
        <f t="shared" si="10"/>
        <v>4085.6</v>
      </c>
      <c r="F39" s="7">
        <f t="shared" si="10"/>
        <v>1161.7</v>
      </c>
      <c r="G39" s="7">
        <f t="shared" si="10"/>
        <v>3557</v>
      </c>
      <c r="H39" s="7">
        <f t="shared" si="10"/>
        <v>3188.8</v>
      </c>
      <c r="I39" s="7">
        <f t="shared" si="10"/>
        <v>18798.7</v>
      </c>
      <c r="J39" s="7">
        <f t="shared" si="10"/>
        <v>19884.5</v>
      </c>
      <c r="K39" s="7">
        <f t="shared" si="10"/>
        <v>8893.1</v>
      </c>
      <c r="L39" s="7">
        <f t="shared" si="10"/>
        <v>8893.1</v>
      </c>
      <c r="M39" s="7">
        <f t="shared" si="10"/>
        <v>8893.1</v>
      </c>
      <c r="N39" s="7">
        <f t="shared" si="10"/>
        <v>8893.1</v>
      </c>
      <c r="O39" s="7">
        <f t="shared" si="10"/>
        <v>8893.1</v>
      </c>
      <c r="P39" s="7">
        <f t="shared" si="10"/>
        <v>8893.1</v>
      </c>
      <c r="Q39" s="7">
        <f t="shared" si="10"/>
        <v>8893.1</v>
      </c>
      <c r="R39" s="7">
        <f t="shared" si="10"/>
        <v>8893.1</v>
      </c>
      <c r="S39" s="7">
        <f t="shared" si="10"/>
        <v>8893.1</v>
      </c>
    </row>
    <row r="40" spans="1:19" s="25" customFormat="1" ht="14.25">
      <c r="A40" s="21"/>
      <c r="B40" s="27" t="s">
        <v>25</v>
      </c>
      <c r="C40" s="7">
        <f t="shared" si="9"/>
        <v>2718.6</v>
      </c>
      <c r="D40" s="7">
        <f t="shared" si="9"/>
        <v>1219.7</v>
      </c>
      <c r="E40" s="7">
        <f t="shared" si="10"/>
        <v>500.1</v>
      </c>
      <c r="F40" s="7">
        <f t="shared" si="10"/>
        <v>425.3</v>
      </c>
      <c r="G40" s="7">
        <f t="shared" si="10"/>
        <v>576.5</v>
      </c>
      <c r="H40" s="7">
        <f t="shared" si="10"/>
        <v>660.3</v>
      </c>
      <c r="I40" s="7">
        <f t="shared" si="10"/>
        <v>660.3</v>
      </c>
      <c r="J40" s="7">
        <f t="shared" si="10"/>
        <v>660.3</v>
      </c>
      <c r="K40" s="7">
        <f t="shared" si="10"/>
        <v>440.6</v>
      </c>
      <c r="L40" s="7">
        <f t="shared" si="10"/>
        <v>441</v>
      </c>
      <c r="M40" s="7">
        <f t="shared" si="10"/>
        <v>441.2</v>
      </c>
      <c r="N40" s="7">
        <f t="shared" si="10"/>
        <v>441.4</v>
      </c>
      <c r="O40" s="7">
        <f t="shared" si="10"/>
        <v>445</v>
      </c>
      <c r="P40" s="7">
        <f t="shared" si="10"/>
        <v>445.3</v>
      </c>
      <c r="Q40" s="7">
        <f t="shared" si="10"/>
        <v>446.1</v>
      </c>
      <c r="R40" s="7">
        <f t="shared" si="10"/>
        <v>446.8</v>
      </c>
      <c r="S40" s="7">
        <f t="shared" si="10"/>
        <v>446.8</v>
      </c>
    </row>
    <row r="41" spans="1:19" s="25" customFormat="1" ht="48" customHeight="1">
      <c r="A41" s="21"/>
      <c r="B41" s="28" t="s">
        <v>30</v>
      </c>
      <c r="C41" s="8">
        <f aca="true" t="shared" si="11" ref="C41:S41">C43+C44+C45</f>
        <v>5098.9</v>
      </c>
      <c r="D41" s="8">
        <f t="shared" si="11"/>
        <v>18496.2</v>
      </c>
      <c r="E41" s="8">
        <f t="shared" si="11"/>
        <v>8252.6</v>
      </c>
      <c r="F41" s="8">
        <f t="shared" si="11"/>
        <v>4469.7</v>
      </c>
      <c r="G41" s="8">
        <f t="shared" si="11"/>
        <v>5967.6</v>
      </c>
      <c r="H41" s="8">
        <f t="shared" si="11"/>
        <v>4155.7</v>
      </c>
      <c r="I41" s="8">
        <f t="shared" si="11"/>
        <v>9129.8</v>
      </c>
      <c r="J41" s="8">
        <f t="shared" si="11"/>
        <v>10225.399999999998</v>
      </c>
      <c r="K41" s="8">
        <f t="shared" si="11"/>
        <v>12282.4</v>
      </c>
      <c r="L41" s="8">
        <f t="shared" si="11"/>
        <v>12282.8</v>
      </c>
      <c r="M41" s="8">
        <f t="shared" si="11"/>
        <v>12283</v>
      </c>
      <c r="N41" s="8">
        <f t="shared" si="11"/>
        <v>12283.199999999999</v>
      </c>
      <c r="O41" s="8">
        <f t="shared" si="11"/>
        <v>12286.8</v>
      </c>
      <c r="P41" s="8">
        <f t="shared" si="11"/>
        <v>12287.099999999999</v>
      </c>
      <c r="Q41" s="8">
        <f t="shared" si="11"/>
        <v>12287.9</v>
      </c>
      <c r="R41" s="8">
        <f t="shared" si="11"/>
        <v>12288.599999999999</v>
      </c>
      <c r="S41" s="8">
        <f t="shared" si="11"/>
        <v>12288.599999999999</v>
      </c>
    </row>
    <row r="42" spans="1:19" s="25" customFormat="1" ht="13.5">
      <c r="A42" s="21"/>
      <c r="B42" s="24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  <c r="S42" s="16"/>
    </row>
    <row r="43" spans="1:19" s="25" customFormat="1" ht="13.5">
      <c r="A43" s="21"/>
      <c r="B43" s="24" t="s">
        <v>23</v>
      </c>
      <c r="C43" s="8">
        <v>1708.6</v>
      </c>
      <c r="D43" s="8">
        <v>1706.2</v>
      </c>
      <c r="E43" s="8">
        <v>3677.5</v>
      </c>
      <c r="F43" s="8">
        <v>2882.7</v>
      </c>
      <c r="G43" s="8">
        <v>1834.1</v>
      </c>
      <c r="H43" s="8">
        <v>2107.1</v>
      </c>
      <c r="I43" s="8">
        <v>2274.4</v>
      </c>
      <c r="J43" s="8">
        <v>2284.2</v>
      </c>
      <c r="K43" s="8">
        <v>2964.4</v>
      </c>
      <c r="L43" s="8">
        <v>2964.4</v>
      </c>
      <c r="M43" s="8">
        <v>2964.4</v>
      </c>
      <c r="N43" s="8">
        <v>2964.4</v>
      </c>
      <c r="O43" s="8">
        <v>2964.4</v>
      </c>
      <c r="P43" s="8">
        <v>2964.4</v>
      </c>
      <c r="Q43" s="8">
        <v>2964.4</v>
      </c>
      <c r="R43" s="8">
        <v>2964.4</v>
      </c>
      <c r="S43" s="8">
        <v>2964.4</v>
      </c>
    </row>
    <row r="44" spans="1:19" s="25" customFormat="1" ht="13.5">
      <c r="A44" s="21"/>
      <c r="B44" s="24" t="s">
        <v>24</v>
      </c>
      <c r="C44" s="8">
        <v>671.7</v>
      </c>
      <c r="D44" s="8">
        <v>15570.3</v>
      </c>
      <c r="E44" s="8">
        <v>4075</v>
      </c>
      <c r="F44" s="8">
        <v>1161.7</v>
      </c>
      <c r="G44" s="8">
        <v>3557</v>
      </c>
      <c r="H44" s="8">
        <v>1388.3</v>
      </c>
      <c r="I44" s="8">
        <v>6195.1</v>
      </c>
      <c r="J44" s="8">
        <v>7280.9</v>
      </c>
      <c r="K44" s="8">
        <v>8877.4</v>
      </c>
      <c r="L44" s="8">
        <v>8877.4</v>
      </c>
      <c r="M44" s="8">
        <v>8877.4</v>
      </c>
      <c r="N44" s="8">
        <v>8877.4</v>
      </c>
      <c r="O44" s="8">
        <v>8877.4</v>
      </c>
      <c r="P44" s="8">
        <v>8877.4</v>
      </c>
      <c r="Q44" s="8">
        <v>8877.4</v>
      </c>
      <c r="R44" s="8">
        <v>8877.4</v>
      </c>
      <c r="S44" s="8">
        <v>8877.4</v>
      </c>
    </row>
    <row r="45" spans="1:19" s="25" customFormat="1" ht="13.5">
      <c r="A45" s="21"/>
      <c r="B45" s="24" t="s">
        <v>25</v>
      </c>
      <c r="C45" s="8">
        <v>2718.6</v>
      </c>
      <c r="D45" s="8">
        <v>1219.7</v>
      </c>
      <c r="E45" s="8">
        <v>500.1</v>
      </c>
      <c r="F45" s="8">
        <v>425.3</v>
      </c>
      <c r="G45" s="8">
        <v>576.5</v>
      </c>
      <c r="H45" s="8">
        <v>660.3</v>
      </c>
      <c r="I45" s="8">
        <v>660.3</v>
      </c>
      <c r="J45" s="8">
        <v>660.3</v>
      </c>
      <c r="K45" s="8">
        <v>440.6</v>
      </c>
      <c r="L45" s="8">
        <v>441</v>
      </c>
      <c r="M45" s="8">
        <v>441.2</v>
      </c>
      <c r="N45" s="8">
        <v>441.4</v>
      </c>
      <c r="O45" s="16">
        <v>445</v>
      </c>
      <c r="P45" s="16">
        <v>445.3</v>
      </c>
      <c r="Q45" s="16">
        <v>446.1</v>
      </c>
      <c r="R45" s="16">
        <v>446.8</v>
      </c>
      <c r="S45" s="16">
        <v>446.8</v>
      </c>
    </row>
    <row r="46" spans="1:19" s="25" customFormat="1" ht="69">
      <c r="A46" s="21"/>
      <c r="B46" s="28" t="s">
        <v>27</v>
      </c>
      <c r="C46" s="8">
        <f aca="true" t="shared" si="12" ref="C46:S46">C48+C49+C50</f>
        <v>5783.6</v>
      </c>
      <c r="D46" s="8">
        <f t="shared" si="12"/>
        <v>1979</v>
      </c>
      <c r="E46" s="8">
        <f t="shared" si="12"/>
        <v>1056.6999999999998</v>
      </c>
      <c r="F46" s="8">
        <f t="shared" si="12"/>
        <v>0</v>
      </c>
      <c r="G46" s="8">
        <f t="shared" si="12"/>
        <v>0</v>
      </c>
      <c r="H46" s="8">
        <f t="shared" si="12"/>
        <v>1800.5</v>
      </c>
      <c r="I46" s="8">
        <f t="shared" si="12"/>
        <v>12603.6</v>
      </c>
      <c r="J46" s="8">
        <f t="shared" si="12"/>
        <v>12603.6</v>
      </c>
      <c r="K46" s="8">
        <f t="shared" si="12"/>
        <v>1564.6000000000001</v>
      </c>
      <c r="L46" s="8">
        <f t="shared" si="12"/>
        <v>1564.6000000000001</v>
      </c>
      <c r="M46" s="8">
        <f t="shared" si="12"/>
        <v>1564.6000000000001</v>
      </c>
      <c r="N46" s="8">
        <f t="shared" si="12"/>
        <v>1564.6000000000001</v>
      </c>
      <c r="O46" s="8">
        <f t="shared" si="12"/>
        <v>1564.6000000000001</v>
      </c>
      <c r="P46" s="8">
        <f t="shared" si="12"/>
        <v>1564.6000000000001</v>
      </c>
      <c r="Q46" s="8">
        <f t="shared" si="12"/>
        <v>1564.6000000000001</v>
      </c>
      <c r="R46" s="8">
        <f t="shared" si="12"/>
        <v>1564.6000000000001</v>
      </c>
      <c r="S46" s="8">
        <f t="shared" si="12"/>
        <v>1564.6000000000001</v>
      </c>
    </row>
    <row r="47" spans="1:19" s="25" customFormat="1" ht="13.5">
      <c r="A47" s="21"/>
      <c r="B47" s="24" t="s">
        <v>14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6"/>
      <c r="P47" s="16"/>
      <c r="Q47" s="16"/>
      <c r="R47" s="16"/>
      <c r="S47" s="16"/>
    </row>
    <row r="48" spans="1:19" s="25" customFormat="1" ht="13.5">
      <c r="A48" s="21"/>
      <c r="B48" s="24" t="s">
        <v>23</v>
      </c>
      <c r="C48" s="8">
        <v>906.1</v>
      </c>
      <c r="D48" s="8">
        <v>1959.2</v>
      </c>
      <c r="E48" s="8">
        <v>1046.1</v>
      </c>
      <c r="F48" s="8"/>
      <c r="G48" s="8"/>
      <c r="H48" s="8"/>
      <c r="I48" s="8"/>
      <c r="J48" s="8"/>
      <c r="K48" s="8">
        <v>1548.9</v>
      </c>
      <c r="L48" s="8">
        <v>1548.9</v>
      </c>
      <c r="M48" s="8">
        <v>1548.9</v>
      </c>
      <c r="N48" s="8">
        <v>1548.9</v>
      </c>
      <c r="O48" s="8">
        <v>1548.9</v>
      </c>
      <c r="P48" s="8">
        <v>1548.9</v>
      </c>
      <c r="Q48" s="8">
        <v>1548.9</v>
      </c>
      <c r="R48" s="8">
        <v>1548.9</v>
      </c>
      <c r="S48" s="8">
        <v>1548.9</v>
      </c>
    </row>
    <row r="49" spans="1:19" s="25" customFormat="1" ht="13.5">
      <c r="A49" s="21"/>
      <c r="B49" s="24" t="s">
        <v>24</v>
      </c>
      <c r="C49" s="8">
        <v>4877.5</v>
      </c>
      <c r="D49" s="8">
        <v>19.8</v>
      </c>
      <c r="E49" s="8">
        <v>10.6</v>
      </c>
      <c r="F49" s="8"/>
      <c r="G49" s="8"/>
      <c r="H49" s="8">
        <v>1800.5</v>
      </c>
      <c r="I49" s="8">
        <v>12603.6</v>
      </c>
      <c r="J49" s="8">
        <v>12603.6</v>
      </c>
      <c r="K49" s="8">
        <v>15.7</v>
      </c>
      <c r="L49" s="8">
        <v>15.7</v>
      </c>
      <c r="M49" s="8">
        <v>15.7</v>
      </c>
      <c r="N49" s="8">
        <v>15.7</v>
      </c>
      <c r="O49" s="8">
        <v>15.7</v>
      </c>
      <c r="P49" s="8">
        <v>15.7</v>
      </c>
      <c r="Q49" s="8">
        <v>15.7</v>
      </c>
      <c r="R49" s="8">
        <v>15.7</v>
      </c>
      <c r="S49" s="8">
        <v>15.7</v>
      </c>
    </row>
    <row r="50" spans="1:19" s="25" customFormat="1" ht="13.5">
      <c r="A50" s="21"/>
      <c r="B50" s="24" t="s">
        <v>25</v>
      </c>
      <c r="C50" s="8">
        <v>0</v>
      </c>
      <c r="D50" s="8">
        <v>0</v>
      </c>
      <c r="E50" s="8">
        <v>0</v>
      </c>
      <c r="F50" s="8"/>
      <c r="G50" s="8"/>
      <c r="H50" s="8"/>
      <c r="I50" s="8"/>
      <c r="J50" s="8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s="31" customFormat="1" ht="33" customHeight="1">
      <c r="A51" s="21" t="s">
        <v>1</v>
      </c>
      <c r="B51" s="30" t="s">
        <v>76</v>
      </c>
      <c r="C51" s="5">
        <f aca="true" t="shared" si="13" ref="C51:S51">C53+C54+C55</f>
        <v>366.5</v>
      </c>
      <c r="D51" s="5">
        <f t="shared" si="13"/>
        <v>369.40000000000003</v>
      </c>
      <c r="E51" s="5">
        <f t="shared" si="13"/>
        <v>376.8</v>
      </c>
      <c r="F51" s="5">
        <f t="shared" si="13"/>
        <v>462.7</v>
      </c>
      <c r="G51" s="5">
        <f t="shared" si="13"/>
        <v>542.1</v>
      </c>
      <c r="H51" s="5">
        <f t="shared" si="13"/>
        <v>568.3</v>
      </c>
      <c r="I51" s="5">
        <f t="shared" si="13"/>
        <v>490.1</v>
      </c>
      <c r="J51" s="5">
        <f t="shared" si="13"/>
        <v>490.1</v>
      </c>
      <c r="K51" s="5">
        <f t="shared" si="13"/>
        <v>409.9</v>
      </c>
      <c r="L51" s="5">
        <f t="shared" si="13"/>
        <v>414</v>
      </c>
      <c r="M51" s="5">
        <f t="shared" si="13"/>
        <v>414.70000000000005</v>
      </c>
      <c r="N51" s="5">
        <f t="shared" si="13"/>
        <v>415.3</v>
      </c>
      <c r="O51" s="5">
        <f t="shared" si="13"/>
        <v>419.4</v>
      </c>
      <c r="P51" s="5">
        <f t="shared" si="13"/>
        <v>420.9</v>
      </c>
      <c r="Q51" s="5">
        <f t="shared" si="13"/>
        <v>423.3</v>
      </c>
      <c r="R51" s="5">
        <f t="shared" si="13"/>
        <v>426.2</v>
      </c>
      <c r="S51" s="5">
        <f t="shared" si="13"/>
        <v>426.2</v>
      </c>
    </row>
    <row r="52" spans="1:19" ht="13.5">
      <c r="A52" s="21"/>
      <c r="B52" s="24" t="s">
        <v>14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33"/>
      <c r="P52" s="33"/>
      <c r="Q52" s="33"/>
      <c r="R52" s="33"/>
      <c r="S52" s="33"/>
    </row>
    <row r="53" spans="1:19" s="25" customFormat="1" ht="14.25">
      <c r="A53" s="21"/>
      <c r="B53" s="27" t="s">
        <v>23</v>
      </c>
      <c r="C53" s="7">
        <f aca="true" t="shared" si="14" ref="C53:D55">C58+C63+C68+C73</f>
        <v>0</v>
      </c>
      <c r="D53" s="7">
        <f t="shared" si="14"/>
        <v>0</v>
      </c>
      <c r="E53" s="7">
        <f aca="true" t="shared" si="15" ref="E53:S55">E58+E63+E68+E73</f>
        <v>0</v>
      </c>
      <c r="F53" s="7">
        <f t="shared" si="15"/>
        <v>0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 t="shared" si="15"/>
        <v>0</v>
      </c>
      <c r="K53" s="7">
        <f t="shared" si="15"/>
        <v>0</v>
      </c>
      <c r="L53" s="7">
        <f t="shared" si="15"/>
        <v>0</v>
      </c>
      <c r="M53" s="7">
        <f t="shared" si="15"/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7">
        <f t="shared" si="15"/>
        <v>0</v>
      </c>
      <c r="R53" s="7">
        <f t="shared" si="15"/>
        <v>0</v>
      </c>
      <c r="S53" s="7">
        <f t="shared" si="15"/>
        <v>0</v>
      </c>
    </row>
    <row r="54" spans="1:19" s="25" customFormat="1" ht="14.25">
      <c r="A54" s="21"/>
      <c r="B54" s="27" t="s">
        <v>24</v>
      </c>
      <c r="C54" s="7">
        <f t="shared" si="14"/>
        <v>310.5</v>
      </c>
      <c r="D54" s="7">
        <f t="shared" si="14"/>
        <v>321.8</v>
      </c>
      <c r="E54" s="7">
        <f t="shared" si="15"/>
        <v>331.90000000000003</v>
      </c>
      <c r="F54" s="7">
        <f t="shared" si="15"/>
        <v>400.5</v>
      </c>
      <c r="G54" s="7">
        <f t="shared" si="15"/>
        <v>452.1</v>
      </c>
      <c r="H54" s="7">
        <f t="shared" si="15"/>
        <v>476.3</v>
      </c>
      <c r="I54" s="7">
        <f t="shared" si="15"/>
        <v>490.1</v>
      </c>
      <c r="J54" s="7">
        <f t="shared" si="15"/>
        <v>490.1</v>
      </c>
      <c r="K54" s="7">
        <f t="shared" si="15"/>
        <v>346</v>
      </c>
      <c r="L54" s="7">
        <f t="shared" si="15"/>
        <v>346</v>
      </c>
      <c r="M54" s="7">
        <f t="shared" si="15"/>
        <v>345.8</v>
      </c>
      <c r="N54" s="7">
        <f t="shared" si="15"/>
        <v>345.8</v>
      </c>
      <c r="O54" s="7">
        <f t="shared" si="15"/>
        <v>345.8</v>
      </c>
      <c r="P54" s="7">
        <f t="shared" si="15"/>
        <v>345.8</v>
      </c>
      <c r="Q54" s="7">
        <f t="shared" si="15"/>
        <v>345.8</v>
      </c>
      <c r="R54" s="7">
        <f t="shared" si="15"/>
        <v>345.8</v>
      </c>
      <c r="S54" s="7">
        <f t="shared" si="15"/>
        <v>345.8</v>
      </c>
    </row>
    <row r="55" spans="1:19" s="25" customFormat="1" ht="14.25">
      <c r="A55" s="21"/>
      <c r="B55" s="27" t="s">
        <v>25</v>
      </c>
      <c r="C55" s="7">
        <f t="shared" si="14"/>
        <v>56</v>
      </c>
      <c r="D55" s="7">
        <f t="shared" si="14"/>
        <v>47.6</v>
      </c>
      <c r="E55" s="7">
        <f t="shared" si="15"/>
        <v>44.9</v>
      </c>
      <c r="F55" s="7">
        <f t="shared" si="15"/>
        <v>62.2</v>
      </c>
      <c r="G55" s="7">
        <f t="shared" si="15"/>
        <v>90</v>
      </c>
      <c r="H55" s="7">
        <f t="shared" si="15"/>
        <v>92</v>
      </c>
      <c r="I55" s="7">
        <f t="shared" si="15"/>
        <v>0</v>
      </c>
      <c r="J55" s="7">
        <f t="shared" si="15"/>
        <v>0</v>
      </c>
      <c r="K55" s="7">
        <f t="shared" si="15"/>
        <v>63.900000000000006</v>
      </c>
      <c r="L55" s="7">
        <f t="shared" si="15"/>
        <v>68</v>
      </c>
      <c r="M55" s="7">
        <f t="shared" si="15"/>
        <v>68.9</v>
      </c>
      <c r="N55" s="7">
        <f t="shared" si="15"/>
        <v>69.5</v>
      </c>
      <c r="O55" s="7">
        <f>O60+O65+O70+O75</f>
        <v>73.6</v>
      </c>
      <c r="P55" s="7">
        <f t="shared" si="15"/>
        <v>75.1</v>
      </c>
      <c r="Q55" s="7">
        <f t="shared" si="15"/>
        <v>77.5</v>
      </c>
      <c r="R55" s="7">
        <f t="shared" si="15"/>
        <v>80.39999999999999</v>
      </c>
      <c r="S55" s="7">
        <f t="shared" si="15"/>
        <v>80.39999999999999</v>
      </c>
    </row>
    <row r="56" spans="1:19" s="25" customFormat="1" ht="27">
      <c r="A56" s="21"/>
      <c r="B56" s="28" t="s">
        <v>28</v>
      </c>
      <c r="C56" s="8">
        <f aca="true" t="shared" si="16" ref="C56:S56">C58+C59+C60</f>
        <v>51</v>
      </c>
      <c r="D56" s="8">
        <f t="shared" si="16"/>
        <v>42.6</v>
      </c>
      <c r="E56" s="8">
        <f t="shared" si="16"/>
        <v>30.9</v>
      </c>
      <c r="F56" s="8">
        <f t="shared" si="16"/>
        <v>45</v>
      </c>
      <c r="G56" s="8">
        <f t="shared" si="16"/>
        <v>67</v>
      </c>
      <c r="H56" s="8">
        <f t="shared" si="16"/>
        <v>67</v>
      </c>
      <c r="I56" s="8">
        <f t="shared" si="16"/>
        <v>0</v>
      </c>
      <c r="J56" s="8">
        <f t="shared" si="16"/>
        <v>0</v>
      </c>
      <c r="K56" s="8">
        <f t="shared" si="16"/>
        <v>40.2</v>
      </c>
      <c r="L56" s="8">
        <f t="shared" si="16"/>
        <v>42</v>
      </c>
      <c r="M56" s="8">
        <f t="shared" si="16"/>
        <v>42.2</v>
      </c>
      <c r="N56" s="8">
        <f t="shared" si="16"/>
        <v>42.4</v>
      </c>
      <c r="O56" s="8">
        <f t="shared" si="16"/>
        <v>45</v>
      </c>
      <c r="P56" s="8">
        <f t="shared" si="16"/>
        <v>45.6</v>
      </c>
      <c r="Q56" s="8">
        <f t="shared" si="16"/>
        <v>46</v>
      </c>
      <c r="R56" s="8">
        <f t="shared" si="16"/>
        <v>47.3</v>
      </c>
      <c r="S56" s="8">
        <f t="shared" si="16"/>
        <v>47.3</v>
      </c>
    </row>
    <row r="57" spans="1:19" s="25" customFormat="1" ht="13.5">
      <c r="A57" s="21"/>
      <c r="B57" s="24" t="s">
        <v>14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6"/>
      <c r="P57" s="16"/>
      <c r="Q57" s="16"/>
      <c r="R57" s="16"/>
      <c r="S57" s="16"/>
    </row>
    <row r="58" spans="1:19" s="25" customFormat="1" ht="13.5">
      <c r="A58" s="21"/>
      <c r="B58" s="24" t="s">
        <v>23</v>
      </c>
      <c r="C58" s="8">
        <v>0</v>
      </c>
      <c r="D58" s="8">
        <v>0</v>
      </c>
      <c r="E58" s="8">
        <v>0</v>
      </c>
      <c r="F58" s="8"/>
      <c r="G58" s="8"/>
      <c r="H58" s="8"/>
      <c r="I58" s="8"/>
      <c r="J58" s="8"/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s="25" customFormat="1" ht="13.5">
      <c r="A59" s="21"/>
      <c r="B59" s="24" t="s">
        <v>24</v>
      </c>
      <c r="C59" s="8">
        <v>0</v>
      </c>
      <c r="D59" s="8">
        <v>0</v>
      </c>
      <c r="E59" s="8">
        <v>0</v>
      </c>
      <c r="F59" s="8"/>
      <c r="G59" s="8"/>
      <c r="H59" s="8"/>
      <c r="I59" s="8"/>
      <c r="J59" s="8"/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s="25" customFormat="1" ht="13.5">
      <c r="A60" s="21"/>
      <c r="B60" s="24" t="s">
        <v>25</v>
      </c>
      <c r="C60" s="8">
        <v>51</v>
      </c>
      <c r="D60" s="8">
        <v>42.6</v>
      </c>
      <c r="E60" s="8">
        <v>30.9</v>
      </c>
      <c r="F60" s="8">
        <v>45</v>
      </c>
      <c r="G60" s="8">
        <v>67</v>
      </c>
      <c r="H60" s="8">
        <v>67</v>
      </c>
      <c r="I60" s="8">
        <v>0</v>
      </c>
      <c r="J60" s="8">
        <v>0</v>
      </c>
      <c r="K60" s="8">
        <v>40.2</v>
      </c>
      <c r="L60" s="8">
        <v>42</v>
      </c>
      <c r="M60" s="8">
        <v>42.2</v>
      </c>
      <c r="N60" s="8">
        <v>42.4</v>
      </c>
      <c r="O60" s="16">
        <v>45</v>
      </c>
      <c r="P60" s="16">
        <v>45.6</v>
      </c>
      <c r="Q60" s="16">
        <v>46</v>
      </c>
      <c r="R60" s="16">
        <v>47.3</v>
      </c>
      <c r="S60" s="16">
        <v>47.3</v>
      </c>
    </row>
    <row r="61" spans="1:19" s="25" customFormat="1" ht="69">
      <c r="A61" s="21"/>
      <c r="B61" s="28" t="s">
        <v>29</v>
      </c>
      <c r="C61" s="8">
        <f aca="true" t="shared" si="17" ref="C61:S61">C63+C64+C65</f>
        <v>5</v>
      </c>
      <c r="D61" s="8">
        <f t="shared" si="17"/>
        <v>5</v>
      </c>
      <c r="E61" s="8">
        <f t="shared" si="17"/>
        <v>5</v>
      </c>
      <c r="F61" s="8">
        <f t="shared" si="17"/>
        <v>7</v>
      </c>
      <c r="G61" s="8">
        <f t="shared" si="17"/>
        <v>7</v>
      </c>
      <c r="H61" s="8">
        <f t="shared" si="17"/>
        <v>9</v>
      </c>
      <c r="I61" s="8">
        <f t="shared" si="17"/>
        <v>0</v>
      </c>
      <c r="J61" s="8">
        <f t="shared" si="17"/>
        <v>0</v>
      </c>
      <c r="K61" s="8">
        <f t="shared" si="17"/>
        <v>6.5</v>
      </c>
      <c r="L61" s="8">
        <f t="shared" si="17"/>
        <v>8</v>
      </c>
      <c r="M61" s="8">
        <f t="shared" si="17"/>
        <v>8.5</v>
      </c>
      <c r="N61" s="8">
        <f t="shared" si="17"/>
        <v>8.7</v>
      </c>
      <c r="O61" s="8">
        <f t="shared" si="17"/>
        <v>9.5</v>
      </c>
      <c r="P61" s="8">
        <f t="shared" si="17"/>
        <v>10</v>
      </c>
      <c r="Q61" s="8">
        <f t="shared" si="17"/>
        <v>11.2</v>
      </c>
      <c r="R61" s="8">
        <f t="shared" si="17"/>
        <v>12.3</v>
      </c>
      <c r="S61" s="8">
        <f t="shared" si="17"/>
        <v>12.3</v>
      </c>
    </row>
    <row r="62" spans="1:19" s="25" customFormat="1" ht="13.5">
      <c r="A62" s="21"/>
      <c r="B62" s="24" t="s">
        <v>14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6"/>
      <c r="P62" s="16"/>
      <c r="Q62" s="16"/>
      <c r="R62" s="16"/>
      <c r="S62" s="16"/>
    </row>
    <row r="63" spans="1:19" s="25" customFormat="1" ht="13.5">
      <c r="A63" s="21"/>
      <c r="B63" s="24" t="s">
        <v>23</v>
      </c>
      <c r="C63" s="8">
        <v>0</v>
      </c>
      <c r="D63" s="8">
        <v>0</v>
      </c>
      <c r="E63" s="8">
        <v>0</v>
      </c>
      <c r="F63" s="8"/>
      <c r="G63" s="8"/>
      <c r="H63" s="8"/>
      <c r="I63" s="8"/>
      <c r="J63" s="8"/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s="25" customFormat="1" ht="13.5">
      <c r="A64" s="21"/>
      <c r="B64" s="24" t="s">
        <v>24</v>
      </c>
      <c r="C64" s="8">
        <v>0</v>
      </c>
      <c r="D64" s="8">
        <v>0</v>
      </c>
      <c r="E64" s="8">
        <v>0</v>
      </c>
      <c r="F64" s="8"/>
      <c r="G64" s="8"/>
      <c r="H64" s="8"/>
      <c r="I64" s="8"/>
      <c r="J64" s="8"/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s="25" customFormat="1" ht="13.5">
      <c r="A65" s="21"/>
      <c r="B65" s="24" t="s">
        <v>25</v>
      </c>
      <c r="C65" s="8">
        <v>5</v>
      </c>
      <c r="D65" s="8">
        <v>5</v>
      </c>
      <c r="E65" s="8">
        <v>5</v>
      </c>
      <c r="F65" s="8">
        <v>7</v>
      </c>
      <c r="G65" s="8">
        <v>7</v>
      </c>
      <c r="H65" s="8">
        <v>9</v>
      </c>
      <c r="I65" s="8">
        <v>0</v>
      </c>
      <c r="J65" s="8">
        <v>0</v>
      </c>
      <c r="K65" s="8">
        <v>6.5</v>
      </c>
      <c r="L65" s="8">
        <v>8</v>
      </c>
      <c r="M65" s="8">
        <v>8.5</v>
      </c>
      <c r="N65" s="8">
        <v>8.7</v>
      </c>
      <c r="O65" s="16">
        <v>9.5</v>
      </c>
      <c r="P65" s="16">
        <v>10</v>
      </c>
      <c r="Q65" s="16">
        <v>11.2</v>
      </c>
      <c r="R65" s="16">
        <v>12.3</v>
      </c>
      <c r="S65" s="16">
        <v>12.3</v>
      </c>
    </row>
    <row r="66" spans="1:19" s="25" customFormat="1" ht="41.25">
      <c r="A66" s="21"/>
      <c r="B66" s="28" t="s">
        <v>31</v>
      </c>
      <c r="C66" s="8">
        <f aca="true" t="shared" si="18" ref="C66:S66">C68+C69+C70</f>
        <v>310.4</v>
      </c>
      <c r="D66" s="8">
        <f t="shared" si="18"/>
        <v>321.6</v>
      </c>
      <c r="E66" s="8">
        <f t="shared" si="18"/>
        <v>340.8</v>
      </c>
      <c r="F66" s="8">
        <f t="shared" si="18"/>
        <v>410.5</v>
      </c>
      <c r="G66" s="8">
        <f t="shared" si="18"/>
        <v>468</v>
      </c>
      <c r="H66" s="8">
        <f t="shared" si="18"/>
        <v>492.2</v>
      </c>
      <c r="I66" s="8">
        <f t="shared" si="18"/>
        <v>490</v>
      </c>
      <c r="J66" s="8">
        <f t="shared" si="18"/>
        <v>490</v>
      </c>
      <c r="K66" s="8">
        <f t="shared" si="18"/>
        <v>362.7</v>
      </c>
      <c r="L66" s="8">
        <f t="shared" si="18"/>
        <v>363.5</v>
      </c>
      <c r="M66" s="8">
        <f t="shared" si="18"/>
        <v>363.5</v>
      </c>
      <c r="N66" s="8">
        <f t="shared" si="18"/>
        <v>363.7</v>
      </c>
      <c r="O66" s="8">
        <f t="shared" si="18"/>
        <v>364.40000000000003</v>
      </c>
      <c r="P66" s="8">
        <f t="shared" si="18"/>
        <v>364.8</v>
      </c>
      <c r="Q66" s="8">
        <f t="shared" si="18"/>
        <v>365.6</v>
      </c>
      <c r="R66" s="8">
        <f t="shared" si="18"/>
        <v>366.1</v>
      </c>
      <c r="S66" s="8">
        <f t="shared" si="18"/>
        <v>366.1</v>
      </c>
    </row>
    <row r="67" spans="1:19" s="25" customFormat="1" ht="13.5">
      <c r="A67" s="21"/>
      <c r="B67" s="24" t="s">
        <v>14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6"/>
      <c r="P67" s="16"/>
      <c r="Q67" s="16"/>
      <c r="R67" s="16"/>
      <c r="S67" s="16"/>
    </row>
    <row r="68" spans="1:19" s="25" customFormat="1" ht="13.5">
      <c r="A68" s="21"/>
      <c r="B68" s="24" t="s">
        <v>23</v>
      </c>
      <c r="C68" s="8">
        <v>0</v>
      </c>
      <c r="D68" s="8">
        <v>0</v>
      </c>
      <c r="E68" s="8">
        <v>0</v>
      </c>
      <c r="F68" s="8"/>
      <c r="G68" s="8"/>
      <c r="H68" s="8"/>
      <c r="I68" s="8"/>
      <c r="J68" s="8"/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s="25" customFormat="1" ht="13.5">
      <c r="A69" s="21"/>
      <c r="B69" s="24" t="s">
        <v>24</v>
      </c>
      <c r="C69" s="8">
        <v>310.4</v>
      </c>
      <c r="D69" s="8">
        <v>321.6</v>
      </c>
      <c r="E69" s="8">
        <v>331.8</v>
      </c>
      <c r="F69" s="8">
        <v>400.3</v>
      </c>
      <c r="G69" s="8">
        <v>452</v>
      </c>
      <c r="H69" s="8">
        <v>476.2</v>
      </c>
      <c r="I69" s="8">
        <v>490</v>
      </c>
      <c r="J69" s="8">
        <v>490</v>
      </c>
      <c r="K69" s="8">
        <v>345.5</v>
      </c>
      <c r="L69" s="8">
        <v>345.5</v>
      </c>
      <c r="M69" s="8">
        <v>345.3</v>
      </c>
      <c r="N69" s="8">
        <v>345.3</v>
      </c>
      <c r="O69" s="8">
        <v>345.3</v>
      </c>
      <c r="P69" s="8">
        <v>345.3</v>
      </c>
      <c r="Q69" s="8">
        <v>345.3</v>
      </c>
      <c r="R69" s="8">
        <v>345.3</v>
      </c>
      <c r="S69" s="8">
        <v>345.3</v>
      </c>
    </row>
    <row r="70" spans="1:19" s="25" customFormat="1" ht="13.5">
      <c r="A70" s="21"/>
      <c r="B70" s="24" t="s">
        <v>25</v>
      </c>
      <c r="C70" s="8">
        <v>0</v>
      </c>
      <c r="D70" s="8">
        <v>0</v>
      </c>
      <c r="E70" s="8">
        <v>9</v>
      </c>
      <c r="F70" s="8">
        <v>10.2</v>
      </c>
      <c r="G70" s="8">
        <v>16</v>
      </c>
      <c r="H70" s="8">
        <v>16</v>
      </c>
      <c r="I70" s="8"/>
      <c r="J70" s="8"/>
      <c r="K70" s="8">
        <v>17.2</v>
      </c>
      <c r="L70" s="8">
        <v>18</v>
      </c>
      <c r="M70" s="8">
        <v>18.2</v>
      </c>
      <c r="N70" s="8">
        <v>18.4</v>
      </c>
      <c r="O70" s="16">
        <v>19.1</v>
      </c>
      <c r="P70" s="16">
        <v>19.5</v>
      </c>
      <c r="Q70" s="16">
        <v>20.3</v>
      </c>
      <c r="R70" s="16">
        <v>20.8</v>
      </c>
      <c r="S70" s="16">
        <v>20.8</v>
      </c>
    </row>
    <row r="71" spans="1:19" s="25" customFormat="1" ht="69">
      <c r="A71" s="21"/>
      <c r="B71" s="28" t="s">
        <v>32</v>
      </c>
      <c r="C71" s="8">
        <f aca="true" t="shared" si="19" ref="C71:S71">C73+C74+C75</f>
        <v>0.1</v>
      </c>
      <c r="D71" s="8">
        <f t="shared" si="19"/>
        <v>0.2</v>
      </c>
      <c r="E71" s="8">
        <f t="shared" si="19"/>
        <v>0.1</v>
      </c>
      <c r="F71" s="8">
        <f t="shared" si="19"/>
        <v>0.2</v>
      </c>
      <c r="G71" s="8">
        <f t="shared" si="19"/>
        <v>0.1</v>
      </c>
      <c r="H71" s="8">
        <f t="shared" si="19"/>
        <v>0.1</v>
      </c>
      <c r="I71" s="8">
        <f t="shared" si="19"/>
        <v>0.1</v>
      </c>
      <c r="J71" s="8">
        <f t="shared" si="19"/>
        <v>0.1</v>
      </c>
      <c r="K71" s="8">
        <f t="shared" si="19"/>
        <v>0.5</v>
      </c>
      <c r="L71" s="8">
        <f t="shared" si="19"/>
        <v>0.5</v>
      </c>
      <c r="M71" s="8">
        <f t="shared" si="19"/>
        <v>0.5</v>
      </c>
      <c r="N71" s="8">
        <f t="shared" si="19"/>
        <v>0.5</v>
      </c>
      <c r="O71" s="8">
        <f t="shared" si="19"/>
        <v>0.5</v>
      </c>
      <c r="P71" s="8">
        <f t="shared" si="19"/>
        <v>0.5</v>
      </c>
      <c r="Q71" s="8">
        <f t="shared" si="19"/>
        <v>0.5</v>
      </c>
      <c r="R71" s="8">
        <f t="shared" si="19"/>
        <v>0.5</v>
      </c>
      <c r="S71" s="8">
        <f t="shared" si="19"/>
        <v>0.5</v>
      </c>
    </row>
    <row r="72" spans="1:19" s="25" customFormat="1" ht="13.5">
      <c r="A72" s="21"/>
      <c r="B72" s="24" t="s">
        <v>14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6"/>
      <c r="P72" s="16"/>
      <c r="Q72" s="16"/>
      <c r="R72" s="16"/>
      <c r="S72" s="16"/>
    </row>
    <row r="73" spans="1:19" s="25" customFormat="1" ht="13.5">
      <c r="A73" s="21"/>
      <c r="B73" s="24" t="s">
        <v>23</v>
      </c>
      <c r="C73" s="8">
        <v>0</v>
      </c>
      <c r="D73" s="8">
        <v>0</v>
      </c>
      <c r="E73" s="8">
        <v>0</v>
      </c>
      <c r="F73" s="8"/>
      <c r="G73" s="8"/>
      <c r="H73" s="8"/>
      <c r="I73" s="8"/>
      <c r="J73" s="8"/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s="25" customFormat="1" ht="13.5">
      <c r="A74" s="21"/>
      <c r="B74" s="24" t="s">
        <v>24</v>
      </c>
      <c r="C74" s="8">
        <v>0.1</v>
      </c>
      <c r="D74" s="8">
        <v>0.2</v>
      </c>
      <c r="E74" s="8">
        <v>0.1</v>
      </c>
      <c r="F74" s="8">
        <v>0.2</v>
      </c>
      <c r="G74" s="8">
        <v>0.1</v>
      </c>
      <c r="H74" s="8">
        <v>0.1</v>
      </c>
      <c r="I74" s="8">
        <v>0.1</v>
      </c>
      <c r="J74" s="8">
        <v>0.1</v>
      </c>
      <c r="K74" s="8">
        <v>0.5</v>
      </c>
      <c r="L74" s="8">
        <v>0.5</v>
      </c>
      <c r="M74" s="8">
        <v>0.5</v>
      </c>
      <c r="N74" s="8">
        <v>0.5</v>
      </c>
      <c r="O74" s="8">
        <v>0.5</v>
      </c>
      <c r="P74" s="8">
        <v>0.5</v>
      </c>
      <c r="Q74" s="8">
        <v>0.5</v>
      </c>
      <c r="R74" s="8">
        <v>0.5</v>
      </c>
      <c r="S74" s="8">
        <v>0.5</v>
      </c>
    </row>
    <row r="75" spans="1:19" s="25" customFormat="1" ht="13.5">
      <c r="A75" s="21"/>
      <c r="B75" s="24" t="s">
        <v>25</v>
      </c>
      <c r="C75" s="8">
        <v>0</v>
      </c>
      <c r="D75" s="8">
        <v>0</v>
      </c>
      <c r="E75" s="8">
        <v>0</v>
      </c>
      <c r="F75" s="8"/>
      <c r="G75" s="8"/>
      <c r="H75" s="8"/>
      <c r="I75" s="8"/>
      <c r="J75" s="8"/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s="25" customFormat="1" ht="27">
      <c r="A76" s="21"/>
      <c r="B76" s="30" t="s">
        <v>77</v>
      </c>
      <c r="C76" s="9">
        <f aca="true" t="shared" si="20" ref="C76:S76">C78+C79+C80</f>
        <v>265</v>
      </c>
      <c r="D76" s="9">
        <f t="shared" si="20"/>
        <v>240</v>
      </c>
      <c r="E76" s="9">
        <f t="shared" si="20"/>
        <v>385</v>
      </c>
      <c r="F76" s="9">
        <f t="shared" si="20"/>
        <v>1056.4</v>
      </c>
      <c r="G76" s="9">
        <f t="shared" si="20"/>
        <v>1267.5</v>
      </c>
      <c r="H76" s="9">
        <f t="shared" si="20"/>
        <v>344.9</v>
      </c>
      <c r="I76" s="9">
        <f t="shared" si="20"/>
        <v>7478.700000000001</v>
      </c>
      <c r="J76" s="9">
        <f t="shared" si="20"/>
        <v>2524.4</v>
      </c>
      <c r="K76" s="9">
        <f t="shared" si="20"/>
        <v>450.6</v>
      </c>
      <c r="L76" s="9">
        <f t="shared" si="20"/>
        <v>450.8</v>
      </c>
      <c r="M76" s="9">
        <f t="shared" si="20"/>
        <v>451</v>
      </c>
      <c r="N76" s="9">
        <f t="shared" si="20"/>
        <v>451.3</v>
      </c>
      <c r="O76" s="9">
        <f t="shared" si="20"/>
        <v>460</v>
      </c>
      <c r="P76" s="9">
        <f t="shared" si="20"/>
        <v>460.9</v>
      </c>
      <c r="Q76" s="9">
        <f t="shared" si="20"/>
        <v>470.5</v>
      </c>
      <c r="R76" s="9">
        <f t="shared" si="20"/>
        <v>470.9</v>
      </c>
      <c r="S76" s="9">
        <f t="shared" si="20"/>
        <v>470.9</v>
      </c>
    </row>
    <row r="77" spans="1:19" s="25" customFormat="1" ht="14.25">
      <c r="A77" s="21"/>
      <c r="B77" s="24" t="s">
        <v>14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34"/>
      <c r="P77" s="34"/>
      <c r="Q77" s="34"/>
      <c r="R77" s="34"/>
      <c r="S77" s="34"/>
    </row>
    <row r="78" spans="1:19" s="25" customFormat="1" ht="14.25">
      <c r="A78" s="21"/>
      <c r="B78" s="27" t="s">
        <v>23</v>
      </c>
      <c r="C78" s="7">
        <f aca="true" t="shared" si="21" ref="C78:D80">C83</f>
        <v>0</v>
      </c>
      <c r="D78" s="7">
        <f t="shared" si="21"/>
        <v>0</v>
      </c>
      <c r="E78" s="7">
        <f aca="true" t="shared" si="22" ref="E78:S80">E83</f>
        <v>0</v>
      </c>
      <c r="F78" s="7">
        <f t="shared" si="22"/>
        <v>469.2</v>
      </c>
      <c r="G78" s="7">
        <f t="shared" si="22"/>
        <v>0</v>
      </c>
      <c r="H78" s="7">
        <f t="shared" si="22"/>
        <v>0</v>
      </c>
      <c r="I78" s="7">
        <f t="shared" si="22"/>
        <v>6891.6</v>
      </c>
      <c r="J78" s="7">
        <f t="shared" si="22"/>
        <v>2230.2</v>
      </c>
      <c r="K78" s="7">
        <f t="shared" si="22"/>
        <v>0</v>
      </c>
      <c r="L78" s="7">
        <f t="shared" si="22"/>
        <v>0</v>
      </c>
      <c r="M78" s="7">
        <f t="shared" si="22"/>
        <v>0</v>
      </c>
      <c r="N78" s="7">
        <f t="shared" si="22"/>
        <v>0</v>
      </c>
      <c r="O78" s="7">
        <f t="shared" si="22"/>
        <v>0</v>
      </c>
      <c r="P78" s="7">
        <f t="shared" si="22"/>
        <v>0</v>
      </c>
      <c r="Q78" s="7">
        <f t="shared" si="22"/>
        <v>0</v>
      </c>
      <c r="R78" s="7">
        <f t="shared" si="22"/>
        <v>0</v>
      </c>
      <c r="S78" s="7">
        <f t="shared" si="22"/>
        <v>0</v>
      </c>
    </row>
    <row r="79" spans="1:19" s="25" customFormat="1" ht="14.25">
      <c r="A79" s="21"/>
      <c r="B79" s="27" t="s">
        <v>24</v>
      </c>
      <c r="C79" s="7">
        <f t="shared" si="21"/>
        <v>0</v>
      </c>
      <c r="D79" s="7">
        <f t="shared" si="21"/>
        <v>0</v>
      </c>
      <c r="E79" s="7">
        <f t="shared" si="22"/>
        <v>0</v>
      </c>
      <c r="F79" s="7">
        <f t="shared" si="22"/>
        <v>100.1</v>
      </c>
      <c r="G79" s="7">
        <f t="shared" si="22"/>
        <v>751.1</v>
      </c>
      <c r="H79" s="7">
        <f t="shared" si="22"/>
        <v>119.6</v>
      </c>
      <c r="I79" s="7">
        <f t="shared" si="22"/>
        <v>213.1</v>
      </c>
      <c r="J79" s="7">
        <f t="shared" si="22"/>
        <v>167.9</v>
      </c>
      <c r="K79" s="7">
        <f t="shared" si="22"/>
        <v>0</v>
      </c>
      <c r="L79" s="7">
        <f t="shared" si="22"/>
        <v>0</v>
      </c>
      <c r="M79" s="7">
        <f t="shared" si="22"/>
        <v>0</v>
      </c>
      <c r="N79" s="7">
        <f t="shared" si="22"/>
        <v>0</v>
      </c>
      <c r="O79" s="7">
        <f t="shared" si="22"/>
        <v>0</v>
      </c>
      <c r="P79" s="7">
        <f t="shared" si="22"/>
        <v>0</v>
      </c>
      <c r="Q79" s="7">
        <f t="shared" si="22"/>
        <v>0</v>
      </c>
      <c r="R79" s="7">
        <f t="shared" si="22"/>
        <v>0</v>
      </c>
      <c r="S79" s="7">
        <f t="shared" si="22"/>
        <v>0</v>
      </c>
    </row>
    <row r="80" spans="1:19" s="25" customFormat="1" ht="14.25">
      <c r="A80" s="21"/>
      <c r="B80" s="27" t="s">
        <v>25</v>
      </c>
      <c r="C80" s="7">
        <f t="shared" si="21"/>
        <v>265</v>
      </c>
      <c r="D80" s="7">
        <f t="shared" si="21"/>
        <v>240</v>
      </c>
      <c r="E80" s="7">
        <f t="shared" si="22"/>
        <v>385</v>
      </c>
      <c r="F80" s="7">
        <f t="shared" si="22"/>
        <v>487.1</v>
      </c>
      <c r="G80" s="7">
        <f t="shared" si="22"/>
        <v>516.4</v>
      </c>
      <c r="H80" s="7">
        <f t="shared" si="22"/>
        <v>225.3</v>
      </c>
      <c r="I80" s="7">
        <f t="shared" si="22"/>
        <v>374</v>
      </c>
      <c r="J80" s="7">
        <f t="shared" si="22"/>
        <v>126.3</v>
      </c>
      <c r="K80" s="7">
        <f t="shared" si="22"/>
        <v>450.6</v>
      </c>
      <c r="L80" s="7">
        <f t="shared" si="22"/>
        <v>450.8</v>
      </c>
      <c r="M80" s="7">
        <f t="shared" si="22"/>
        <v>451</v>
      </c>
      <c r="N80" s="7">
        <f t="shared" si="22"/>
        <v>451.3</v>
      </c>
      <c r="O80" s="7">
        <f t="shared" si="22"/>
        <v>460</v>
      </c>
      <c r="P80" s="7">
        <f t="shared" si="22"/>
        <v>460.9</v>
      </c>
      <c r="Q80" s="7">
        <f t="shared" si="22"/>
        <v>470.5</v>
      </c>
      <c r="R80" s="7">
        <f t="shared" si="22"/>
        <v>470.9</v>
      </c>
      <c r="S80" s="7">
        <f t="shared" si="22"/>
        <v>470.9</v>
      </c>
    </row>
    <row r="81" spans="1:19" s="25" customFormat="1" ht="54.75">
      <c r="A81" s="21"/>
      <c r="B81" s="28" t="s">
        <v>33</v>
      </c>
      <c r="C81" s="8">
        <f aca="true" t="shared" si="23" ref="C81:S81">C83+C84+C85</f>
        <v>265</v>
      </c>
      <c r="D81" s="8">
        <f t="shared" si="23"/>
        <v>240</v>
      </c>
      <c r="E81" s="8">
        <f t="shared" si="23"/>
        <v>385</v>
      </c>
      <c r="F81" s="8">
        <f t="shared" si="23"/>
        <v>1056.4</v>
      </c>
      <c r="G81" s="8">
        <f t="shared" si="23"/>
        <v>1267.5</v>
      </c>
      <c r="H81" s="8">
        <f t="shared" si="23"/>
        <v>344.9</v>
      </c>
      <c r="I81" s="8">
        <f t="shared" si="23"/>
        <v>7478.700000000001</v>
      </c>
      <c r="J81" s="8">
        <f t="shared" si="23"/>
        <v>2524.4</v>
      </c>
      <c r="K81" s="8">
        <f t="shared" si="23"/>
        <v>450.6</v>
      </c>
      <c r="L81" s="8">
        <f t="shared" si="23"/>
        <v>450.8</v>
      </c>
      <c r="M81" s="8">
        <f t="shared" si="23"/>
        <v>451</v>
      </c>
      <c r="N81" s="8">
        <f t="shared" si="23"/>
        <v>451.3</v>
      </c>
      <c r="O81" s="8">
        <f t="shared" si="23"/>
        <v>460</v>
      </c>
      <c r="P81" s="8">
        <f t="shared" si="23"/>
        <v>460.9</v>
      </c>
      <c r="Q81" s="8">
        <f t="shared" si="23"/>
        <v>470.5</v>
      </c>
      <c r="R81" s="8">
        <f t="shared" si="23"/>
        <v>470.9</v>
      </c>
      <c r="S81" s="8">
        <f t="shared" si="23"/>
        <v>470.9</v>
      </c>
    </row>
    <row r="82" spans="1:19" s="25" customFormat="1" ht="13.5">
      <c r="A82" s="21"/>
      <c r="B82" s="24" t="s">
        <v>14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6"/>
      <c r="P82" s="16"/>
      <c r="Q82" s="16"/>
      <c r="R82" s="16"/>
      <c r="S82" s="16"/>
    </row>
    <row r="83" spans="1:19" s="25" customFormat="1" ht="13.5">
      <c r="A83" s="21"/>
      <c r="B83" s="24" t="s">
        <v>23</v>
      </c>
      <c r="C83" s="8">
        <v>0</v>
      </c>
      <c r="D83" s="8">
        <v>0</v>
      </c>
      <c r="E83" s="8">
        <v>0</v>
      </c>
      <c r="F83" s="8">
        <v>469.2</v>
      </c>
      <c r="G83" s="8"/>
      <c r="H83" s="8">
        <v>0</v>
      </c>
      <c r="I83" s="8">
        <v>6891.6</v>
      </c>
      <c r="J83" s="8">
        <v>2230.2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s="25" customFormat="1" ht="13.5">
      <c r="A84" s="21"/>
      <c r="B84" s="24" t="s">
        <v>24</v>
      </c>
      <c r="C84" s="8">
        <v>0</v>
      </c>
      <c r="D84" s="8">
        <v>0</v>
      </c>
      <c r="E84" s="8">
        <v>0</v>
      </c>
      <c r="F84" s="8">
        <v>100.1</v>
      </c>
      <c r="G84" s="8">
        <v>751.1</v>
      </c>
      <c r="H84" s="8">
        <v>119.6</v>
      </c>
      <c r="I84" s="8">
        <v>213.1</v>
      </c>
      <c r="J84" s="8">
        <v>167.9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19" s="25" customFormat="1" ht="13.5">
      <c r="A85" s="21"/>
      <c r="B85" s="24" t="s">
        <v>25</v>
      </c>
      <c r="C85" s="8">
        <v>265</v>
      </c>
      <c r="D85" s="8">
        <v>240</v>
      </c>
      <c r="E85" s="8">
        <v>385</v>
      </c>
      <c r="F85" s="8">
        <v>487.1</v>
      </c>
      <c r="G85" s="8">
        <v>516.4</v>
      </c>
      <c r="H85" s="8">
        <v>225.3</v>
      </c>
      <c r="I85" s="8">
        <v>374</v>
      </c>
      <c r="J85" s="8">
        <v>126.3</v>
      </c>
      <c r="K85" s="8">
        <v>450.6</v>
      </c>
      <c r="L85" s="8">
        <v>450.8</v>
      </c>
      <c r="M85" s="8">
        <v>451</v>
      </c>
      <c r="N85" s="8">
        <v>451.3</v>
      </c>
      <c r="O85" s="16">
        <v>460</v>
      </c>
      <c r="P85" s="16">
        <v>460.9</v>
      </c>
      <c r="Q85" s="16">
        <v>470.5</v>
      </c>
      <c r="R85" s="16">
        <v>470.9</v>
      </c>
      <c r="S85" s="16">
        <v>470.9</v>
      </c>
    </row>
    <row r="86" spans="1:19" s="31" customFormat="1" ht="27">
      <c r="A86" s="21" t="s">
        <v>2</v>
      </c>
      <c r="B86" s="30" t="s">
        <v>80</v>
      </c>
      <c r="C86" s="5">
        <f aca="true" t="shared" si="24" ref="C86:S86">C88+C89+C90</f>
        <v>1783.9</v>
      </c>
      <c r="D86" s="5">
        <f t="shared" si="24"/>
        <v>1890.2</v>
      </c>
      <c r="E86" s="5">
        <f t="shared" si="24"/>
        <v>1883.2</v>
      </c>
      <c r="F86" s="5">
        <f t="shared" si="24"/>
        <v>1885.6999999999998</v>
      </c>
      <c r="G86" s="5">
        <f t="shared" si="24"/>
        <v>3569.2</v>
      </c>
      <c r="H86" s="5">
        <f t="shared" si="24"/>
        <v>3398</v>
      </c>
      <c r="I86" s="5">
        <f t="shared" si="24"/>
        <v>3447.5</v>
      </c>
      <c r="J86" s="5">
        <f t="shared" si="24"/>
        <v>3513.6</v>
      </c>
      <c r="K86" s="5">
        <f t="shared" si="24"/>
        <v>2036.7</v>
      </c>
      <c r="L86" s="5">
        <f t="shared" si="24"/>
        <v>2045.8</v>
      </c>
      <c r="M86" s="5">
        <f t="shared" si="24"/>
        <v>2046</v>
      </c>
      <c r="N86" s="5">
        <f t="shared" si="24"/>
        <v>2046.1999999999998</v>
      </c>
      <c r="O86" s="5">
        <f t="shared" si="24"/>
        <v>2086.3</v>
      </c>
      <c r="P86" s="5">
        <f t="shared" si="24"/>
        <v>2086.7</v>
      </c>
      <c r="Q86" s="5">
        <f t="shared" si="24"/>
        <v>2126</v>
      </c>
      <c r="R86" s="5">
        <f t="shared" si="24"/>
        <v>2126.6</v>
      </c>
      <c r="S86" s="5">
        <f t="shared" si="24"/>
        <v>2126.6</v>
      </c>
    </row>
    <row r="87" spans="1:19" ht="13.5">
      <c r="A87" s="21"/>
      <c r="B87" s="24" t="s">
        <v>14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33"/>
      <c r="P87" s="33"/>
      <c r="Q87" s="33"/>
      <c r="R87" s="33"/>
      <c r="S87" s="33"/>
    </row>
    <row r="88" spans="1:19" s="25" customFormat="1" ht="14.25">
      <c r="A88" s="21"/>
      <c r="B88" s="27" t="s">
        <v>23</v>
      </c>
      <c r="C88" s="7">
        <f aca="true" t="shared" si="25" ref="C88:D90">C93</f>
        <v>0</v>
      </c>
      <c r="D88" s="7">
        <f t="shared" si="25"/>
        <v>0</v>
      </c>
      <c r="E88" s="7">
        <f aca="true" t="shared" si="26" ref="E88:S90">E93</f>
        <v>0</v>
      </c>
      <c r="F88" s="7">
        <f t="shared" si="26"/>
        <v>0</v>
      </c>
      <c r="G88" s="7">
        <f t="shared" si="26"/>
        <v>0</v>
      </c>
      <c r="H88" s="7">
        <f t="shared" si="26"/>
        <v>0</v>
      </c>
      <c r="I88" s="7">
        <f t="shared" si="26"/>
        <v>0</v>
      </c>
      <c r="J88" s="7">
        <f t="shared" si="26"/>
        <v>0</v>
      </c>
      <c r="K88" s="7">
        <f t="shared" si="26"/>
        <v>0</v>
      </c>
      <c r="L88" s="7">
        <f t="shared" si="26"/>
        <v>0</v>
      </c>
      <c r="M88" s="7">
        <f t="shared" si="26"/>
        <v>0</v>
      </c>
      <c r="N88" s="7">
        <f t="shared" si="26"/>
        <v>0</v>
      </c>
      <c r="O88" s="7">
        <f t="shared" si="26"/>
        <v>0</v>
      </c>
      <c r="P88" s="7">
        <f t="shared" si="26"/>
        <v>0</v>
      </c>
      <c r="Q88" s="7">
        <f t="shared" si="26"/>
        <v>0</v>
      </c>
      <c r="R88" s="7">
        <f t="shared" si="26"/>
        <v>0</v>
      </c>
      <c r="S88" s="7">
        <f t="shared" si="26"/>
        <v>0</v>
      </c>
    </row>
    <row r="89" spans="1:19" s="25" customFormat="1" ht="14.25">
      <c r="A89" s="21"/>
      <c r="B89" s="27" t="s">
        <v>24</v>
      </c>
      <c r="C89" s="7">
        <f t="shared" si="25"/>
        <v>1533.4</v>
      </c>
      <c r="D89" s="7">
        <f t="shared" si="25"/>
        <v>1640.7</v>
      </c>
      <c r="E89" s="7">
        <f t="shared" si="26"/>
        <v>1611.5</v>
      </c>
      <c r="F89" s="7">
        <f t="shared" si="26"/>
        <v>1627.3</v>
      </c>
      <c r="G89" s="7">
        <f t="shared" si="26"/>
        <v>2019.2</v>
      </c>
      <c r="H89" s="7">
        <f t="shared" si="26"/>
        <v>1999.4</v>
      </c>
      <c r="I89" s="7">
        <f t="shared" si="26"/>
        <v>2048.9</v>
      </c>
      <c r="J89" s="7">
        <f t="shared" si="26"/>
        <v>2115</v>
      </c>
      <c r="K89" s="7">
        <f t="shared" si="26"/>
        <v>1785.8</v>
      </c>
      <c r="L89" s="7">
        <f t="shared" si="26"/>
        <v>1785.8</v>
      </c>
      <c r="M89" s="7">
        <f t="shared" si="26"/>
        <v>1785.8</v>
      </c>
      <c r="N89" s="7">
        <f t="shared" si="26"/>
        <v>1785.8</v>
      </c>
      <c r="O89" s="7">
        <f t="shared" si="26"/>
        <v>1785.8</v>
      </c>
      <c r="P89" s="7">
        <f t="shared" si="26"/>
        <v>1785.8</v>
      </c>
      <c r="Q89" s="7">
        <f t="shared" si="26"/>
        <v>1785.8</v>
      </c>
      <c r="R89" s="7">
        <f t="shared" si="26"/>
        <v>1785.8</v>
      </c>
      <c r="S89" s="7">
        <f t="shared" si="26"/>
        <v>1785.8</v>
      </c>
    </row>
    <row r="90" spans="1:19" s="25" customFormat="1" ht="14.25">
      <c r="A90" s="21"/>
      <c r="B90" s="27" t="s">
        <v>25</v>
      </c>
      <c r="C90" s="7">
        <f t="shared" si="25"/>
        <v>250.5</v>
      </c>
      <c r="D90" s="7">
        <f t="shared" si="25"/>
        <v>249.5</v>
      </c>
      <c r="E90" s="7">
        <f t="shared" si="26"/>
        <v>271.7</v>
      </c>
      <c r="F90" s="7">
        <f t="shared" si="26"/>
        <v>258.4</v>
      </c>
      <c r="G90" s="7">
        <f t="shared" si="26"/>
        <v>1550</v>
      </c>
      <c r="H90" s="7">
        <f t="shared" si="26"/>
        <v>1398.6</v>
      </c>
      <c r="I90" s="7">
        <f t="shared" si="26"/>
        <v>1398.6</v>
      </c>
      <c r="J90" s="7">
        <f t="shared" si="26"/>
        <v>1398.6</v>
      </c>
      <c r="K90" s="7">
        <f t="shared" si="26"/>
        <v>250.9</v>
      </c>
      <c r="L90" s="7">
        <f t="shared" si="26"/>
        <v>260</v>
      </c>
      <c r="M90" s="7">
        <f t="shared" si="26"/>
        <v>260.2</v>
      </c>
      <c r="N90" s="7">
        <f t="shared" si="26"/>
        <v>260.4</v>
      </c>
      <c r="O90" s="7">
        <f t="shared" si="26"/>
        <v>300.5</v>
      </c>
      <c r="P90" s="7">
        <f t="shared" si="26"/>
        <v>300.9</v>
      </c>
      <c r="Q90" s="7">
        <f t="shared" si="26"/>
        <v>340.2</v>
      </c>
      <c r="R90" s="7">
        <f t="shared" si="26"/>
        <v>340.8</v>
      </c>
      <c r="S90" s="7">
        <f t="shared" si="26"/>
        <v>340.8</v>
      </c>
    </row>
    <row r="91" spans="1:19" s="25" customFormat="1" ht="27">
      <c r="A91" s="21"/>
      <c r="B91" s="28" t="s">
        <v>61</v>
      </c>
      <c r="C91" s="8">
        <f aca="true" t="shared" si="27" ref="C91:S91">C93+C94+C95</f>
        <v>1783.9</v>
      </c>
      <c r="D91" s="8">
        <f t="shared" si="27"/>
        <v>1890.2</v>
      </c>
      <c r="E91" s="8">
        <f t="shared" si="27"/>
        <v>1883.2</v>
      </c>
      <c r="F91" s="8">
        <f t="shared" si="27"/>
        <v>1885.6999999999998</v>
      </c>
      <c r="G91" s="8">
        <f t="shared" si="27"/>
        <v>3569.2</v>
      </c>
      <c r="H91" s="8">
        <f t="shared" si="27"/>
        <v>3398</v>
      </c>
      <c r="I91" s="8">
        <f t="shared" si="27"/>
        <v>3447.5</v>
      </c>
      <c r="J91" s="8">
        <f t="shared" si="27"/>
        <v>3513.6</v>
      </c>
      <c r="K91" s="8">
        <f t="shared" si="27"/>
        <v>2036.7</v>
      </c>
      <c r="L91" s="8">
        <f t="shared" si="27"/>
        <v>2045.8</v>
      </c>
      <c r="M91" s="8">
        <f t="shared" si="27"/>
        <v>2046</v>
      </c>
      <c r="N91" s="8">
        <f t="shared" si="27"/>
        <v>2046.1999999999998</v>
      </c>
      <c r="O91" s="8">
        <f t="shared" si="27"/>
        <v>2086.3</v>
      </c>
      <c r="P91" s="8">
        <f t="shared" si="27"/>
        <v>2086.7</v>
      </c>
      <c r="Q91" s="8">
        <f t="shared" si="27"/>
        <v>2126</v>
      </c>
      <c r="R91" s="8">
        <f t="shared" si="27"/>
        <v>2126.6</v>
      </c>
      <c r="S91" s="8">
        <f t="shared" si="27"/>
        <v>2126.6</v>
      </c>
    </row>
    <row r="92" spans="1:19" s="25" customFormat="1" ht="13.5">
      <c r="A92" s="21"/>
      <c r="B92" s="24" t="s">
        <v>14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6"/>
      <c r="P92" s="16"/>
      <c r="Q92" s="16"/>
      <c r="R92" s="16"/>
      <c r="S92" s="16"/>
    </row>
    <row r="93" spans="1:19" s="25" customFormat="1" ht="13.5">
      <c r="A93" s="21"/>
      <c r="B93" s="24" t="s">
        <v>23</v>
      </c>
      <c r="C93" s="8">
        <v>0</v>
      </c>
      <c r="D93" s="8">
        <v>0</v>
      </c>
      <c r="E93" s="8">
        <v>0</v>
      </c>
      <c r="F93" s="8"/>
      <c r="G93" s="8"/>
      <c r="H93" s="8"/>
      <c r="I93" s="8"/>
      <c r="J93" s="8"/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</row>
    <row r="94" spans="1:19" s="25" customFormat="1" ht="13.5">
      <c r="A94" s="21"/>
      <c r="B94" s="24" t="s">
        <v>24</v>
      </c>
      <c r="C94" s="8">
        <v>1533.4</v>
      </c>
      <c r="D94" s="8">
        <v>1640.7</v>
      </c>
      <c r="E94" s="8">
        <v>1611.5</v>
      </c>
      <c r="F94" s="8">
        <v>1627.3</v>
      </c>
      <c r="G94" s="8">
        <v>2019.2</v>
      </c>
      <c r="H94" s="8">
        <v>1999.4</v>
      </c>
      <c r="I94" s="8">
        <v>2048.9</v>
      </c>
      <c r="J94" s="8">
        <v>2115</v>
      </c>
      <c r="K94" s="8">
        <v>1785.8</v>
      </c>
      <c r="L94" s="8">
        <v>1785.8</v>
      </c>
      <c r="M94" s="8">
        <v>1785.8</v>
      </c>
      <c r="N94" s="8">
        <v>1785.8</v>
      </c>
      <c r="O94" s="8">
        <v>1785.8</v>
      </c>
      <c r="P94" s="8">
        <v>1785.8</v>
      </c>
      <c r="Q94" s="8">
        <v>1785.8</v>
      </c>
      <c r="R94" s="8">
        <v>1785.8</v>
      </c>
      <c r="S94" s="8">
        <v>1785.8</v>
      </c>
    </row>
    <row r="95" spans="1:19" s="25" customFormat="1" ht="13.5">
      <c r="A95" s="21"/>
      <c r="B95" s="24" t="s">
        <v>25</v>
      </c>
      <c r="C95" s="8">
        <v>250.5</v>
      </c>
      <c r="D95" s="8">
        <v>249.5</v>
      </c>
      <c r="E95" s="8">
        <v>271.7</v>
      </c>
      <c r="F95" s="8">
        <v>258.4</v>
      </c>
      <c r="G95" s="8">
        <v>1550</v>
      </c>
      <c r="H95" s="8">
        <v>1398.6</v>
      </c>
      <c r="I95" s="8">
        <v>1398.6</v>
      </c>
      <c r="J95" s="8">
        <v>1398.6</v>
      </c>
      <c r="K95" s="8">
        <v>250.9</v>
      </c>
      <c r="L95" s="8">
        <v>260</v>
      </c>
      <c r="M95" s="8">
        <v>260.2</v>
      </c>
      <c r="N95" s="8">
        <v>260.4</v>
      </c>
      <c r="O95" s="16">
        <v>300.5</v>
      </c>
      <c r="P95" s="16">
        <v>300.9</v>
      </c>
      <c r="Q95" s="16">
        <v>340.2</v>
      </c>
      <c r="R95" s="16">
        <v>340.8</v>
      </c>
      <c r="S95" s="16">
        <v>340.8</v>
      </c>
    </row>
    <row r="96" spans="1:19" s="31" customFormat="1" ht="13.5">
      <c r="A96" s="21" t="s">
        <v>3</v>
      </c>
      <c r="B96" s="30" t="s">
        <v>81</v>
      </c>
      <c r="C96" s="5">
        <f aca="true" t="shared" si="28" ref="C96:S96">C98+C99+C100</f>
        <v>28168.199999999997</v>
      </c>
      <c r="D96" s="5">
        <f t="shared" si="28"/>
        <v>34852.7</v>
      </c>
      <c r="E96" s="5">
        <f t="shared" si="28"/>
        <v>25923.6</v>
      </c>
      <c r="F96" s="5">
        <f t="shared" si="28"/>
        <v>33936.700000000004</v>
      </c>
      <c r="G96" s="5">
        <f t="shared" si="28"/>
        <v>85926.9</v>
      </c>
      <c r="H96" s="5">
        <f t="shared" si="28"/>
        <v>33829.5</v>
      </c>
      <c r="I96" s="5">
        <f t="shared" si="28"/>
        <v>11641.300000000001</v>
      </c>
      <c r="J96" s="5">
        <f t="shared" si="28"/>
        <v>11641.300000000001</v>
      </c>
      <c r="K96" s="5">
        <f t="shared" si="28"/>
        <v>27672.2</v>
      </c>
      <c r="L96" s="5">
        <f t="shared" si="28"/>
        <v>27772.1</v>
      </c>
      <c r="M96" s="5">
        <f t="shared" si="28"/>
        <v>27772.3</v>
      </c>
      <c r="N96" s="5">
        <f t="shared" si="28"/>
        <v>27727.5</v>
      </c>
      <c r="O96" s="5">
        <f t="shared" si="28"/>
        <v>29074</v>
      </c>
      <c r="P96" s="5">
        <f t="shared" si="28"/>
        <v>29276.3</v>
      </c>
      <c r="Q96" s="5">
        <f t="shared" si="28"/>
        <v>29417.2</v>
      </c>
      <c r="R96" s="5">
        <f t="shared" si="28"/>
        <v>29704.8</v>
      </c>
      <c r="S96" s="5">
        <f t="shared" si="28"/>
        <v>29844.8</v>
      </c>
    </row>
    <row r="97" spans="1:19" ht="13.5">
      <c r="A97" s="21"/>
      <c r="B97" s="24" t="s">
        <v>14</v>
      </c>
      <c r="C97" s="9"/>
      <c r="D97" s="9"/>
      <c r="E97" s="9"/>
      <c r="F97" s="6"/>
      <c r="G97" s="6"/>
      <c r="H97" s="6"/>
      <c r="I97" s="6"/>
      <c r="J97" s="6"/>
      <c r="K97" s="6"/>
      <c r="L97" s="6"/>
      <c r="M97" s="6"/>
      <c r="N97" s="6"/>
      <c r="O97" s="32"/>
      <c r="P97" s="32"/>
      <c r="Q97" s="32"/>
      <c r="R97" s="32"/>
      <c r="S97" s="32"/>
    </row>
    <row r="98" spans="1:19" s="25" customFormat="1" ht="14.25">
      <c r="A98" s="21"/>
      <c r="B98" s="27" t="s">
        <v>23</v>
      </c>
      <c r="C98" s="7">
        <f aca="true" t="shared" si="29" ref="C98:D100">C103</f>
        <v>1426.2</v>
      </c>
      <c r="D98" s="7">
        <f t="shared" si="29"/>
        <v>8617.2</v>
      </c>
      <c r="E98" s="7">
        <f aca="true" t="shared" si="30" ref="E98:G100">E103</f>
        <v>6827.9</v>
      </c>
      <c r="F98" s="7">
        <f t="shared" si="30"/>
        <v>4292</v>
      </c>
      <c r="G98" s="7">
        <f t="shared" si="30"/>
        <v>11130.8</v>
      </c>
      <c r="H98" s="7">
        <f>H103+H108</f>
        <v>0</v>
      </c>
      <c r="I98" s="7">
        <f aca="true" t="shared" si="31" ref="I98:S98">I103+I108</f>
        <v>0</v>
      </c>
      <c r="J98" s="7">
        <f t="shared" si="31"/>
        <v>0</v>
      </c>
      <c r="K98" s="7">
        <f t="shared" si="31"/>
        <v>122</v>
      </c>
      <c r="L98" s="7">
        <f t="shared" si="31"/>
        <v>122</v>
      </c>
      <c r="M98" s="7">
        <f t="shared" si="31"/>
        <v>122</v>
      </c>
      <c r="N98" s="7">
        <f t="shared" si="31"/>
        <v>122</v>
      </c>
      <c r="O98" s="7">
        <f t="shared" si="31"/>
        <v>122</v>
      </c>
      <c r="P98" s="7">
        <f t="shared" si="31"/>
        <v>122</v>
      </c>
      <c r="Q98" s="7">
        <f t="shared" si="31"/>
        <v>122</v>
      </c>
      <c r="R98" s="7">
        <f t="shared" si="31"/>
        <v>122</v>
      </c>
      <c r="S98" s="7">
        <f t="shared" si="31"/>
        <v>122</v>
      </c>
    </row>
    <row r="99" spans="1:19" s="25" customFormat="1" ht="14.25">
      <c r="A99" s="21"/>
      <c r="B99" s="27" t="s">
        <v>24</v>
      </c>
      <c r="C99" s="7">
        <f t="shared" si="29"/>
        <v>3106.2</v>
      </c>
      <c r="D99" s="7">
        <f t="shared" si="29"/>
        <v>13372.5</v>
      </c>
      <c r="E99" s="7">
        <f t="shared" si="30"/>
        <v>1110</v>
      </c>
      <c r="F99" s="7">
        <f t="shared" si="30"/>
        <v>1689.3</v>
      </c>
      <c r="G99" s="7">
        <f>G104</f>
        <v>11098.4</v>
      </c>
      <c r="H99" s="7">
        <f aca="true" t="shared" si="32" ref="H99:S99">H104+H109</f>
        <v>5638.4</v>
      </c>
      <c r="I99" s="7">
        <f t="shared" si="32"/>
        <v>21.7</v>
      </c>
      <c r="J99" s="7">
        <f t="shared" si="32"/>
        <v>21.7</v>
      </c>
      <c r="K99" s="7">
        <f t="shared" si="32"/>
        <v>650</v>
      </c>
      <c r="L99" s="7">
        <f t="shared" si="32"/>
        <v>650</v>
      </c>
      <c r="M99" s="7">
        <f t="shared" si="32"/>
        <v>650</v>
      </c>
      <c r="N99" s="7">
        <f t="shared" si="32"/>
        <v>650</v>
      </c>
      <c r="O99" s="7">
        <f t="shared" si="32"/>
        <v>650</v>
      </c>
      <c r="P99" s="7">
        <f t="shared" si="32"/>
        <v>650</v>
      </c>
      <c r="Q99" s="7">
        <f t="shared" si="32"/>
        <v>650</v>
      </c>
      <c r="R99" s="7">
        <f t="shared" si="32"/>
        <v>650</v>
      </c>
      <c r="S99" s="7">
        <f t="shared" si="32"/>
        <v>650</v>
      </c>
    </row>
    <row r="100" spans="1:19" s="25" customFormat="1" ht="14.25">
      <c r="A100" s="21"/>
      <c r="B100" s="27" t="s">
        <v>25</v>
      </c>
      <c r="C100" s="7">
        <f t="shared" si="29"/>
        <v>23635.8</v>
      </c>
      <c r="D100" s="7">
        <f t="shared" si="29"/>
        <v>12863</v>
      </c>
      <c r="E100" s="7">
        <f t="shared" si="30"/>
        <v>17985.7</v>
      </c>
      <c r="F100" s="7">
        <f t="shared" si="30"/>
        <v>27955.4</v>
      </c>
      <c r="G100" s="7">
        <f t="shared" si="30"/>
        <v>63697.7</v>
      </c>
      <c r="H100" s="7">
        <f aca="true" t="shared" si="33" ref="H100:S100">H105+H110</f>
        <v>28191.100000000002</v>
      </c>
      <c r="I100" s="7">
        <f t="shared" si="33"/>
        <v>11619.6</v>
      </c>
      <c r="J100" s="7">
        <f t="shared" si="33"/>
        <v>11619.6</v>
      </c>
      <c r="K100" s="7">
        <f t="shared" si="33"/>
        <v>26900.2</v>
      </c>
      <c r="L100" s="7">
        <f t="shared" si="33"/>
        <v>27000.1</v>
      </c>
      <c r="M100" s="7">
        <f t="shared" si="33"/>
        <v>27000.3</v>
      </c>
      <c r="N100" s="7">
        <f t="shared" si="33"/>
        <v>26955.5</v>
      </c>
      <c r="O100" s="7">
        <f t="shared" si="33"/>
        <v>28302</v>
      </c>
      <c r="P100" s="7">
        <f t="shared" si="33"/>
        <v>28504.3</v>
      </c>
      <c r="Q100" s="7">
        <f t="shared" si="33"/>
        <v>28645.2</v>
      </c>
      <c r="R100" s="7">
        <f t="shared" si="33"/>
        <v>28932.8</v>
      </c>
      <c r="S100" s="7">
        <f t="shared" si="33"/>
        <v>29072.8</v>
      </c>
    </row>
    <row r="101" spans="1:19" s="25" customFormat="1" ht="41.25">
      <c r="A101" s="21"/>
      <c r="B101" s="28" t="s">
        <v>34</v>
      </c>
      <c r="C101" s="10">
        <f aca="true" t="shared" si="34" ref="C101:S101">C103+C104+C105</f>
        <v>28168.199999999997</v>
      </c>
      <c r="D101" s="10">
        <f t="shared" si="34"/>
        <v>34852.7</v>
      </c>
      <c r="E101" s="10">
        <f t="shared" si="34"/>
        <v>25923.6</v>
      </c>
      <c r="F101" s="10">
        <f t="shared" si="34"/>
        <v>33936.700000000004</v>
      </c>
      <c r="G101" s="10">
        <f t="shared" si="34"/>
        <v>85926.9</v>
      </c>
      <c r="H101" s="10">
        <f t="shared" si="34"/>
        <v>27917.100000000002</v>
      </c>
      <c r="I101" s="10">
        <f t="shared" si="34"/>
        <v>11641.300000000001</v>
      </c>
      <c r="J101" s="10">
        <f t="shared" si="34"/>
        <v>11641.300000000001</v>
      </c>
      <c r="K101" s="10">
        <f t="shared" si="34"/>
        <v>27672.2</v>
      </c>
      <c r="L101" s="10">
        <f t="shared" si="34"/>
        <v>27772.1</v>
      </c>
      <c r="M101" s="10">
        <f t="shared" si="34"/>
        <v>27772.3</v>
      </c>
      <c r="N101" s="10">
        <f t="shared" si="34"/>
        <v>27727.5</v>
      </c>
      <c r="O101" s="10">
        <f t="shared" si="34"/>
        <v>29074</v>
      </c>
      <c r="P101" s="10">
        <f t="shared" si="34"/>
        <v>29276.3</v>
      </c>
      <c r="Q101" s="10">
        <f t="shared" si="34"/>
        <v>29417.2</v>
      </c>
      <c r="R101" s="10">
        <f t="shared" si="34"/>
        <v>29704.8</v>
      </c>
      <c r="S101" s="10">
        <f t="shared" si="34"/>
        <v>29844.8</v>
      </c>
    </row>
    <row r="102" spans="1:19" s="25" customFormat="1" ht="13.5">
      <c r="A102" s="21"/>
      <c r="B102" s="24" t="s">
        <v>14</v>
      </c>
      <c r="C102" s="10"/>
      <c r="D102" s="10"/>
      <c r="E102" s="10"/>
      <c r="F102" s="8"/>
      <c r="G102" s="8"/>
      <c r="H102" s="8"/>
      <c r="I102" s="8"/>
      <c r="J102" s="8"/>
      <c r="K102" s="8"/>
      <c r="L102" s="8"/>
      <c r="M102" s="8"/>
      <c r="N102" s="8"/>
      <c r="O102" s="16"/>
      <c r="P102" s="16"/>
      <c r="Q102" s="16"/>
      <c r="R102" s="16"/>
      <c r="S102" s="16"/>
    </row>
    <row r="103" spans="1:19" s="25" customFormat="1" ht="13.5">
      <c r="A103" s="21"/>
      <c r="B103" s="24" t="s">
        <v>23</v>
      </c>
      <c r="C103" s="10">
        <v>1426.2</v>
      </c>
      <c r="D103" s="10">
        <v>8617.2</v>
      </c>
      <c r="E103" s="10">
        <v>6827.9</v>
      </c>
      <c r="F103" s="63">
        <v>4292</v>
      </c>
      <c r="G103" s="10">
        <v>11130.8</v>
      </c>
      <c r="H103" s="8"/>
      <c r="I103" s="8"/>
      <c r="J103" s="8"/>
      <c r="K103" s="8">
        <v>122</v>
      </c>
      <c r="L103" s="8">
        <v>122</v>
      </c>
      <c r="M103" s="8">
        <v>122</v>
      </c>
      <c r="N103" s="8">
        <v>122</v>
      </c>
      <c r="O103" s="8">
        <v>122</v>
      </c>
      <c r="P103" s="8">
        <v>122</v>
      </c>
      <c r="Q103" s="8">
        <v>122</v>
      </c>
      <c r="R103" s="8">
        <v>122</v>
      </c>
      <c r="S103" s="8">
        <v>122</v>
      </c>
    </row>
    <row r="104" spans="1:19" s="25" customFormat="1" ht="13.5">
      <c r="A104" s="21"/>
      <c r="B104" s="24" t="s">
        <v>24</v>
      </c>
      <c r="C104" s="10">
        <v>3106.2</v>
      </c>
      <c r="D104" s="10">
        <v>13372.5</v>
      </c>
      <c r="E104" s="10">
        <v>1110</v>
      </c>
      <c r="F104" s="16">
        <v>1689.3</v>
      </c>
      <c r="G104" s="10">
        <v>11098.4</v>
      </c>
      <c r="H104" s="8">
        <v>21.7</v>
      </c>
      <c r="I104" s="8">
        <v>21.7</v>
      </c>
      <c r="J104" s="8">
        <v>21.7</v>
      </c>
      <c r="K104" s="8">
        <v>650</v>
      </c>
      <c r="L104" s="8">
        <v>650</v>
      </c>
      <c r="M104" s="8">
        <v>650</v>
      </c>
      <c r="N104" s="8">
        <v>650</v>
      </c>
      <c r="O104" s="8">
        <v>650</v>
      </c>
      <c r="P104" s="8">
        <v>650</v>
      </c>
      <c r="Q104" s="8">
        <v>650</v>
      </c>
      <c r="R104" s="8">
        <v>650</v>
      </c>
      <c r="S104" s="8">
        <v>650</v>
      </c>
    </row>
    <row r="105" spans="1:19" s="25" customFormat="1" ht="13.5">
      <c r="A105" s="21"/>
      <c r="B105" s="24" t="s">
        <v>25</v>
      </c>
      <c r="C105" s="10">
        <v>23635.8</v>
      </c>
      <c r="D105" s="10">
        <v>12863</v>
      </c>
      <c r="E105" s="10">
        <v>17985.7</v>
      </c>
      <c r="F105" s="16">
        <v>27955.4</v>
      </c>
      <c r="G105" s="10">
        <v>63697.7</v>
      </c>
      <c r="H105" s="8">
        <v>27895.4</v>
      </c>
      <c r="I105" s="8">
        <v>11619.6</v>
      </c>
      <c r="J105" s="8">
        <v>11619.6</v>
      </c>
      <c r="K105" s="8">
        <v>26900.2</v>
      </c>
      <c r="L105" s="8">
        <v>27000.1</v>
      </c>
      <c r="M105" s="8">
        <v>27000.3</v>
      </c>
      <c r="N105" s="8">
        <f>27000.5+45-90</f>
        <v>26955.5</v>
      </c>
      <c r="O105" s="16">
        <v>28302</v>
      </c>
      <c r="P105" s="16">
        <v>28504.3</v>
      </c>
      <c r="Q105" s="16">
        <v>28645.2</v>
      </c>
      <c r="R105" s="16">
        <f>28645.2+287.6</f>
        <v>28932.8</v>
      </c>
      <c r="S105" s="16">
        <f>28932.8+140</f>
        <v>29072.8</v>
      </c>
    </row>
    <row r="106" spans="1:19" s="25" customFormat="1" ht="54.75">
      <c r="A106" s="21"/>
      <c r="B106" s="28" t="s">
        <v>94</v>
      </c>
      <c r="C106" s="10"/>
      <c r="D106" s="10"/>
      <c r="E106" s="10"/>
      <c r="F106" s="16"/>
      <c r="G106" s="10"/>
      <c r="H106" s="10">
        <f aca="true" t="shared" si="35" ref="H106:S106">H108+H109+H110</f>
        <v>5912.4</v>
      </c>
      <c r="I106" s="10">
        <f t="shared" si="35"/>
        <v>0</v>
      </c>
      <c r="J106" s="10">
        <f t="shared" si="35"/>
        <v>0</v>
      </c>
      <c r="K106" s="10">
        <f t="shared" si="35"/>
        <v>0</v>
      </c>
      <c r="L106" s="10">
        <f t="shared" si="35"/>
        <v>0</v>
      </c>
      <c r="M106" s="10">
        <f t="shared" si="35"/>
        <v>0</v>
      </c>
      <c r="N106" s="10">
        <f t="shared" si="35"/>
        <v>0</v>
      </c>
      <c r="O106" s="10">
        <f t="shared" si="35"/>
        <v>0</v>
      </c>
      <c r="P106" s="10">
        <f t="shared" si="35"/>
        <v>0</v>
      </c>
      <c r="Q106" s="10">
        <f t="shared" si="35"/>
        <v>0</v>
      </c>
      <c r="R106" s="10">
        <f t="shared" si="35"/>
        <v>0</v>
      </c>
      <c r="S106" s="10">
        <f t="shared" si="35"/>
        <v>0</v>
      </c>
    </row>
    <row r="107" spans="1:19" s="25" customFormat="1" ht="13.5">
      <c r="A107" s="21"/>
      <c r="B107" s="24" t="s">
        <v>14</v>
      </c>
      <c r="C107" s="10"/>
      <c r="D107" s="10"/>
      <c r="E107" s="10"/>
      <c r="F107" s="16"/>
      <c r="G107" s="10"/>
      <c r="H107" s="8"/>
      <c r="I107" s="8"/>
      <c r="J107" s="8"/>
      <c r="K107" s="8"/>
      <c r="L107" s="8"/>
      <c r="M107" s="8"/>
      <c r="N107" s="8"/>
      <c r="O107" s="16"/>
      <c r="P107" s="16"/>
      <c r="Q107" s="16"/>
      <c r="R107" s="16"/>
      <c r="S107" s="16"/>
    </row>
    <row r="108" spans="1:19" s="25" customFormat="1" ht="13.5">
      <c r="A108" s="21"/>
      <c r="B108" s="24" t="s">
        <v>23</v>
      </c>
      <c r="C108" s="10"/>
      <c r="D108" s="10"/>
      <c r="E108" s="10"/>
      <c r="F108" s="16"/>
      <c r="G108" s="10"/>
      <c r="H108" s="8"/>
      <c r="I108" s="8"/>
      <c r="J108" s="8"/>
      <c r="K108" s="8"/>
      <c r="L108" s="8"/>
      <c r="M108" s="8"/>
      <c r="N108" s="8"/>
      <c r="O108" s="16"/>
      <c r="P108" s="16"/>
      <c r="Q108" s="16"/>
      <c r="R108" s="16"/>
      <c r="S108" s="16"/>
    </row>
    <row r="109" spans="1:19" s="25" customFormat="1" ht="13.5">
      <c r="A109" s="21"/>
      <c r="B109" s="24" t="s">
        <v>24</v>
      </c>
      <c r="C109" s="10"/>
      <c r="D109" s="10"/>
      <c r="E109" s="10"/>
      <c r="F109" s="16"/>
      <c r="G109" s="10"/>
      <c r="H109" s="8">
        <v>5616.7</v>
      </c>
      <c r="I109" s="8"/>
      <c r="J109" s="8"/>
      <c r="K109" s="8"/>
      <c r="L109" s="8"/>
      <c r="M109" s="8"/>
      <c r="N109" s="8"/>
      <c r="O109" s="16"/>
      <c r="P109" s="16"/>
      <c r="Q109" s="16"/>
      <c r="R109" s="16"/>
      <c r="S109" s="16"/>
    </row>
    <row r="110" spans="1:19" s="25" customFormat="1" ht="13.5">
      <c r="A110" s="21"/>
      <c r="B110" s="24" t="s">
        <v>25</v>
      </c>
      <c r="C110" s="10"/>
      <c r="D110" s="10"/>
      <c r="E110" s="10"/>
      <c r="F110" s="16"/>
      <c r="G110" s="10"/>
      <c r="H110" s="8">
        <v>295.7</v>
      </c>
      <c r="I110" s="8"/>
      <c r="J110" s="8"/>
      <c r="K110" s="8"/>
      <c r="L110" s="8"/>
      <c r="M110" s="8"/>
      <c r="N110" s="8"/>
      <c r="O110" s="16"/>
      <c r="P110" s="16"/>
      <c r="Q110" s="16"/>
      <c r="R110" s="16"/>
      <c r="S110" s="16"/>
    </row>
    <row r="111" spans="1:19" s="31" customFormat="1" ht="27">
      <c r="A111" s="21" t="s">
        <v>4</v>
      </c>
      <c r="B111" s="30" t="s">
        <v>82</v>
      </c>
      <c r="C111" s="5">
        <f aca="true" t="shared" si="36" ref="C111:S111">C113+C114+C115</f>
        <v>4706.2</v>
      </c>
      <c r="D111" s="5">
        <f t="shared" si="36"/>
        <v>7408.4</v>
      </c>
      <c r="E111" s="5">
        <f t="shared" si="36"/>
        <v>1873.6</v>
      </c>
      <c r="F111" s="5">
        <f t="shared" si="36"/>
        <v>35710.3</v>
      </c>
      <c r="G111" s="5">
        <f t="shared" si="36"/>
        <v>8391.7</v>
      </c>
      <c r="H111" s="5">
        <f t="shared" si="36"/>
        <v>3046</v>
      </c>
      <c r="I111" s="5">
        <f t="shared" si="36"/>
        <v>1171.8</v>
      </c>
      <c r="J111" s="5">
        <f t="shared" si="36"/>
        <v>1171.8</v>
      </c>
      <c r="K111" s="5">
        <f t="shared" si="36"/>
        <v>3850</v>
      </c>
      <c r="L111" s="5">
        <f t="shared" si="36"/>
        <v>3851.2</v>
      </c>
      <c r="M111" s="5">
        <f t="shared" si="36"/>
        <v>3851.5</v>
      </c>
      <c r="N111" s="5">
        <f t="shared" si="36"/>
        <v>3851.9</v>
      </c>
      <c r="O111" s="5">
        <f t="shared" si="36"/>
        <v>3853.5</v>
      </c>
      <c r="P111" s="5">
        <f t="shared" si="36"/>
        <v>4262.9</v>
      </c>
      <c r="Q111" s="5">
        <f t="shared" si="36"/>
        <v>4274</v>
      </c>
      <c r="R111" s="5">
        <f t="shared" si="36"/>
        <v>4524</v>
      </c>
      <c r="S111" s="5">
        <f t="shared" si="36"/>
        <v>4524</v>
      </c>
    </row>
    <row r="112" spans="1:19" ht="13.5">
      <c r="A112" s="21"/>
      <c r="B112" s="24" t="s">
        <v>14</v>
      </c>
      <c r="C112" s="9"/>
      <c r="D112" s="9"/>
      <c r="E112" s="9"/>
      <c r="F112" s="6"/>
      <c r="G112" s="9"/>
      <c r="H112" s="6"/>
      <c r="I112" s="6"/>
      <c r="J112" s="6"/>
      <c r="K112" s="6"/>
      <c r="L112" s="6"/>
      <c r="M112" s="6"/>
      <c r="N112" s="6"/>
      <c r="O112" s="32"/>
      <c r="P112" s="32"/>
      <c r="Q112" s="32"/>
      <c r="R112" s="32"/>
      <c r="S112" s="32"/>
    </row>
    <row r="113" spans="1:19" s="25" customFormat="1" ht="14.25">
      <c r="A113" s="21"/>
      <c r="B113" s="27" t="s">
        <v>23</v>
      </c>
      <c r="C113" s="7">
        <f aca="true" t="shared" si="37" ref="C113:D115">C118+C123</f>
        <v>0</v>
      </c>
      <c r="D113" s="7">
        <f t="shared" si="37"/>
        <v>0</v>
      </c>
      <c r="E113" s="7">
        <f aca="true" t="shared" si="38" ref="E113:S115">E118+E123</f>
        <v>0</v>
      </c>
      <c r="F113" s="7">
        <f t="shared" si="38"/>
        <v>0</v>
      </c>
      <c r="G113" s="7">
        <f t="shared" si="38"/>
        <v>0</v>
      </c>
      <c r="H113" s="7">
        <f t="shared" si="38"/>
        <v>0</v>
      </c>
      <c r="I113" s="7">
        <f t="shared" si="38"/>
        <v>0</v>
      </c>
      <c r="J113" s="7">
        <f t="shared" si="38"/>
        <v>0</v>
      </c>
      <c r="K113" s="7">
        <f t="shared" si="38"/>
        <v>0</v>
      </c>
      <c r="L113" s="7">
        <f t="shared" si="38"/>
        <v>0</v>
      </c>
      <c r="M113" s="7">
        <f t="shared" si="38"/>
        <v>0</v>
      </c>
      <c r="N113" s="7">
        <f t="shared" si="38"/>
        <v>0</v>
      </c>
      <c r="O113" s="7">
        <f t="shared" si="38"/>
        <v>0</v>
      </c>
      <c r="P113" s="7">
        <f t="shared" si="38"/>
        <v>0</v>
      </c>
      <c r="Q113" s="7">
        <f t="shared" si="38"/>
        <v>0</v>
      </c>
      <c r="R113" s="7">
        <f t="shared" si="38"/>
        <v>0</v>
      </c>
      <c r="S113" s="7">
        <f t="shared" si="38"/>
        <v>0</v>
      </c>
    </row>
    <row r="114" spans="1:19" s="25" customFormat="1" ht="14.25">
      <c r="A114" s="21"/>
      <c r="B114" s="27" t="s">
        <v>24</v>
      </c>
      <c r="C114" s="7">
        <f t="shared" si="37"/>
        <v>747.4</v>
      </c>
      <c r="D114" s="7">
        <f t="shared" si="37"/>
        <v>6930.5</v>
      </c>
      <c r="E114" s="7">
        <f t="shared" si="38"/>
        <v>0</v>
      </c>
      <c r="F114" s="7">
        <f t="shared" si="38"/>
        <v>23174.5</v>
      </c>
      <c r="G114" s="7">
        <f t="shared" si="38"/>
        <v>0</v>
      </c>
      <c r="H114" s="7">
        <f t="shared" si="38"/>
        <v>0</v>
      </c>
      <c r="I114" s="7">
        <f t="shared" si="38"/>
        <v>0</v>
      </c>
      <c r="J114" s="7">
        <f t="shared" si="38"/>
        <v>0</v>
      </c>
      <c r="K114" s="7">
        <f t="shared" si="38"/>
        <v>0</v>
      </c>
      <c r="L114" s="7">
        <f t="shared" si="38"/>
        <v>0</v>
      </c>
      <c r="M114" s="7">
        <f t="shared" si="38"/>
        <v>0</v>
      </c>
      <c r="N114" s="7">
        <f t="shared" si="38"/>
        <v>0</v>
      </c>
      <c r="O114" s="7">
        <f t="shared" si="38"/>
        <v>0</v>
      </c>
      <c r="P114" s="7">
        <f t="shared" si="38"/>
        <v>0</v>
      </c>
      <c r="Q114" s="7">
        <f t="shared" si="38"/>
        <v>0</v>
      </c>
      <c r="R114" s="7">
        <f t="shared" si="38"/>
        <v>0</v>
      </c>
      <c r="S114" s="7">
        <f t="shared" si="38"/>
        <v>0</v>
      </c>
    </row>
    <row r="115" spans="1:19" s="25" customFormat="1" ht="14.25">
      <c r="A115" s="21"/>
      <c r="B115" s="27" t="s">
        <v>25</v>
      </c>
      <c r="C115" s="7">
        <f t="shared" si="37"/>
        <v>3958.7999999999997</v>
      </c>
      <c r="D115" s="7">
        <f t="shared" si="37"/>
        <v>477.9</v>
      </c>
      <c r="E115" s="7">
        <f t="shared" si="38"/>
        <v>1873.6</v>
      </c>
      <c r="F115" s="7">
        <f t="shared" si="38"/>
        <v>12535.8</v>
      </c>
      <c r="G115" s="7">
        <f t="shared" si="38"/>
        <v>8391.7</v>
      </c>
      <c r="H115" s="7">
        <f t="shared" si="38"/>
        <v>3046</v>
      </c>
      <c r="I115" s="7">
        <f t="shared" si="38"/>
        <v>1171.8</v>
      </c>
      <c r="J115" s="7">
        <f t="shared" si="38"/>
        <v>1171.8</v>
      </c>
      <c r="K115" s="7">
        <f t="shared" si="38"/>
        <v>3850</v>
      </c>
      <c r="L115" s="7">
        <f t="shared" si="38"/>
        <v>3851.2</v>
      </c>
      <c r="M115" s="7">
        <f t="shared" si="38"/>
        <v>3851.5</v>
      </c>
      <c r="N115" s="7">
        <f t="shared" si="38"/>
        <v>3851.9</v>
      </c>
      <c r="O115" s="7">
        <f t="shared" si="38"/>
        <v>3853.5</v>
      </c>
      <c r="P115" s="7">
        <f t="shared" si="38"/>
        <v>4262.9</v>
      </c>
      <c r="Q115" s="7">
        <f t="shared" si="38"/>
        <v>4274</v>
      </c>
      <c r="R115" s="7">
        <f t="shared" si="38"/>
        <v>4524</v>
      </c>
      <c r="S115" s="7">
        <f t="shared" si="38"/>
        <v>4524</v>
      </c>
    </row>
    <row r="116" spans="1:19" s="25" customFormat="1" ht="27">
      <c r="A116" s="21"/>
      <c r="B116" s="28" t="s">
        <v>35</v>
      </c>
      <c r="C116" s="10">
        <f aca="true" t="shared" si="39" ref="C116:S116">C118+C119+C120</f>
        <v>826</v>
      </c>
      <c r="D116" s="10">
        <f t="shared" si="39"/>
        <v>7325.3</v>
      </c>
      <c r="E116" s="10">
        <f t="shared" si="39"/>
        <v>0</v>
      </c>
      <c r="F116" s="10">
        <f t="shared" si="39"/>
        <v>31723.5</v>
      </c>
      <c r="G116" s="10">
        <f t="shared" si="39"/>
        <v>243</v>
      </c>
      <c r="H116" s="10">
        <f t="shared" si="39"/>
        <v>50</v>
      </c>
      <c r="I116" s="10">
        <f t="shared" si="39"/>
        <v>0</v>
      </c>
      <c r="J116" s="10">
        <f t="shared" si="39"/>
        <v>0</v>
      </c>
      <c r="K116" s="10">
        <f t="shared" si="39"/>
        <v>1220</v>
      </c>
      <c r="L116" s="10">
        <f t="shared" si="39"/>
        <v>1221</v>
      </c>
      <c r="M116" s="10">
        <f t="shared" si="39"/>
        <v>1221.2</v>
      </c>
      <c r="N116" s="10">
        <f t="shared" si="39"/>
        <v>1221.5</v>
      </c>
      <c r="O116" s="10">
        <f t="shared" si="39"/>
        <v>1222.3</v>
      </c>
      <c r="P116" s="10">
        <f t="shared" si="39"/>
        <v>1223</v>
      </c>
      <c r="Q116" s="10">
        <f t="shared" si="39"/>
        <v>1223.6</v>
      </c>
      <c r="R116" s="10">
        <f t="shared" si="39"/>
        <v>1223.6</v>
      </c>
      <c r="S116" s="10">
        <f t="shared" si="39"/>
        <v>1223.6</v>
      </c>
    </row>
    <row r="117" spans="1:19" s="25" customFormat="1" ht="13.5">
      <c r="A117" s="21"/>
      <c r="B117" s="24" t="s">
        <v>14</v>
      </c>
      <c r="C117" s="10"/>
      <c r="D117" s="10"/>
      <c r="E117" s="10"/>
      <c r="F117" s="8"/>
      <c r="G117" s="10"/>
      <c r="H117" s="8"/>
      <c r="I117" s="8"/>
      <c r="J117" s="8"/>
      <c r="K117" s="8"/>
      <c r="L117" s="8"/>
      <c r="M117" s="8"/>
      <c r="N117" s="8"/>
      <c r="O117" s="16"/>
      <c r="P117" s="16"/>
      <c r="Q117" s="16"/>
      <c r="R117" s="16"/>
      <c r="S117" s="16"/>
    </row>
    <row r="118" spans="1:19" s="25" customFormat="1" ht="13.5">
      <c r="A118" s="21"/>
      <c r="B118" s="24" t="s">
        <v>23</v>
      </c>
      <c r="C118" s="10">
        <v>0</v>
      </c>
      <c r="D118" s="10">
        <v>0</v>
      </c>
      <c r="E118" s="10">
        <v>0</v>
      </c>
      <c r="F118" s="8"/>
      <c r="G118" s="10"/>
      <c r="H118" s="8"/>
      <c r="I118" s="8"/>
      <c r="J118" s="8"/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</row>
    <row r="119" spans="1:19" s="25" customFormat="1" ht="13.5">
      <c r="A119" s="21"/>
      <c r="B119" s="24" t="s">
        <v>24</v>
      </c>
      <c r="C119" s="10">
        <v>747.4</v>
      </c>
      <c r="D119" s="10">
        <v>6930.5</v>
      </c>
      <c r="E119" s="10">
        <v>0</v>
      </c>
      <c r="F119" s="8">
        <v>23174.5</v>
      </c>
      <c r="G119" s="10"/>
      <c r="H119" s="8"/>
      <c r="I119" s="8"/>
      <c r="J119" s="8"/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</row>
    <row r="120" spans="1:19" s="25" customFormat="1" ht="13.5">
      <c r="A120" s="21"/>
      <c r="B120" s="24" t="s">
        <v>25</v>
      </c>
      <c r="C120" s="10">
        <v>78.6</v>
      </c>
      <c r="D120" s="10">
        <v>394.8</v>
      </c>
      <c r="E120" s="10">
        <v>0</v>
      </c>
      <c r="F120" s="8">
        <v>8549</v>
      </c>
      <c r="G120" s="10">
        <v>243</v>
      </c>
      <c r="H120" s="8">
        <v>50</v>
      </c>
      <c r="I120" s="8">
        <v>0</v>
      </c>
      <c r="J120" s="8">
        <v>0</v>
      </c>
      <c r="K120" s="8">
        <v>1220</v>
      </c>
      <c r="L120" s="8">
        <v>1221</v>
      </c>
      <c r="M120" s="8">
        <v>1221.2</v>
      </c>
      <c r="N120" s="8">
        <v>1221.5</v>
      </c>
      <c r="O120" s="16">
        <v>1222.3</v>
      </c>
      <c r="P120" s="16">
        <v>1223</v>
      </c>
      <c r="Q120" s="16">
        <v>1223.6</v>
      </c>
      <c r="R120" s="16">
        <v>1223.6</v>
      </c>
      <c r="S120" s="16">
        <v>1223.6</v>
      </c>
    </row>
    <row r="121" spans="1:19" s="25" customFormat="1" ht="41.25">
      <c r="A121" s="21"/>
      <c r="B121" s="28" t="s">
        <v>36</v>
      </c>
      <c r="C121" s="10">
        <f aca="true" t="shared" si="40" ref="C121:S121">C123+C124+C125</f>
        <v>3880.2</v>
      </c>
      <c r="D121" s="10">
        <f t="shared" si="40"/>
        <v>83.1</v>
      </c>
      <c r="E121" s="10">
        <f t="shared" si="40"/>
        <v>1873.6</v>
      </c>
      <c r="F121" s="10">
        <f t="shared" si="40"/>
        <v>3986.8</v>
      </c>
      <c r="G121" s="10">
        <f t="shared" si="40"/>
        <v>8148.7</v>
      </c>
      <c r="H121" s="10">
        <f t="shared" si="40"/>
        <v>2996</v>
      </c>
      <c r="I121" s="10">
        <f t="shared" si="40"/>
        <v>1171.8</v>
      </c>
      <c r="J121" s="10">
        <f t="shared" si="40"/>
        <v>1171.8</v>
      </c>
      <c r="K121" s="10">
        <f t="shared" si="40"/>
        <v>2630</v>
      </c>
      <c r="L121" s="10">
        <f t="shared" si="40"/>
        <v>2630.2</v>
      </c>
      <c r="M121" s="10">
        <f t="shared" si="40"/>
        <v>2630.3</v>
      </c>
      <c r="N121" s="10">
        <f t="shared" si="40"/>
        <v>2630.4</v>
      </c>
      <c r="O121" s="10">
        <f t="shared" si="40"/>
        <v>2631.2</v>
      </c>
      <c r="P121" s="10">
        <f t="shared" si="40"/>
        <v>3039.9</v>
      </c>
      <c r="Q121" s="10">
        <f t="shared" si="40"/>
        <v>3050.4</v>
      </c>
      <c r="R121" s="10">
        <f t="shared" si="40"/>
        <v>3300.4</v>
      </c>
      <c r="S121" s="10">
        <f t="shared" si="40"/>
        <v>3300.4</v>
      </c>
    </row>
    <row r="122" spans="1:19" s="25" customFormat="1" ht="13.5">
      <c r="A122" s="21"/>
      <c r="B122" s="24" t="s">
        <v>14</v>
      </c>
      <c r="C122" s="10"/>
      <c r="D122" s="10"/>
      <c r="E122" s="10"/>
      <c r="F122" s="8"/>
      <c r="G122" s="10"/>
      <c r="H122" s="8"/>
      <c r="I122" s="8"/>
      <c r="J122" s="8"/>
      <c r="K122" s="8"/>
      <c r="L122" s="8"/>
      <c r="M122" s="8"/>
      <c r="N122" s="8"/>
      <c r="O122" s="16"/>
      <c r="P122" s="16"/>
      <c r="Q122" s="16"/>
      <c r="R122" s="16"/>
      <c r="S122" s="16"/>
    </row>
    <row r="123" spans="1:19" s="25" customFormat="1" ht="13.5">
      <c r="A123" s="21"/>
      <c r="B123" s="24" t="s">
        <v>23</v>
      </c>
      <c r="C123" s="10">
        <v>0</v>
      </c>
      <c r="D123" s="10">
        <v>0</v>
      </c>
      <c r="E123" s="10">
        <v>0</v>
      </c>
      <c r="F123" s="8"/>
      <c r="G123" s="10"/>
      <c r="H123" s="8"/>
      <c r="I123" s="8"/>
      <c r="J123" s="8"/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</row>
    <row r="124" spans="1:19" s="25" customFormat="1" ht="13.5">
      <c r="A124" s="21"/>
      <c r="B124" s="24" t="s">
        <v>24</v>
      </c>
      <c r="C124" s="10">
        <v>0</v>
      </c>
      <c r="D124" s="10">
        <v>0</v>
      </c>
      <c r="E124" s="10">
        <v>0</v>
      </c>
      <c r="F124" s="8"/>
      <c r="G124" s="10"/>
      <c r="H124" s="8"/>
      <c r="I124" s="8"/>
      <c r="J124" s="8"/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</row>
    <row r="125" spans="1:19" s="25" customFormat="1" ht="13.5">
      <c r="A125" s="21"/>
      <c r="B125" s="24" t="s">
        <v>25</v>
      </c>
      <c r="C125" s="10">
        <v>3880.2</v>
      </c>
      <c r="D125" s="10">
        <v>83.1</v>
      </c>
      <c r="E125" s="10">
        <v>1873.6</v>
      </c>
      <c r="F125" s="8">
        <v>3986.8</v>
      </c>
      <c r="G125" s="10">
        <v>8148.7</v>
      </c>
      <c r="H125" s="8">
        <v>2996</v>
      </c>
      <c r="I125" s="8">
        <v>1171.8</v>
      </c>
      <c r="J125" s="8">
        <v>1171.8</v>
      </c>
      <c r="K125" s="8">
        <v>2630</v>
      </c>
      <c r="L125" s="8">
        <v>2630.2</v>
      </c>
      <c r="M125" s="8">
        <v>2630.3</v>
      </c>
      <c r="N125" s="8">
        <v>2630.4</v>
      </c>
      <c r="O125" s="16">
        <v>2631.2</v>
      </c>
      <c r="P125" s="16">
        <f>2631.8+408.1</f>
        <v>3039.9</v>
      </c>
      <c r="Q125" s="16">
        <v>3050.4</v>
      </c>
      <c r="R125" s="16">
        <f>3050.4+250</f>
        <v>3300.4</v>
      </c>
      <c r="S125" s="16">
        <v>3300.4</v>
      </c>
    </row>
    <row r="126" spans="1:19" s="31" customFormat="1" ht="41.25">
      <c r="A126" s="21" t="s">
        <v>5</v>
      </c>
      <c r="B126" s="30" t="s">
        <v>83</v>
      </c>
      <c r="C126" s="5">
        <f aca="true" t="shared" si="41" ref="C126:S126">C128+C129+C130</f>
        <v>100.4</v>
      </c>
      <c r="D126" s="5">
        <f t="shared" si="41"/>
        <v>102.6</v>
      </c>
      <c r="E126" s="5">
        <f t="shared" si="41"/>
        <v>121</v>
      </c>
      <c r="F126" s="5">
        <f t="shared" si="41"/>
        <v>204</v>
      </c>
      <c r="G126" s="5">
        <f t="shared" si="41"/>
        <v>164.10000000000002</v>
      </c>
      <c r="H126" s="5">
        <f t="shared" si="41"/>
        <v>184.4</v>
      </c>
      <c r="I126" s="5">
        <f t="shared" si="41"/>
        <v>87.7</v>
      </c>
      <c r="J126" s="5">
        <f t="shared" si="41"/>
        <v>87.7</v>
      </c>
      <c r="K126" s="5">
        <f t="shared" si="41"/>
        <v>188.1</v>
      </c>
      <c r="L126" s="5">
        <f t="shared" si="41"/>
        <v>188.8</v>
      </c>
      <c r="M126" s="5">
        <f t="shared" si="41"/>
        <v>189.2</v>
      </c>
      <c r="N126" s="5">
        <f t="shared" si="41"/>
        <v>189.7</v>
      </c>
      <c r="O126" s="5">
        <f t="shared" si="41"/>
        <v>191</v>
      </c>
      <c r="P126" s="5">
        <f t="shared" si="41"/>
        <v>192.7</v>
      </c>
      <c r="Q126" s="5">
        <f t="shared" si="41"/>
        <v>193.9</v>
      </c>
      <c r="R126" s="5">
        <f t="shared" si="41"/>
        <v>195.4</v>
      </c>
      <c r="S126" s="5">
        <f t="shared" si="41"/>
        <v>195.4</v>
      </c>
    </row>
    <row r="127" spans="1:19" ht="13.5">
      <c r="A127" s="21"/>
      <c r="B127" s="24" t="s">
        <v>14</v>
      </c>
      <c r="C127" s="9"/>
      <c r="D127" s="9"/>
      <c r="E127" s="9"/>
      <c r="F127" s="6"/>
      <c r="G127" s="6"/>
      <c r="H127" s="9"/>
      <c r="I127" s="6"/>
      <c r="J127" s="6"/>
      <c r="K127" s="6"/>
      <c r="L127" s="6"/>
      <c r="M127" s="6"/>
      <c r="N127" s="6"/>
      <c r="O127" s="32"/>
      <c r="P127" s="32"/>
      <c r="Q127" s="32"/>
      <c r="R127" s="32"/>
      <c r="S127" s="32"/>
    </row>
    <row r="128" spans="1:19" ht="14.25">
      <c r="A128" s="21"/>
      <c r="B128" s="27" t="s">
        <v>23</v>
      </c>
      <c r="C128" s="7">
        <f aca="true" t="shared" si="42" ref="C128:D130">C133+C138</f>
        <v>0</v>
      </c>
      <c r="D128" s="7">
        <f t="shared" si="42"/>
        <v>0</v>
      </c>
      <c r="E128" s="7">
        <f aca="true" t="shared" si="43" ref="E128:S130">E133+E138</f>
        <v>0</v>
      </c>
      <c r="F128" s="7">
        <f t="shared" si="43"/>
        <v>0</v>
      </c>
      <c r="G128" s="7">
        <f t="shared" si="43"/>
        <v>0</v>
      </c>
      <c r="H128" s="7">
        <f t="shared" si="43"/>
        <v>0</v>
      </c>
      <c r="I128" s="7">
        <f t="shared" si="43"/>
        <v>0</v>
      </c>
      <c r="J128" s="7">
        <f t="shared" si="43"/>
        <v>0</v>
      </c>
      <c r="K128" s="7">
        <f t="shared" si="43"/>
        <v>0</v>
      </c>
      <c r="L128" s="7">
        <f t="shared" si="43"/>
        <v>0</v>
      </c>
      <c r="M128" s="7">
        <f t="shared" si="43"/>
        <v>0</v>
      </c>
      <c r="N128" s="7">
        <f t="shared" si="43"/>
        <v>0</v>
      </c>
      <c r="O128" s="7">
        <f t="shared" si="43"/>
        <v>0</v>
      </c>
      <c r="P128" s="7">
        <f t="shared" si="43"/>
        <v>0</v>
      </c>
      <c r="Q128" s="7">
        <f t="shared" si="43"/>
        <v>0</v>
      </c>
      <c r="R128" s="7">
        <f t="shared" si="43"/>
        <v>0</v>
      </c>
      <c r="S128" s="7">
        <f t="shared" si="43"/>
        <v>0</v>
      </c>
    </row>
    <row r="129" spans="1:19" s="25" customFormat="1" ht="14.25">
      <c r="A129" s="21"/>
      <c r="B129" s="27" t="s">
        <v>24</v>
      </c>
      <c r="C129" s="7">
        <f t="shared" si="42"/>
        <v>55.4</v>
      </c>
      <c r="D129" s="7">
        <f t="shared" si="42"/>
        <v>57.6</v>
      </c>
      <c r="E129" s="7">
        <f t="shared" si="43"/>
        <v>59.4</v>
      </c>
      <c r="F129" s="7">
        <f t="shared" si="43"/>
        <v>71.7</v>
      </c>
      <c r="G129" s="7">
        <f t="shared" si="43"/>
        <v>80.9</v>
      </c>
      <c r="H129" s="7">
        <f t="shared" si="43"/>
        <v>85.2</v>
      </c>
      <c r="I129" s="7">
        <f t="shared" si="43"/>
        <v>87.7</v>
      </c>
      <c r="J129" s="7">
        <f t="shared" si="43"/>
        <v>87.7</v>
      </c>
      <c r="K129" s="7">
        <f t="shared" si="43"/>
        <v>62</v>
      </c>
      <c r="L129" s="7">
        <f t="shared" si="43"/>
        <v>62</v>
      </c>
      <c r="M129" s="7">
        <f t="shared" si="43"/>
        <v>62</v>
      </c>
      <c r="N129" s="7">
        <f t="shared" si="43"/>
        <v>62</v>
      </c>
      <c r="O129" s="7">
        <f t="shared" si="43"/>
        <v>62</v>
      </c>
      <c r="P129" s="7">
        <f t="shared" si="43"/>
        <v>62</v>
      </c>
      <c r="Q129" s="7">
        <f t="shared" si="43"/>
        <v>62</v>
      </c>
      <c r="R129" s="7">
        <f t="shared" si="43"/>
        <v>62</v>
      </c>
      <c r="S129" s="7">
        <f t="shared" si="43"/>
        <v>62</v>
      </c>
    </row>
    <row r="130" spans="1:19" s="25" customFormat="1" ht="14.25">
      <c r="A130" s="21"/>
      <c r="B130" s="27" t="s">
        <v>25</v>
      </c>
      <c r="C130" s="7">
        <f t="shared" si="42"/>
        <v>45</v>
      </c>
      <c r="D130" s="7">
        <f t="shared" si="42"/>
        <v>45</v>
      </c>
      <c r="E130" s="7">
        <f t="shared" si="43"/>
        <v>61.6</v>
      </c>
      <c r="F130" s="7">
        <f t="shared" si="43"/>
        <v>132.3</v>
      </c>
      <c r="G130" s="7">
        <f t="shared" si="43"/>
        <v>83.2</v>
      </c>
      <c r="H130" s="7">
        <f t="shared" si="43"/>
        <v>99.2</v>
      </c>
      <c r="I130" s="7">
        <f t="shared" si="43"/>
        <v>0</v>
      </c>
      <c r="J130" s="7">
        <f t="shared" si="43"/>
        <v>0</v>
      </c>
      <c r="K130" s="7">
        <f t="shared" si="43"/>
        <v>126.1</v>
      </c>
      <c r="L130" s="7">
        <f t="shared" si="43"/>
        <v>126.8</v>
      </c>
      <c r="M130" s="7">
        <f t="shared" si="43"/>
        <v>127.2</v>
      </c>
      <c r="N130" s="7">
        <f t="shared" si="43"/>
        <v>127.7</v>
      </c>
      <c r="O130" s="7">
        <f t="shared" si="43"/>
        <v>129</v>
      </c>
      <c r="P130" s="7">
        <f t="shared" si="43"/>
        <v>130.7</v>
      </c>
      <c r="Q130" s="7">
        <f t="shared" si="43"/>
        <v>131.9</v>
      </c>
      <c r="R130" s="7">
        <f t="shared" si="43"/>
        <v>133.4</v>
      </c>
      <c r="S130" s="7">
        <f t="shared" si="43"/>
        <v>133.4</v>
      </c>
    </row>
    <row r="131" spans="1:19" s="25" customFormat="1" ht="41.25">
      <c r="A131" s="21"/>
      <c r="B131" s="28" t="s">
        <v>72</v>
      </c>
      <c r="C131" s="10">
        <f aca="true" t="shared" si="44" ref="C131:S131">C133+C134+C135</f>
        <v>45</v>
      </c>
      <c r="D131" s="10">
        <f t="shared" si="44"/>
        <v>45</v>
      </c>
      <c r="E131" s="10">
        <f t="shared" si="44"/>
        <v>45</v>
      </c>
      <c r="F131" s="10">
        <f t="shared" si="44"/>
        <v>132.3</v>
      </c>
      <c r="G131" s="10">
        <f t="shared" si="44"/>
        <v>83.2</v>
      </c>
      <c r="H131" s="10">
        <f t="shared" si="44"/>
        <v>99.2</v>
      </c>
      <c r="I131" s="10">
        <f t="shared" si="44"/>
        <v>0</v>
      </c>
      <c r="J131" s="10">
        <f t="shared" si="44"/>
        <v>0</v>
      </c>
      <c r="K131" s="10">
        <f t="shared" si="44"/>
        <v>95.6</v>
      </c>
      <c r="L131" s="10">
        <f t="shared" si="44"/>
        <v>95.8</v>
      </c>
      <c r="M131" s="10">
        <f t="shared" si="44"/>
        <v>96</v>
      </c>
      <c r="N131" s="10">
        <f t="shared" si="44"/>
        <v>96.2</v>
      </c>
      <c r="O131" s="10">
        <f t="shared" si="44"/>
        <v>97</v>
      </c>
      <c r="P131" s="10">
        <f t="shared" si="44"/>
        <v>97.6</v>
      </c>
      <c r="Q131" s="10">
        <f t="shared" si="44"/>
        <v>98</v>
      </c>
      <c r="R131" s="10">
        <f t="shared" si="44"/>
        <v>99.2</v>
      </c>
      <c r="S131" s="10">
        <f t="shared" si="44"/>
        <v>99.2</v>
      </c>
    </row>
    <row r="132" spans="1:19" s="25" customFormat="1" ht="13.5">
      <c r="A132" s="21"/>
      <c r="B132" s="24" t="s">
        <v>14</v>
      </c>
      <c r="C132" s="10"/>
      <c r="D132" s="10"/>
      <c r="E132" s="10"/>
      <c r="F132" s="8"/>
      <c r="G132" s="8"/>
      <c r="H132" s="10"/>
      <c r="I132" s="8"/>
      <c r="J132" s="8"/>
      <c r="K132" s="8"/>
      <c r="L132" s="8"/>
      <c r="M132" s="8"/>
      <c r="N132" s="8"/>
      <c r="O132" s="16"/>
      <c r="P132" s="16"/>
      <c r="Q132" s="16"/>
      <c r="R132" s="16"/>
      <c r="S132" s="16"/>
    </row>
    <row r="133" spans="1:19" s="25" customFormat="1" ht="13.5">
      <c r="A133" s="21"/>
      <c r="B133" s="24" t="s">
        <v>23</v>
      </c>
      <c r="C133" s="10">
        <v>0</v>
      </c>
      <c r="D133" s="10">
        <v>0</v>
      </c>
      <c r="E133" s="10">
        <v>0</v>
      </c>
      <c r="F133" s="8"/>
      <c r="G133" s="8"/>
      <c r="H133" s="10"/>
      <c r="I133" s="8"/>
      <c r="J133" s="8"/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</row>
    <row r="134" spans="1:19" s="25" customFormat="1" ht="13.5">
      <c r="A134" s="21"/>
      <c r="B134" s="24" t="s">
        <v>24</v>
      </c>
      <c r="C134" s="10">
        <v>0</v>
      </c>
      <c r="D134" s="10">
        <v>0</v>
      </c>
      <c r="E134" s="10">
        <v>0</v>
      </c>
      <c r="F134" s="8"/>
      <c r="G134" s="8"/>
      <c r="H134" s="10"/>
      <c r="I134" s="8"/>
      <c r="J134" s="8"/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</row>
    <row r="135" spans="1:19" s="25" customFormat="1" ht="13.5">
      <c r="A135" s="21"/>
      <c r="B135" s="24" t="s">
        <v>25</v>
      </c>
      <c r="C135" s="10">
        <v>45</v>
      </c>
      <c r="D135" s="10">
        <v>45</v>
      </c>
      <c r="E135" s="10">
        <v>45</v>
      </c>
      <c r="F135" s="8">
        <v>132.3</v>
      </c>
      <c r="G135" s="8">
        <v>83.2</v>
      </c>
      <c r="H135" s="10">
        <v>99.2</v>
      </c>
      <c r="I135" s="8">
        <v>0</v>
      </c>
      <c r="J135" s="8">
        <v>0</v>
      </c>
      <c r="K135" s="8">
        <v>95.6</v>
      </c>
      <c r="L135" s="8">
        <v>95.8</v>
      </c>
      <c r="M135" s="8">
        <v>96</v>
      </c>
      <c r="N135" s="8">
        <v>96.2</v>
      </c>
      <c r="O135" s="16">
        <v>97</v>
      </c>
      <c r="P135" s="16">
        <v>97.6</v>
      </c>
      <c r="Q135" s="16">
        <v>98</v>
      </c>
      <c r="R135" s="16">
        <v>99.2</v>
      </c>
      <c r="S135" s="16">
        <v>99.2</v>
      </c>
    </row>
    <row r="136" spans="1:19" s="25" customFormat="1" ht="13.5">
      <c r="A136" s="21"/>
      <c r="B136" s="28" t="s">
        <v>37</v>
      </c>
      <c r="C136" s="10">
        <f aca="true" t="shared" si="45" ref="C136:S136">C138+C139+C140</f>
        <v>55.4</v>
      </c>
      <c r="D136" s="10">
        <f t="shared" si="45"/>
        <v>57.6</v>
      </c>
      <c r="E136" s="10">
        <f t="shared" si="45"/>
        <v>76</v>
      </c>
      <c r="F136" s="10">
        <f t="shared" si="45"/>
        <v>71.7</v>
      </c>
      <c r="G136" s="10">
        <f t="shared" si="45"/>
        <v>80.9</v>
      </c>
      <c r="H136" s="10">
        <f t="shared" si="45"/>
        <v>85.2</v>
      </c>
      <c r="I136" s="10">
        <f t="shared" si="45"/>
        <v>87.7</v>
      </c>
      <c r="J136" s="10">
        <f t="shared" si="45"/>
        <v>87.7</v>
      </c>
      <c r="K136" s="10">
        <f t="shared" si="45"/>
        <v>92.5</v>
      </c>
      <c r="L136" s="10">
        <f t="shared" si="45"/>
        <v>93</v>
      </c>
      <c r="M136" s="10">
        <f t="shared" si="45"/>
        <v>93.2</v>
      </c>
      <c r="N136" s="10">
        <f t="shared" si="45"/>
        <v>93.5</v>
      </c>
      <c r="O136" s="10">
        <f t="shared" si="45"/>
        <v>94</v>
      </c>
      <c r="P136" s="10">
        <f t="shared" si="45"/>
        <v>95.1</v>
      </c>
      <c r="Q136" s="10">
        <f t="shared" si="45"/>
        <v>95.9</v>
      </c>
      <c r="R136" s="10">
        <f t="shared" si="45"/>
        <v>96.2</v>
      </c>
      <c r="S136" s="10">
        <f t="shared" si="45"/>
        <v>96.2</v>
      </c>
    </row>
    <row r="137" spans="1:19" s="25" customFormat="1" ht="13.5">
      <c r="A137" s="21"/>
      <c r="B137" s="24" t="s">
        <v>14</v>
      </c>
      <c r="C137" s="10"/>
      <c r="D137" s="10"/>
      <c r="E137" s="10"/>
      <c r="F137" s="8"/>
      <c r="G137" s="8"/>
      <c r="H137" s="10"/>
      <c r="I137" s="8"/>
      <c r="J137" s="8"/>
      <c r="K137" s="8"/>
      <c r="L137" s="8"/>
      <c r="M137" s="8"/>
      <c r="N137" s="8"/>
      <c r="O137" s="16"/>
      <c r="P137" s="16"/>
      <c r="Q137" s="16"/>
      <c r="R137" s="16"/>
      <c r="S137" s="16"/>
    </row>
    <row r="138" spans="1:19" s="25" customFormat="1" ht="13.5">
      <c r="A138" s="21"/>
      <c r="B138" s="24" t="s">
        <v>23</v>
      </c>
      <c r="C138" s="10">
        <v>0</v>
      </c>
      <c r="D138" s="10">
        <v>0</v>
      </c>
      <c r="E138" s="10">
        <v>0</v>
      </c>
      <c r="F138" s="8"/>
      <c r="G138" s="8"/>
      <c r="H138" s="10"/>
      <c r="I138" s="8"/>
      <c r="J138" s="8"/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</row>
    <row r="139" spans="1:19" s="25" customFormat="1" ht="13.5">
      <c r="A139" s="21"/>
      <c r="B139" s="24" t="s">
        <v>24</v>
      </c>
      <c r="C139" s="10">
        <v>55.4</v>
      </c>
      <c r="D139" s="10">
        <v>57.6</v>
      </c>
      <c r="E139" s="10">
        <v>59.4</v>
      </c>
      <c r="F139" s="8">
        <v>71.7</v>
      </c>
      <c r="G139" s="8">
        <v>80.9</v>
      </c>
      <c r="H139" s="10">
        <v>85.2</v>
      </c>
      <c r="I139" s="8">
        <v>87.7</v>
      </c>
      <c r="J139" s="8">
        <v>87.7</v>
      </c>
      <c r="K139" s="8">
        <v>62</v>
      </c>
      <c r="L139" s="8">
        <v>62</v>
      </c>
      <c r="M139" s="8">
        <v>62</v>
      </c>
      <c r="N139" s="8">
        <v>62</v>
      </c>
      <c r="O139" s="8">
        <v>62</v>
      </c>
      <c r="P139" s="8">
        <v>62</v>
      </c>
      <c r="Q139" s="8">
        <v>62</v>
      </c>
      <c r="R139" s="8">
        <v>62</v>
      </c>
      <c r="S139" s="8">
        <v>62</v>
      </c>
    </row>
    <row r="140" spans="1:19" s="25" customFormat="1" ht="13.5">
      <c r="A140" s="21"/>
      <c r="B140" s="24" t="s">
        <v>25</v>
      </c>
      <c r="C140" s="10">
        <v>0</v>
      </c>
      <c r="D140" s="10">
        <v>0</v>
      </c>
      <c r="E140" s="10">
        <v>16.6</v>
      </c>
      <c r="F140" s="8"/>
      <c r="G140" s="8"/>
      <c r="H140" s="10"/>
      <c r="I140" s="8"/>
      <c r="J140" s="8"/>
      <c r="K140" s="8">
        <v>30.5</v>
      </c>
      <c r="L140" s="8">
        <v>31</v>
      </c>
      <c r="M140" s="8">
        <v>31.2</v>
      </c>
      <c r="N140" s="8">
        <v>31.5</v>
      </c>
      <c r="O140" s="16">
        <v>32</v>
      </c>
      <c r="P140" s="16">
        <v>33.1</v>
      </c>
      <c r="Q140" s="16">
        <v>33.9</v>
      </c>
      <c r="R140" s="16">
        <v>34.2</v>
      </c>
      <c r="S140" s="16">
        <v>34.2</v>
      </c>
    </row>
    <row r="141" spans="1:19" s="31" customFormat="1" ht="19.5" customHeight="1">
      <c r="A141" s="21" t="s">
        <v>6</v>
      </c>
      <c r="B141" s="30" t="s">
        <v>84</v>
      </c>
      <c r="C141" s="5">
        <f aca="true" t="shared" si="46" ref="C141:S141">C143+C144+C145</f>
        <v>82454.6</v>
      </c>
      <c r="D141" s="5">
        <f t="shared" si="46"/>
        <v>112712.6</v>
      </c>
      <c r="E141" s="5">
        <f t="shared" si="46"/>
        <v>95382.59999999999</v>
      </c>
      <c r="F141" s="5">
        <f t="shared" si="46"/>
        <v>124776.6</v>
      </c>
      <c r="G141" s="5">
        <f t="shared" si="46"/>
        <v>157602.40000000002</v>
      </c>
      <c r="H141" s="5">
        <f t="shared" si="46"/>
        <v>92514.69999999998</v>
      </c>
      <c r="I141" s="5">
        <f t="shared" si="46"/>
        <v>78665.5</v>
      </c>
      <c r="J141" s="5">
        <f t="shared" si="46"/>
        <v>78392.09999999999</v>
      </c>
      <c r="K141" s="5">
        <f t="shared" si="46"/>
        <v>103493.2</v>
      </c>
      <c r="L141" s="5">
        <f t="shared" si="46"/>
        <v>103510.8</v>
      </c>
      <c r="M141" s="5">
        <f t="shared" si="46"/>
        <v>104101.6</v>
      </c>
      <c r="N141" s="5">
        <f t="shared" si="46"/>
        <v>104534.7</v>
      </c>
      <c r="O141" s="5">
        <f t="shared" si="46"/>
        <v>104663.9</v>
      </c>
      <c r="P141" s="5">
        <f t="shared" si="46"/>
        <v>105075.2</v>
      </c>
      <c r="Q141" s="5">
        <f t="shared" si="46"/>
        <v>105836.2</v>
      </c>
      <c r="R141" s="5">
        <f t="shared" si="46"/>
        <v>106350.4</v>
      </c>
      <c r="S141" s="5">
        <f t="shared" si="46"/>
        <v>106509.7</v>
      </c>
    </row>
    <row r="142" spans="1:19" ht="13.5">
      <c r="A142" s="21"/>
      <c r="B142" s="24" t="s">
        <v>14</v>
      </c>
      <c r="C142" s="9"/>
      <c r="D142" s="9"/>
      <c r="E142" s="9"/>
      <c r="F142" s="6"/>
      <c r="G142" s="6"/>
      <c r="H142" s="9"/>
      <c r="I142" s="6"/>
      <c r="J142" s="6"/>
      <c r="K142" s="6"/>
      <c r="L142" s="6"/>
      <c r="M142" s="6"/>
      <c r="N142" s="6"/>
      <c r="O142" s="32"/>
      <c r="P142" s="32"/>
      <c r="Q142" s="32"/>
      <c r="R142" s="32"/>
      <c r="S142" s="32"/>
    </row>
    <row r="143" spans="1:19" s="25" customFormat="1" ht="14.25">
      <c r="A143" s="21"/>
      <c r="B143" s="27" t="s">
        <v>23</v>
      </c>
      <c r="C143" s="7">
        <f>C148+C153+C158+C168</f>
        <v>959.8</v>
      </c>
      <c r="D143" s="7">
        <f aca="true" t="shared" si="47" ref="D143:S145">D148+D153+D158+D168+D163</f>
        <v>2217.7</v>
      </c>
      <c r="E143" s="7">
        <f t="shared" si="47"/>
        <v>5776.4</v>
      </c>
      <c r="F143" s="7">
        <f t="shared" si="47"/>
        <v>8926.5</v>
      </c>
      <c r="G143" s="7">
        <f t="shared" si="47"/>
        <v>11036.7</v>
      </c>
      <c r="H143" s="7">
        <f t="shared" si="47"/>
        <v>7622</v>
      </c>
      <c r="I143" s="7">
        <f t="shared" si="47"/>
        <v>7431.1</v>
      </c>
      <c r="J143" s="7">
        <f t="shared" si="47"/>
        <v>7412.7</v>
      </c>
      <c r="K143" s="7">
        <f t="shared" si="47"/>
        <v>8065</v>
      </c>
      <c r="L143" s="7">
        <f t="shared" si="47"/>
        <v>8065</v>
      </c>
      <c r="M143" s="7">
        <f t="shared" si="47"/>
        <v>8065</v>
      </c>
      <c r="N143" s="7">
        <f t="shared" si="47"/>
        <v>8065</v>
      </c>
      <c r="O143" s="7">
        <f t="shared" si="47"/>
        <v>8065</v>
      </c>
      <c r="P143" s="7">
        <f t="shared" si="47"/>
        <v>8065</v>
      </c>
      <c r="Q143" s="7">
        <f t="shared" si="47"/>
        <v>8065</v>
      </c>
      <c r="R143" s="7">
        <f t="shared" si="47"/>
        <v>8065</v>
      </c>
      <c r="S143" s="7">
        <f t="shared" si="47"/>
        <v>8065</v>
      </c>
    </row>
    <row r="144" spans="1:19" s="25" customFormat="1" ht="14.25">
      <c r="A144" s="21"/>
      <c r="B144" s="27" t="s">
        <v>24</v>
      </c>
      <c r="C144" s="7">
        <f>C149+C154+C159+C169</f>
        <v>63516.9</v>
      </c>
      <c r="D144" s="7">
        <f t="shared" si="47"/>
        <v>93869.80000000002</v>
      </c>
      <c r="E144" s="7">
        <f t="shared" si="47"/>
        <v>70211.9</v>
      </c>
      <c r="F144" s="7">
        <f t="shared" si="47"/>
        <v>74626.3</v>
      </c>
      <c r="G144" s="7">
        <f>G149+G154+G159+G169+G164</f>
        <v>78171.3</v>
      </c>
      <c r="H144" s="7">
        <f t="shared" si="47"/>
        <v>61173.299999999996</v>
      </c>
      <c r="I144" s="7">
        <f t="shared" si="47"/>
        <v>61229.5</v>
      </c>
      <c r="J144" s="7">
        <f t="shared" si="47"/>
        <v>61341</v>
      </c>
      <c r="K144" s="7">
        <f t="shared" si="47"/>
        <v>67353.5</v>
      </c>
      <c r="L144" s="7">
        <f t="shared" si="47"/>
        <v>67353.5</v>
      </c>
      <c r="M144" s="7">
        <f t="shared" si="47"/>
        <v>67353.5</v>
      </c>
      <c r="N144" s="7">
        <f t="shared" si="47"/>
        <v>67353.5</v>
      </c>
      <c r="O144" s="7">
        <f t="shared" si="47"/>
        <v>67353.5</v>
      </c>
      <c r="P144" s="7">
        <f t="shared" si="47"/>
        <v>67353.5</v>
      </c>
      <c r="Q144" s="7">
        <f t="shared" si="47"/>
        <v>67353.5</v>
      </c>
      <c r="R144" s="7">
        <f t="shared" si="47"/>
        <v>67353.5</v>
      </c>
      <c r="S144" s="7">
        <f t="shared" si="47"/>
        <v>67353.5</v>
      </c>
    </row>
    <row r="145" spans="1:19" s="25" customFormat="1" ht="14.25">
      <c r="A145" s="21"/>
      <c r="B145" s="27" t="s">
        <v>25</v>
      </c>
      <c r="C145" s="7">
        <f>C150+C155+C160+C170</f>
        <v>17977.9</v>
      </c>
      <c r="D145" s="7">
        <f t="shared" si="47"/>
        <v>16625.1</v>
      </c>
      <c r="E145" s="7">
        <f t="shared" si="47"/>
        <v>19394.3</v>
      </c>
      <c r="F145" s="7">
        <f t="shared" si="47"/>
        <v>41223.8</v>
      </c>
      <c r="G145" s="7">
        <f t="shared" si="47"/>
        <v>68394.40000000001</v>
      </c>
      <c r="H145" s="7">
        <f t="shared" si="47"/>
        <v>23719.4</v>
      </c>
      <c r="I145" s="7">
        <f t="shared" si="47"/>
        <v>10004.900000000001</v>
      </c>
      <c r="J145" s="7">
        <f t="shared" si="47"/>
        <v>9638.4</v>
      </c>
      <c r="K145" s="7">
        <f t="shared" si="47"/>
        <v>28074.7</v>
      </c>
      <c r="L145" s="7">
        <f t="shared" si="47"/>
        <v>28092.3</v>
      </c>
      <c r="M145" s="7">
        <f t="shared" si="47"/>
        <v>28683.100000000002</v>
      </c>
      <c r="N145" s="7">
        <f t="shared" si="47"/>
        <v>29116.199999999997</v>
      </c>
      <c r="O145" s="7">
        <f t="shared" si="47"/>
        <v>29245.4</v>
      </c>
      <c r="P145" s="7">
        <f t="shared" si="47"/>
        <v>29656.7</v>
      </c>
      <c r="Q145" s="7">
        <f t="shared" si="47"/>
        <v>30417.7</v>
      </c>
      <c r="R145" s="7">
        <f t="shared" si="47"/>
        <v>30931.9</v>
      </c>
      <c r="S145" s="7">
        <f t="shared" si="47"/>
        <v>31091.2</v>
      </c>
    </row>
    <row r="146" spans="1:19" s="25" customFormat="1" ht="27">
      <c r="A146" s="21"/>
      <c r="B146" s="28" t="s">
        <v>38</v>
      </c>
      <c r="C146" s="10">
        <f aca="true" t="shared" si="48" ref="C146:S146">C148+C149+C150</f>
        <v>77504.6</v>
      </c>
      <c r="D146" s="10">
        <f t="shared" si="48"/>
        <v>87515.6</v>
      </c>
      <c r="E146" s="10">
        <f t="shared" si="48"/>
        <v>90561.99999999999</v>
      </c>
      <c r="F146" s="10">
        <f t="shared" si="48"/>
        <v>118777.3</v>
      </c>
      <c r="G146" s="10">
        <f t="shared" si="48"/>
        <v>149179.8</v>
      </c>
      <c r="H146" s="10">
        <f t="shared" si="48"/>
        <v>85032.5</v>
      </c>
      <c r="I146" s="10">
        <f t="shared" si="48"/>
        <v>74772.70000000001</v>
      </c>
      <c r="J146" s="10">
        <f t="shared" si="48"/>
        <v>74702</v>
      </c>
      <c r="K146" s="10">
        <f t="shared" si="48"/>
        <v>98452.2</v>
      </c>
      <c r="L146" s="10">
        <f t="shared" si="48"/>
        <v>98468.5</v>
      </c>
      <c r="M146" s="10">
        <f t="shared" si="48"/>
        <v>99058.6</v>
      </c>
      <c r="N146" s="10">
        <f t="shared" si="48"/>
        <v>99491.1</v>
      </c>
      <c r="O146" s="10">
        <f t="shared" si="48"/>
        <v>99518.3</v>
      </c>
      <c r="P146" s="10">
        <f t="shared" si="48"/>
        <v>99818.6</v>
      </c>
      <c r="Q146" s="10">
        <f t="shared" si="48"/>
        <v>100013.4</v>
      </c>
      <c r="R146" s="10">
        <f t="shared" si="48"/>
        <v>100413.4</v>
      </c>
      <c r="S146" s="10">
        <f t="shared" si="48"/>
        <v>100563.4</v>
      </c>
    </row>
    <row r="147" spans="1:19" s="25" customFormat="1" ht="13.5">
      <c r="A147" s="21"/>
      <c r="B147" s="24" t="s">
        <v>14</v>
      </c>
      <c r="C147" s="10"/>
      <c r="D147" s="10"/>
      <c r="E147" s="10"/>
      <c r="F147" s="8"/>
      <c r="G147" s="8"/>
      <c r="H147" s="10"/>
      <c r="I147" s="8"/>
      <c r="J147" s="8"/>
      <c r="K147" s="8"/>
      <c r="L147" s="8"/>
      <c r="M147" s="8"/>
      <c r="N147" s="8"/>
      <c r="O147" s="16"/>
      <c r="P147" s="16"/>
      <c r="Q147" s="16"/>
      <c r="R147" s="16"/>
      <c r="S147" s="16"/>
    </row>
    <row r="148" spans="1:19" s="25" customFormat="1" ht="13.5">
      <c r="A148" s="21"/>
      <c r="B148" s="24" t="s">
        <v>23</v>
      </c>
      <c r="C148" s="10">
        <v>959.8</v>
      </c>
      <c r="D148" s="10">
        <v>2217.7</v>
      </c>
      <c r="E148" s="10">
        <v>5776.4</v>
      </c>
      <c r="F148" s="8">
        <v>8619.1</v>
      </c>
      <c r="G148" s="8">
        <v>10063.5</v>
      </c>
      <c r="H148" s="10">
        <v>6662.7</v>
      </c>
      <c r="I148" s="8">
        <v>6471.8</v>
      </c>
      <c r="J148" s="8">
        <v>6322.7</v>
      </c>
      <c r="K148" s="8">
        <v>8065</v>
      </c>
      <c r="L148" s="8">
        <v>8065</v>
      </c>
      <c r="M148" s="8">
        <v>8065</v>
      </c>
      <c r="N148" s="8">
        <v>8065</v>
      </c>
      <c r="O148" s="8">
        <v>8065</v>
      </c>
      <c r="P148" s="8">
        <v>8065</v>
      </c>
      <c r="Q148" s="8">
        <v>8065</v>
      </c>
      <c r="R148" s="8">
        <v>8065</v>
      </c>
      <c r="S148" s="8">
        <v>8065</v>
      </c>
    </row>
    <row r="149" spans="1:19" s="25" customFormat="1" ht="13.5">
      <c r="A149" s="21"/>
      <c r="B149" s="24" t="s">
        <v>24</v>
      </c>
      <c r="C149" s="10">
        <v>63206.9</v>
      </c>
      <c r="D149" s="10">
        <v>73123.6</v>
      </c>
      <c r="E149" s="10">
        <v>69868.9</v>
      </c>
      <c r="F149" s="8">
        <v>74222.9</v>
      </c>
      <c r="G149" s="8">
        <v>77709.5</v>
      </c>
      <c r="H149" s="10">
        <v>60687.4</v>
      </c>
      <c r="I149" s="8">
        <v>60729.8</v>
      </c>
      <c r="J149" s="8">
        <v>60769</v>
      </c>
      <c r="K149" s="8">
        <v>67003</v>
      </c>
      <c r="L149" s="8">
        <v>67003</v>
      </c>
      <c r="M149" s="8">
        <v>67003</v>
      </c>
      <c r="N149" s="8">
        <v>67003</v>
      </c>
      <c r="O149" s="8">
        <v>67003</v>
      </c>
      <c r="P149" s="8">
        <v>67003</v>
      </c>
      <c r="Q149" s="8">
        <v>67003</v>
      </c>
      <c r="R149" s="8">
        <v>67003</v>
      </c>
      <c r="S149" s="8">
        <v>67003</v>
      </c>
    </row>
    <row r="150" spans="1:19" s="25" customFormat="1" ht="13.5">
      <c r="A150" s="21"/>
      <c r="B150" s="24" t="s">
        <v>25</v>
      </c>
      <c r="C150" s="10">
        <v>13337.9</v>
      </c>
      <c r="D150" s="10">
        <v>12174.3</v>
      </c>
      <c r="E150" s="10">
        <v>14916.7</v>
      </c>
      <c r="F150" s="8">
        <v>35935.3</v>
      </c>
      <c r="G150" s="8">
        <v>61406.8</v>
      </c>
      <c r="H150" s="10">
        <v>17682.4</v>
      </c>
      <c r="I150" s="8">
        <v>7571.1</v>
      </c>
      <c r="J150" s="8">
        <v>7610.3</v>
      </c>
      <c r="K150" s="8">
        <v>23384.2</v>
      </c>
      <c r="L150" s="8">
        <v>23400.5</v>
      </c>
      <c r="M150" s="8">
        <f>23400.7+589.9</f>
        <v>23990.600000000002</v>
      </c>
      <c r="N150" s="8">
        <v>24423.1</v>
      </c>
      <c r="O150" s="35">
        <v>24450.3</v>
      </c>
      <c r="P150" s="16">
        <v>24750.6</v>
      </c>
      <c r="Q150" s="16">
        <v>24945.4</v>
      </c>
      <c r="R150" s="16">
        <f>24945.4+400</f>
        <v>25345.4</v>
      </c>
      <c r="S150" s="16">
        <f>25345.4+150</f>
        <v>25495.4</v>
      </c>
    </row>
    <row r="151" spans="1:19" s="25" customFormat="1" ht="41.25">
      <c r="A151" s="21"/>
      <c r="B151" s="28" t="s">
        <v>39</v>
      </c>
      <c r="C151" s="10">
        <f aca="true" t="shared" si="49" ref="C151:S151">C153+C154+C155</f>
        <v>898.5</v>
      </c>
      <c r="D151" s="10">
        <f t="shared" si="49"/>
        <v>39.4</v>
      </c>
      <c r="E151" s="10">
        <f t="shared" si="49"/>
        <v>731.9</v>
      </c>
      <c r="F151" s="10">
        <f t="shared" si="49"/>
        <v>745.7</v>
      </c>
      <c r="G151" s="10">
        <f t="shared" si="49"/>
        <v>1058.9</v>
      </c>
      <c r="H151" s="10">
        <f t="shared" si="49"/>
        <v>1227.3</v>
      </c>
      <c r="I151" s="10">
        <f t="shared" si="49"/>
        <v>0</v>
      </c>
      <c r="J151" s="10">
        <f t="shared" si="49"/>
        <v>0</v>
      </c>
      <c r="K151" s="10">
        <f t="shared" si="49"/>
        <v>1003.5</v>
      </c>
      <c r="L151" s="10">
        <f t="shared" si="49"/>
        <v>1003.7</v>
      </c>
      <c r="M151" s="10">
        <f t="shared" si="49"/>
        <v>1003.9</v>
      </c>
      <c r="N151" s="10">
        <f t="shared" si="49"/>
        <v>1004.1</v>
      </c>
      <c r="O151" s="10">
        <f t="shared" si="49"/>
        <v>1004.9</v>
      </c>
      <c r="P151" s="10">
        <f t="shared" si="49"/>
        <v>1005.2</v>
      </c>
      <c r="Q151" s="10">
        <f t="shared" si="49"/>
        <v>1010.3</v>
      </c>
      <c r="R151" s="10">
        <f t="shared" si="49"/>
        <v>1010.3</v>
      </c>
      <c r="S151" s="10">
        <f t="shared" si="49"/>
        <v>1010.5</v>
      </c>
    </row>
    <row r="152" spans="1:19" s="25" customFormat="1" ht="13.5">
      <c r="A152" s="21"/>
      <c r="B152" s="24" t="s">
        <v>14</v>
      </c>
      <c r="C152" s="10"/>
      <c r="D152" s="10"/>
      <c r="E152" s="10"/>
      <c r="F152" s="8"/>
      <c r="G152" s="8"/>
      <c r="H152" s="10"/>
      <c r="I152" s="8"/>
      <c r="J152" s="8"/>
      <c r="K152" s="8"/>
      <c r="L152" s="8"/>
      <c r="M152" s="8"/>
      <c r="N152" s="8"/>
      <c r="O152" s="16"/>
      <c r="P152" s="16"/>
      <c r="Q152" s="16"/>
      <c r="R152" s="16"/>
      <c r="S152" s="16"/>
    </row>
    <row r="153" spans="1:19" s="25" customFormat="1" ht="13.5">
      <c r="A153" s="21"/>
      <c r="B153" s="24" t="s">
        <v>23</v>
      </c>
      <c r="C153" s="10">
        <v>0</v>
      </c>
      <c r="D153" s="10">
        <v>0</v>
      </c>
      <c r="E153" s="10">
        <v>0</v>
      </c>
      <c r="F153" s="8"/>
      <c r="G153" s="8"/>
      <c r="H153" s="10"/>
      <c r="I153" s="8"/>
      <c r="J153" s="8"/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</row>
    <row r="154" spans="1:19" s="25" customFormat="1" ht="13.5">
      <c r="A154" s="21"/>
      <c r="B154" s="24" t="s">
        <v>24</v>
      </c>
      <c r="C154" s="10">
        <v>0</v>
      </c>
      <c r="D154" s="10">
        <v>0</v>
      </c>
      <c r="E154" s="10">
        <v>0</v>
      </c>
      <c r="F154" s="8"/>
      <c r="G154" s="8"/>
      <c r="H154" s="10"/>
      <c r="I154" s="8"/>
      <c r="J154" s="8"/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</row>
    <row r="155" spans="1:19" s="25" customFormat="1" ht="13.5">
      <c r="A155" s="21"/>
      <c r="B155" s="24" t="s">
        <v>25</v>
      </c>
      <c r="C155" s="10">
        <v>898.5</v>
      </c>
      <c r="D155" s="10">
        <v>39.4</v>
      </c>
      <c r="E155" s="10">
        <v>731.9</v>
      </c>
      <c r="F155" s="8">
        <v>745.7</v>
      </c>
      <c r="G155" s="8">
        <v>1058.9</v>
      </c>
      <c r="H155" s="10">
        <v>1227.3</v>
      </c>
      <c r="I155" s="8">
        <v>0</v>
      </c>
      <c r="J155" s="8">
        <v>0</v>
      </c>
      <c r="K155" s="8">
        <v>1003.5</v>
      </c>
      <c r="L155" s="8">
        <v>1003.7</v>
      </c>
      <c r="M155" s="8">
        <v>1003.9</v>
      </c>
      <c r="N155" s="8">
        <v>1004.1</v>
      </c>
      <c r="O155" s="16">
        <v>1004.9</v>
      </c>
      <c r="P155" s="16">
        <v>1005.2</v>
      </c>
      <c r="Q155" s="16">
        <v>1010.3</v>
      </c>
      <c r="R155" s="16">
        <v>1010.3</v>
      </c>
      <c r="S155" s="16">
        <v>1010.5</v>
      </c>
    </row>
    <row r="156" spans="1:19" s="25" customFormat="1" ht="54.75">
      <c r="A156" s="21"/>
      <c r="B156" s="28" t="s">
        <v>40</v>
      </c>
      <c r="C156" s="10">
        <f aca="true" t="shared" si="50" ref="C156:S156">C158+C159+C160</f>
        <v>3.5</v>
      </c>
      <c r="D156" s="10">
        <f t="shared" si="50"/>
        <v>0</v>
      </c>
      <c r="E156" s="10">
        <f t="shared" si="50"/>
        <v>3.5</v>
      </c>
      <c r="F156" s="10">
        <f t="shared" si="50"/>
        <v>310.5</v>
      </c>
      <c r="G156" s="10">
        <f t="shared" si="50"/>
        <v>991</v>
      </c>
      <c r="H156" s="10">
        <f t="shared" si="50"/>
        <v>977</v>
      </c>
      <c r="I156" s="10">
        <f t="shared" si="50"/>
        <v>969</v>
      </c>
      <c r="J156" s="10">
        <f t="shared" si="50"/>
        <v>1172</v>
      </c>
      <c r="K156" s="10">
        <f t="shared" si="50"/>
        <v>7</v>
      </c>
      <c r="L156" s="10">
        <f t="shared" si="50"/>
        <v>8</v>
      </c>
      <c r="M156" s="10">
        <f t="shared" si="50"/>
        <v>8.3</v>
      </c>
      <c r="N156" s="10">
        <f t="shared" si="50"/>
        <v>8.5</v>
      </c>
      <c r="O156" s="10">
        <f t="shared" si="50"/>
        <v>10.2</v>
      </c>
      <c r="P156" s="10">
        <f t="shared" si="50"/>
        <v>10.9</v>
      </c>
      <c r="Q156" s="10">
        <f t="shared" si="50"/>
        <v>12</v>
      </c>
      <c r="R156" s="10">
        <f t="shared" si="50"/>
        <v>15.2</v>
      </c>
      <c r="S156" s="10">
        <f t="shared" si="50"/>
        <v>15.5</v>
      </c>
    </row>
    <row r="157" spans="1:19" s="25" customFormat="1" ht="13.5">
      <c r="A157" s="21"/>
      <c r="B157" s="24" t="s">
        <v>14</v>
      </c>
      <c r="C157" s="10"/>
      <c r="D157" s="10"/>
      <c r="E157" s="10"/>
      <c r="F157" s="8"/>
      <c r="G157" s="8"/>
      <c r="H157" s="10"/>
      <c r="I157" s="8"/>
      <c r="J157" s="8"/>
      <c r="K157" s="8"/>
      <c r="L157" s="8"/>
      <c r="M157" s="8"/>
      <c r="N157" s="8"/>
      <c r="O157" s="16"/>
      <c r="P157" s="16"/>
      <c r="Q157" s="16"/>
      <c r="R157" s="16"/>
      <c r="S157" s="16"/>
    </row>
    <row r="158" spans="1:19" s="25" customFormat="1" ht="13.5">
      <c r="A158" s="21"/>
      <c r="B158" s="24" t="s">
        <v>23</v>
      </c>
      <c r="C158" s="10">
        <v>0</v>
      </c>
      <c r="D158" s="10">
        <v>0</v>
      </c>
      <c r="E158" s="10">
        <v>0</v>
      </c>
      <c r="F158" s="8">
        <v>307.4</v>
      </c>
      <c r="G158" s="8">
        <v>973.2</v>
      </c>
      <c r="H158" s="10">
        <v>959.3</v>
      </c>
      <c r="I158" s="8">
        <v>959.3</v>
      </c>
      <c r="J158" s="8">
        <v>1090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</row>
    <row r="159" spans="1:19" s="25" customFormat="1" ht="13.5">
      <c r="A159" s="21"/>
      <c r="B159" s="24" t="s">
        <v>24</v>
      </c>
      <c r="C159" s="10">
        <v>0</v>
      </c>
      <c r="D159" s="10">
        <v>0</v>
      </c>
      <c r="E159" s="10">
        <v>0</v>
      </c>
      <c r="F159" s="8">
        <v>3.1</v>
      </c>
      <c r="G159" s="8">
        <v>9.8</v>
      </c>
      <c r="H159" s="10">
        <v>9.7</v>
      </c>
      <c r="I159" s="8">
        <v>9.7</v>
      </c>
      <c r="J159" s="8">
        <v>82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</row>
    <row r="160" spans="1:19" s="25" customFormat="1" ht="13.5">
      <c r="A160" s="21"/>
      <c r="B160" s="24" t="s">
        <v>25</v>
      </c>
      <c r="C160" s="10">
        <v>3.5</v>
      </c>
      <c r="D160" s="10">
        <v>0</v>
      </c>
      <c r="E160" s="10">
        <v>3.5</v>
      </c>
      <c r="F160" s="8"/>
      <c r="G160" s="8">
        <v>8</v>
      </c>
      <c r="H160" s="10">
        <v>8</v>
      </c>
      <c r="I160" s="8">
        <v>0</v>
      </c>
      <c r="J160" s="8">
        <v>0</v>
      </c>
      <c r="K160" s="8">
        <v>7</v>
      </c>
      <c r="L160" s="8">
        <v>8</v>
      </c>
      <c r="M160" s="8">
        <v>8.3</v>
      </c>
      <c r="N160" s="8">
        <v>8.5</v>
      </c>
      <c r="O160" s="16">
        <v>10.2</v>
      </c>
      <c r="P160" s="16">
        <v>10.9</v>
      </c>
      <c r="Q160" s="16">
        <v>12</v>
      </c>
      <c r="R160" s="16">
        <v>15.2</v>
      </c>
      <c r="S160" s="16">
        <v>15.5</v>
      </c>
    </row>
    <row r="161" spans="1:19" s="25" customFormat="1" ht="75.75" customHeight="1">
      <c r="A161" s="21"/>
      <c r="B161" s="28" t="s">
        <v>56</v>
      </c>
      <c r="C161" s="10">
        <f aca="true" t="shared" si="51" ref="C161:S161">C163+C164+C165</f>
        <v>0</v>
      </c>
      <c r="D161" s="10">
        <f t="shared" si="51"/>
        <v>21729.399999999998</v>
      </c>
      <c r="E161" s="10">
        <f t="shared" si="51"/>
        <v>0</v>
      </c>
      <c r="F161" s="10">
        <f t="shared" si="51"/>
        <v>0</v>
      </c>
      <c r="G161" s="10">
        <f t="shared" si="51"/>
        <v>0</v>
      </c>
      <c r="H161" s="10">
        <f t="shared" si="51"/>
        <v>0</v>
      </c>
      <c r="I161" s="10">
        <f t="shared" si="51"/>
        <v>0</v>
      </c>
      <c r="J161" s="10">
        <f t="shared" si="51"/>
        <v>0</v>
      </c>
      <c r="K161" s="10">
        <f t="shared" si="51"/>
        <v>0</v>
      </c>
      <c r="L161" s="10">
        <f t="shared" si="51"/>
        <v>0</v>
      </c>
      <c r="M161" s="10">
        <f t="shared" si="51"/>
        <v>0</v>
      </c>
      <c r="N161" s="10">
        <f t="shared" si="51"/>
        <v>0</v>
      </c>
      <c r="O161" s="10">
        <f t="shared" si="51"/>
        <v>0</v>
      </c>
      <c r="P161" s="10">
        <f t="shared" si="51"/>
        <v>0</v>
      </c>
      <c r="Q161" s="10">
        <f t="shared" si="51"/>
        <v>0</v>
      </c>
      <c r="R161" s="10">
        <f t="shared" si="51"/>
        <v>0</v>
      </c>
      <c r="S161" s="10">
        <f t="shared" si="51"/>
        <v>0</v>
      </c>
    </row>
    <row r="162" spans="1:19" s="25" customFormat="1" ht="13.5">
      <c r="A162" s="21"/>
      <c r="B162" s="24" t="s">
        <v>14</v>
      </c>
      <c r="C162" s="10"/>
      <c r="D162" s="10"/>
      <c r="E162" s="10"/>
      <c r="F162" s="8"/>
      <c r="G162" s="8"/>
      <c r="H162" s="10"/>
      <c r="I162" s="8"/>
      <c r="J162" s="8"/>
      <c r="K162" s="8"/>
      <c r="L162" s="8"/>
      <c r="M162" s="8"/>
      <c r="N162" s="8"/>
      <c r="O162" s="16"/>
      <c r="P162" s="16"/>
      <c r="Q162" s="16"/>
      <c r="R162" s="16"/>
      <c r="S162" s="16"/>
    </row>
    <row r="163" spans="1:19" s="25" customFormat="1" ht="13.5">
      <c r="A163" s="21"/>
      <c r="B163" s="24" t="s">
        <v>23</v>
      </c>
      <c r="C163" s="10">
        <v>0</v>
      </c>
      <c r="D163" s="10">
        <v>0</v>
      </c>
      <c r="E163" s="10">
        <v>0</v>
      </c>
      <c r="F163" s="8"/>
      <c r="G163" s="8"/>
      <c r="H163" s="10"/>
      <c r="I163" s="8"/>
      <c r="J163" s="8"/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</row>
    <row r="164" spans="1:19" s="25" customFormat="1" ht="13.5">
      <c r="A164" s="21"/>
      <c r="B164" s="24" t="s">
        <v>24</v>
      </c>
      <c r="C164" s="10">
        <v>0</v>
      </c>
      <c r="D164" s="10">
        <v>20424.6</v>
      </c>
      <c r="E164" s="10">
        <v>0</v>
      </c>
      <c r="F164" s="8"/>
      <c r="G164" s="8"/>
      <c r="H164" s="10"/>
      <c r="I164" s="8"/>
      <c r="J164" s="8"/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</row>
    <row r="165" spans="1:19" s="25" customFormat="1" ht="13.5">
      <c r="A165" s="21"/>
      <c r="B165" s="24" t="s">
        <v>25</v>
      </c>
      <c r="C165" s="10">
        <v>0</v>
      </c>
      <c r="D165" s="10">
        <v>1304.8</v>
      </c>
      <c r="E165" s="10">
        <v>0</v>
      </c>
      <c r="F165" s="8"/>
      <c r="G165" s="8"/>
      <c r="H165" s="10"/>
      <c r="I165" s="8"/>
      <c r="J165" s="8"/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</row>
    <row r="166" spans="1:19" s="25" customFormat="1" ht="54.75">
      <c r="A166" s="21"/>
      <c r="B166" s="28" t="s">
        <v>41</v>
      </c>
      <c r="C166" s="10">
        <f aca="true" t="shared" si="52" ref="C166:S166">C168+C169+C170</f>
        <v>4048</v>
      </c>
      <c r="D166" s="10">
        <f t="shared" si="52"/>
        <v>3428.2</v>
      </c>
      <c r="E166" s="10">
        <f t="shared" si="52"/>
        <v>4085.2</v>
      </c>
      <c r="F166" s="10">
        <f t="shared" si="52"/>
        <v>4943.1</v>
      </c>
      <c r="G166" s="10">
        <f t="shared" si="52"/>
        <v>6372.7</v>
      </c>
      <c r="H166" s="10">
        <f t="shared" si="52"/>
        <v>5277.9</v>
      </c>
      <c r="I166" s="10">
        <f t="shared" si="52"/>
        <v>2923.8</v>
      </c>
      <c r="J166" s="10">
        <f t="shared" si="52"/>
        <v>2518.1</v>
      </c>
      <c r="K166" s="10">
        <f t="shared" si="52"/>
        <v>4030.5</v>
      </c>
      <c r="L166" s="10">
        <f t="shared" si="52"/>
        <v>4030.6</v>
      </c>
      <c r="M166" s="10">
        <f t="shared" si="52"/>
        <v>4030.8</v>
      </c>
      <c r="N166" s="10">
        <f t="shared" si="52"/>
        <v>4031</v>
      </c>
      <c r="O166" s="10">
        <f t="shared" si="52"/>
        <v>4130.5</v>
      </c>
      <c r="P166" s="10">
        <f t="shared" si="52"/>
        <v>4240.5</v>
      </c>
      <c r="Q166" s="10">
        <f t="shared" si="52"/>
        <v>4800.5</v>
      </c>
      <c r="R166" s="10">
        <f t="shared" si="52"/>
        <v>4911.5</v>
      </c>
      <c r="S166" s="10">
        <f t="shared" si="52"/>
        <v>4920.3</v>
      </c>
    </row>
    <row r="167" spans="1:19" s="25" customFormat="1" ht="13.5">
      <c r="A167" s="21"/>
      <c r="B167" s="24" t="s">
        <v>14</v>
      </c>
      <c r="C167" s="10"/>
      <c r="D167" s="10"/>
      <c r="E167" s="10"/>
      <c r="F167" s="8"/>
      <c r="G167" s="8"/>
      <c r="H167" s="10"/>
      <c r="I167" s="8"/>
      <c r="J167" s="8"/>
      <c r="K167" s="8"/>
      <c r="L167" s="8"/>
      <c r="M167" s="8"/>
      <c r="N167" s="8"/>
      <c r="O167" s="16"/>
      <c r="P167" s="16"/>
      <c r="Q167" s="16"/>
      <c r="R167" s="16"/>
      <c r="S167" s="16"/>
    </row>
    <row r="168" spans="1:19" s="25" customFormat="1" ht="13.5">
      <c r="A168" s="21"/>
      <c r="B168" s="24" t="s">
        <v>23</v>
      </c>
      <c r="C168" s="10">
        <v>0</v>
      </c>
      <c r="D168" s="10">
        <v>0</v>
      </c>
      <c r="E168" s="10">
        <v>0</v>
      </c>
      <c r="F168" s="8"/>
      <c r="G168" s="8"/>
      <c r="H168" s="10"/>
      <c r="I168" s="8"/>
      <c r="J168" s="8"/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</row>
    <row r="169" spans="1:19" s="25" customFormat="1" ht="13.5">
      <c r="A169" s="21"/>
      <c r="B169" s="24" t="s">
        <v>24</v>
      </c>
      <c r="C169" s="10">
        <v>310</v>
      </c>
      <c r="D169" s="10">
        <v>321.6</v>
      </c>
      <c r="E169" s="10">
        <v>343</v>
      </c>
      <c r="F169" s="8">
        <v>400.3</v>
      </c>
      <c r="G169" s="8">
        <v>452</v>
      </c>
      <c r="H169" s="10">
        <v>476.2</v>
      </c>
      <c r="I169" s="8">
        <v>490</v>
      </c>
      <c r="J169" s="8">
        <v>490</v>
      </c>
      <c r="K169" s="8">
        <v>350.5</v>
      </c>
      <c r="L169" s="8">
        <v>350.5</v>
      </c>
      <c r="M169" s="8">
        <v>350.5</v>
      </c>
      <c r="N169" s="8">
        <v>350.5</v>
      </c>
      <c r="O169" s="8">
        <v>350.5</v>
      </c>
      <c r="P169" s="8">
        <v>350.5</v>
      </c>
      <c r="Q169" s="8">
        <v>350.5</v>
      </c>
      <c r="R169" s="8">
        <v>350.5</v>
      </c>
      <c r="S169" s="8">
        <v>350.5</v>
      </c>
    </row>
    <row r="170" spans="1:19" s="25" customFormat="1" ht="13.5">
      <c r="A170" s="21"/>
      <c r="B170" s="24" t="s">
        <v>25</v>
      </c>
      <c r="C170" s="10">
        <v>3738</v>
      </c>
      <c r="D170" s="10">
        <v>3106.6</v>
      </c>
      <c r="E170" s="10">
        <v>3742.2</v>
      </c>
      <c r="F170" s="8">
        <v>4542.8</v>
      </c>
      <c r="G170" s="8">
        <v>5920.7</v>
      </c>
      <c r="H170" s="10">
        <v>4801.7</v>
      </c>
      <c r="I170" s="8">
        <v>2433.8</v>
      </c>
      <c r="J170" s="8">
        <v>2028.1</v>
      </c>
      <c r="K170" s="8">
        <v>3680</v>
      </c>
      <c r="L170" s="8">
        <v>3680.1</v>
      </c>
      <c r="M170" s="8">
        <v>3680.3</v>
      </c>
      <c r="N170" s="8">
        <v>3680.5</v>
      </c>
      <c r="O170" s="36">
        <v>3780</v>
      </c>
      <c r="P170" s="16">
        <v>3890</v>
      </c>
      <c r="Q170" s="16">
        <v>4450</v>
      </c>
      <c r="R170" s="16">
        <v>4561</v>
      </c>
      <c r="S170" s="16">
        <f>4561+8.8</f>
        <v>4569.8</v>
      </c>
    </row>
    <row r="171" spans="1:19" s="25" customFormat="1" ht="54.75">
      <c r="A171" s="21"/>
      <c r="B171" s="30" t="s">
        <v>85</v>
      </c>
      <c r="C171" s="5">
        <f aca="true" t="shared" si="53" ref="C171:S171">C173+C174+C175</f>
        <v>6631.5</v>
      </c>
      <c r="D171" s="5">
        <f t="shared" si="53"/>
        <v>1644.9</v>
      </c>
      <c r="E171" s="5">
        <f t="shared" si="53"/>
        <v>1759.6</v>
      </c>
      <c r="F171" s="5">
        <f t="shared" si="53"/>
        <v>2540.4</v>
      </c>
      <c r="G171" s="5">
        <f t="shared" si="53"/>
        <v>8442.5</v>
      </c>
      <c r="H171" s="5">
        <f t="shared" si="53"/>
        <v>2792.5</v>
      </c>
      <c r="I171" s="5">
        <f t="shared" si="53"/>
        <v>1579.5</v>
      </c>
      <c r="J171" s="5">
        <f t="shared" si="53"/>
        <v>1316.3</v>
      </c>
      <c r="K171" s="5">
        <f t="shared" si="53"/>
        <v>1808</v>
      </c>
      <c r="L171" s="5">
        <f t="shared" si="53"/>
        <v>1843.3000000000002</v>
      </c>
      <c r="M171" s="5">
        <f t="shared" si="53"/>
        <v>1844</v>
      </c>
      <c r="N171" s="5">
        <f t="shared" si="53"/>
        <v>1845</v>
      </c>
      <c r="O171" s="5">
        <f t="shared" si="53"/>
        <v>1846.5</v>
      </c>
      <c r="P171" s="5">
        <f t="shared" si="53"/>
        <v>1862.5</v>
      </c>
      <c r="Q171" s="5">
        <f t="shared" si="53"/>
        <v>1869.3999999999999</v>
      </c>
      <c r="R171" s="5">
        <f t="shared" si="53"/>
        <v>1904.1</v>
      </c>
      <c r="S171" s="5">
        <f t="shared" si="53"/>
        <v>1904.1</v>
      </c>
    </row>
    <row r="172" spans="1:19" s="25" customFormat="1" ht="13.5">
      <c r="A172" s="21"/>
      <c r="B172" s="24" t="s">
        <v>14</v>
      </c>
      <c r="C172" s="9"/>
      <c r="D172" s="9"/>
      <c r="E172" s="9"/>
      <c r="F172" s="8"/>
      <c r="G172" s="8"/>
      <c r="H172" s="9"/>
      <c r="I172" s="8"/>
      <c r="J172" s="8"/>
      <c r="K172" s="8"/>
      <c r="L172" s="8"/>
      <c r="M172" s="8"/>
      <c r="N172" s="8"/>
      <c r="O172" s="16"/>
      <c r="P172" s="16"/>
      <c r="Q172" s="16"/>
      <c r="R172" s="16"/>
      <c r="S172" s="16"/>
    </row>
    <row r="173" spans="1:19" s="25" customFormat="1" ht="14.25">
      <c r="A173" s="21"/>
      <c r="B173" s="27" t="s">
        <v>23</v>
      </c>
      <c r="C173" s="7">
        <f aca="true" t="shared" si="54" ref="C173:D175">C183+C188+C178</f>
        <v>0</v>
      </c>
      <c r="D173" s="7">
        <f t="shared" si="54"/>
        <v>0</v>
      </c>
      <c r="E173" s="7">
        <f aca="true" t="shared" si="55" ref="E173:S175">E183+E188+E178</f>
        <v>0</v>
      </c>
      <c r="F173" s="7">
        <f t="shared" si="55"/>
        <v>0</v>
      </c>
      <c r="G173" s="7">
        <f t="shared" si="55"/>
        <v>0</v>
      </c>
      <c r="H173" s="7">
        <f t="shared" si="55"/>
        <v>0</v>
      </c>
      <c r="I173" s="7">
        <f t="shared" si="55"/>
        <v>0</v>
      </c>
      <c r="J173" s="7">
        <f t="shared" si="55"/>
        <v>0</v>
      </c>
      <c r="K173" s="7">
        <f t="shared" si="55"/>
        <v>0</v>
      </c>
      <c r="L173" s="7">
        <f t="shared" si="55"/>
        <v>0</v>
      </c>
      <c r="M173" s="7">
        <f t="shared" si="55"/>
        <v>0</v>
      </c>
      <c r="N173" s="7">
        <f t="shared" si="55"/>
        <v>0</v>
      </c>
      <c r="O173" s="7">
        <f t="shared" si="55"/>
        <v>0</v>
      </c>
      <c r="P173" s="7">
        <f t="shared" si="55"/>
        <v>0</v>
      </c>
      <c r="Q173" s="7">
        <f t="shared" si="55"/>
        <v>0</v>
      </c>
      <c r="R173" s="7">
        <f t="shared" si="55"/>
        <v>0</v>
      </c>
      <c r="S173" s="7">
        <f t="shared" si="55"/>
        <v>0</v>
      </c>
    </row>
    <row r="174" spans="1:19" s="25" customFormat="1" ht="14.25">
      <c r="A174" s="21"/>
      <c r="B174" s="27" t="s">
        <v>24</v>
      </c>
      <c r="C174" s="7">
        <f t="shared" si="54"/>
        <v>4853.4</v>
      </c>
      <c r="D174" s="7">
        <f t="shared" si="54"/>
        <v>188.9</v>
      </c>
      <c r="E174" s="7">
        <f t="shared" si="55"/>
        <v>0</v>
      </c>
      <c r="F174" s="7">
        <f t="shared" si="55"/>
        <v>676.6</v>
      </c>
      <c r="G174" s="7">
        <f t="shared" si="55"/>
        <v>0</v>
      </c>
      <c r="H174" s="7">
        <f t="shared" si="55"/>
        <v>0</v>
      </c>
      <c r="I174" s="7">
        <f t="shared" si="55"/>
        <v>0</v>
      </c>
      <c r="J174" s="7">
        <f t="shared" si="55"/>
        <v>0</v>
      </c>
      <c r="K174" s="7">
        <f t="shared" si="55"/>
        <v>0</v>
      </c>
      <c r="L174" s="7">
        <f t="shared" si="55"/>
        <v>0</v>
      </c>
      <c r="M174" s="7">
        <f t="shared" si="55"/>
        <v>0</v>
      </c>
      <c r="N174" s="7">
        <f t="shared" si="55"/>
        <v>0</v>
      </c>
      <c r="O174" s="7">
        <f t="shared" si="55"/>
        <v>0</v>
      </c>
      <c r="P174" s="7">
        <f t="shared" si="55"/>
        <v>0</v>
      </c>
      <c r="Q174" s="7">
        <f t="shared" si="55"/>
        <v>0</v>
      </c>
      <c r="R174" s="7">
        <f t="shared" si="55"/>
        <v>0</v>
      </c>
      <c r="S174" s="7">
        <f t="shared" si="55"/>
        <v>0</v>
      </c>
    </row>
    <row r="175" spans="1:19" s="25" customFormat="1" ht="14.25">
      <c r="A175" s="21"/>
      <c r="B175" s="27" t="s">
        <v>25</v>
      </c>
      <c r="C175" s="7">
        <f t="shared" si="54"/>
        <v>1778.1</v>
      </c>
      <c r="D175" s="7">
        <f t="shared" si="54"/>
        <v>1456</v>
      </c>
      <c r="E175" s="7">
        <f t="shared" si="55"/>
        <v>1759.6</v>
      </c>
      <c r="F175" s="7">
        <f t="shared" si="55"/>
        <v>1863.8</v>
      </c>
      <c r="G175" s="7">
        <f t="shared" si="55"/>
        <v>8442.5</v>
      </c>
      <c r="H175" s="7">
        <f t="shared" si="55"/>
        <v>2792.5</v>
      </c>
      <c r="I175" s="7">
        <f t="shared" si="55"/>
        <v>1579.5</v>
      </c>
      <c r="J175" s="7">
        <f t="shared" si="55"/>
        <v>1316.3</v>
      </c>
      <c r="K175" s="7">
        <f t="shared" si="55"/>
        <v>1808</v>
      </c>
      <c r="L175" s="7">
        <f t="shared" si="55"/>
        <v>1843.3000000000002</v>
      </c>
      <c r="M175" s="7">
        <f t="shared" si="55"/>
        <v>1844</v>
      </c>
      <c r="N175" s="7">
        <f t="shared" si="55"/>
        <v>1845</v>
      </c>
      <c r="O175" s="7">
        <f t="shared" si="55"/>
        <v>1846.5</v>
      </c>
      <c r="P175" s="7">
        <f t="shared" si="55"/>
        <v>1862.5</v>
      </c>
      <c r="Q175" s="7">
        <f t="shared" si="55"/>
        <v>1869.3999999999999</v>
      </c>
      <c r="R175" s="7">
        <f t="shared" si="55"/>
        <v>1904.1</v>
      </c>
      <c r="S175" s="7">
        <f t="shared" si="55"/>
        <v>1904.1</v>
      </c>
    </row>
    <row r="176" spans="1:19" s="25" customFormat="1" ht="82.5">
      <c r="A176" s="21"/>
      <c r="B176" s="28" t="s">
        <v>57</v>
      </c>
      <c r="C176" s="10">
        <f aca="true" t="shared" si="56" ref="C176:S176">C178+C179+C180</f>
        <v>0</v>
      </c>
      <c r="D176" s="10">
        <f t="shared" si="56"/>
        <v>246.5</v>
      </c>
      <c r="E176" s="10">
        <f t="shared" si="56"/>
        <v>10</v>
      </c>
      <c r="F176" s="10">
        <f t="shared" si="56"/>
        <v>676.6</v>
      </c>
      <c r="G176" s="10">
        <f t="shared" si="56"/>
        <v>1260</v>
      </c>
      <c r="H176" s="10">
        <f t="shared" si="56"/>
        <v>0</v>
      </c>
      <c r="I176" s="10">
        <f t="shared" si="56"/>
        <v>0</v>
      </c>
      <c r="J176" s="10">
        <f t="shared" si="56"/>
        <v>0</v>
      </c>
      <c r="K176" s="10">
        <f t="shared" si="56"/>
        <v>313</v>
      </c>
      <c r="L176" s="10">
        <f t="shared" si="56"/>
        <v>313.1</v>
      </c>
      <c r="M176" s="10">
        <f t="shared" si="56"/>
        <v>313.3</v>
      </c>
      <c r="N176" s="10">
        <f t="shared" si="56"/>
        <v>313.5</v>
      </c>
      <c r="O176" s="10">
        <f t="shared" si="56"/>
        <v>314</v>
      </c>
      <c r="P176" s="10">
        <f t="shared" si="56"/>
        <v>314.9</v>
      </c>
      <c r="Q176" s="10">
        <f t="shared" si="56"/>
        <v>316</v>
      </c>
      <c r="R176" s="10">
        <f t="shared" si="56"/>
        <v>319.1</v>
      </c>
      <c r="S176" s="10">
        <f t="shared" si="56"/>
        <v>319.1</v>
      </c>
    </row>
    <row r="177" spans="1:19" s="25" customFormat="1" ht="13.5">
      <c r="A177" s="21"/>
      <c r="B177" s="24" t="s">
        <v>14</v>
      </c>
      <c r="C177" s="10"/>
      <c r="D177" s="10"/>
      <c r="E177" s="10"/>
      <c r="F177" s="8"/>
      <c r="G177" s="8"/>
      <c r="H177" s="10"/>
      <c r="I177" s="8"/>
      <c r="J177" s="8"/>
      <c r="K177" s="8"/>
      <c r="L177" s="8"/>
      <c r="M177" s="8"/>
      <c r="N177" s="8"/>
      <c r="O177" s="16"/>
      <c r="P177" s="16"/>
      <c r="Q177" s="16"/>
      <c r="R177" s="16"/>
      <c r="S177" s="16"/>
    </row>
    <row r="178" spans="1:19" s="25" customFormat="1" ht="13.5">
      <c r="A178" s="21"/>
      <c r="B178" s="24" t="s">
        <v>23</v>
      </c>
      <c r="C178" s="10">
        <v>0</v>
      </c>
      <c r="D178" s="10">
        <v>0</v>
      </c>
      <c r="E178" s="10">
        <v>0</v>
      </c>
      <c r="F178" s="8"/>
      <c r="G178" s="8"/>
      <c r="H178" s="10"/>
      <c r="I178" s="8"/>
      <c r="J178" s="8"/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</row>
    <row r="179" spans="1:19" s="25" customFormat="1" ht="13.5">
      <c r="A179" s="21"/>
      <c r="B179" s="24" t="s">
        <v>24</v>
      </c>
      <c r="C179" s="10">
        <v>0</v>
      </c>
      <c r="D179" s="10">
        <v>188.9</v>
      </c>
      <c r="E179" s="10">
        <v>0</v>
      </c>
      <c r="F179" s="8">
        <v>676.6</v>
      </c>
      <c r="G179" s="8"/>
      <c r="H179" s="10"/>
      <c r="I179" s="8"/>
      <c r="J179" s="8"/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</row>
    <row r="180" spans="1:19" s="25" customFormat="1" ht="13.5">
      <c r="A180" s="21"/>
      <c r="B180" s="24" t="s">
        <v>25</v>
      </c>
      <c r="C180" s="10">
        <v>0</v>
      </c>
      <c r="D180" s="10">
        <v>57.6</v>
      </c>
      <c r="E180" s="10">
        <v>10</v>
      </c>
      <c r="F180" s="8"/>
      <c r="G180" s="8">
        <v>1260</v>
      </c>
      <c r="H180" s="10">
        <v>0</v>
      </c>
      <c r="I180" s="8">
        <v>0</v>
      </c>
      <c r="J180" s="8">
        <v>0</v>
      </c>
      <c r="K180" s="8">
        <v>313</v>
      </c>
      <c r="L180" s="8">
        <v>313.1</v>
      </c>
      <c r="M180" s="8">
        <v>313.3</v>
      </c>
      <c r="N180" s="8">
        <v>313.5</v>
      </c>
      <c r="O180" s="16">
        <v>314</v>
      </c>
      <c r="P180" s="16">
        <v>314.9</v>
      </c>
      <c r="Q180" s="16">
        <v>316</v>
      </c>
      <c r="R180" s="16">
        <v>319.1</v>
      </c>
      <c r="S180" s="16">
        <v>319.1</v>
      </c>
    </row>
    <row r="181" spans="1:19" s="25" customFormat="1" ht="54.75">
      <c r="A181" s="21"/>
      <c r="B181" s="28" t="s">
        <v>42</v>
      </c>
      <c r="C181" s="10">
        <f aca="true" t="shared" si="57" ref="C181:S181">C183+C184+C185</f>
        <v>5241.799999999999</v>
      </c>
      <c r="D181" s="10">
        <f t="shared" si="57"/>
        <v>22</v>
      </c>
      <c r="E181" s="10">
        <f t="shared" si="57"/>
        <v>19</v>
      </c>
      <c r="F181" s="10">
        <f t="shared" si="57"/>
        <v>20</v>
      </c>
      <c r="G181" s="10">
        <f t="shared" si="57"/>
        <v>160</v>
      </c>
      <c r="H181" s="10">
        <f t="shared" si="57"/>
        <v>60</v>
      </c>
      <c r="I181" s="10">
        <f t="shared" si="57"/>
        <v>0</v>
      </c>
      <c r="J181" s="10">
        <f t="shared" si="57"/>
        <v>0</v>
      </c>
      <c r="K181" s="10">
        <f t="shared" si="57"/>
        <v>25</v>
      </c>
      <c r="L181" s="10">
        <f t="shared" si="57"/>
        <v>30</v>
      </c>
      <c r="M181" s="10">
        <f t="shared" si="57"/>
        <v>30.3</v>
      </c>
      <c r="N181" s="10">
        <f t="shared" si="57"/>
        <v>30.7</v>
      </c>
      <c r="O181" s="10">
        <f t="shared" si="57"/>
        <v>31</v>
      </c>
      <c r="P181" s="10">
        <f t="shared" si="57"/>
        <v>32</v>
      </c>
      <c r="Q181" s="10">
        <f t="shared" si="57"/>
        <v>33.1</v>
      </c>
      <c r="R181" s="10">
        <f t="shared" si="57"/>
        <v>34.2</v>
      </c>
      <c r="S181" s="10">
        <f t="shared" si="57"/>
        <v>34.2</v>
      </c>
    </row>
    <row r="182" spans="1:19" s="25" customFormat="1" ht="13.5">
      <c r="A182" s="21"/>
      <c r="B182" s="24" t="s">
        <v>14</v>
      </c>
      <c r="C182" s="10"/>
      <c r="D182" s="10"/>
      <c r="E182" s="10"/>
      <c r="F182" s="8"/>
      <c r="G182" s="8"/>
      <c r="H182" s="10"/>
      <c r="I182" s="8"/>
      <c r="J182" s="8"/>
      <c r="K182" s="8"/>
      <c r="L182" s="8"/>
      <c r="M182" s="8"/>
      <c r="N182" s="8"/>
      <c r="O182" s="16"/>
      <c r="P182" s="16"/>
      <c r="Q182" s="16"/>
      <c r="R182" s="16"/>
      <c r="S182" s="16"/>
    </row>
    <row r="183" spans="1:19" s="25" customFormat="1" ht="13.5">
      <c r="A183" s="21"/>
      <c r="B183" s="24" t="s">
        <v>23</v>
      </c>
      <c r="C183" s="10">
        <v>0</v>
      </c>
      <c r="D183" s="10">
        <v>0</v>
      </c>
      <c r="E183" s="10">
        <v>0</v>
      </c>
      <c r="F183" s="8"/>
      <c r="G183" s="8"/>
      <c r="H183" s="10"/>
      <c r="I183" s="8"/>
      <c r="J183" s="8"/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</row>
    <row r="184" spans="1:19" s="25" customFormat="1" ht="13.5">
      <c r="A184" s="21"/>
      <c r="B184" s="24" t="s">
        <v>24</v>
      </c>
      <c r="C184" s="10">
        <v>4853.4</v>
      </c>
      <c r="D184" s="10">
        <v>0</v>
      </c>
      <c r="E184" s="10">
        <v>0</v>
      </c>
      <c r="F184" s="8"/>
      <c r="G184" s="8"/>
      <c r="H184" s="10"/>
      <c r="I184" s="8"/>
      <c r="J184" s="8"/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</row>
    <row r="185" spans="1:19" s="25" customFormat="1" ht="13.5">
      <c r="A185" s="21"/>
      <c r="B185" s="24" t="s">
        <v>25</v>
      </c>
      <c r="C185" s="10">
        <v>388.4</v>
      </c>
      <c r="D185" s="10">
        <v>22</v>
      </c>
      <c r="E185" s="10">
        <v>19</v>
      </c>
      <c r="F185" s="8">
        <v>20</v>
      </c>
      <c r="G185" s="8">
        <v>160</v>
      </c>
      <c r="H185" s="10">
        <v>60</v>
      </c>
      <c r="I185" s="8">
        <v>0</v>
      </c>
      <c r="J185" s="8">
        <v>0</v>
      </c>
      <c r="K185" s="8">
        <v>25</v>
      </c>
      <c r="L185" s="8">
        <v>30</v>
      </c>
      <c r="M185" s="8">
        <v>30.3</v>
      </c>
      <c r="N185" s="8">
        <v>30.7</v>
      </c>
      <c r="O185" s="16">
        <v>31</v>
      </c>
      <c r="P185" s="16">
        <v>32</v>
      </c>
      <c r="Q185" s="16">
        <v>33.1</v>
      </c>
      <c r="R185" s="16">
        <v>34.2</v>
      </c>
      <c r="S185" s="16">
        <v>34.2</v>
      </c>
    </row>
    <row r="186" spans="1:19" s="25" customFormat="1" ht="41.25">
      <c r="A186" s="21"/>
      <c r="B186" s="28" t="s">
        <v>43</v>
      </c>
      <c r="C186" s="10">
        <f aca="true" t="shared" si="58" ref="C186:S186">C188+C189+C190</f>
        <v>1389.7</v>
      </c>
      <c r="D186" s="10">
        <f t="shared" si="58"/>
        <v>1376.4</v>
      </c>
      <c r="E186" s="10">
        <f t="shared" si="58"/>
        <v>1730.6</v>
      </c>
      <c r="F186" s="10">
        <f t="shared" si="58"/>
        <v>1843.8</v>
      </c>
      <c r="G186" s="10">
        <f t="shared" si="58"/>
        <v>7022.5</v>
      </c>
      <c r="H186" s="10">
        <f t="shared" si="58"/>
        <v>2732.5</v>
      </c>
      <c r="I186" s="10">
        <f t="shared" si="58"/>
        <v>1579.5</v>
      </c>
      <c r="J186" s="10">
        <f t="shared" si="58"/>
        <v>1316.3</v>
      </c>
      <c r="K186" s="10">
        <f t="shared" si="58"/>
        <v>1470</v>
      </c>
      <c r="L186" s="10">
        <f t="shared" si="58"/>
        <v>1500.2</v>
      </c>
      <c r="M186" s="10">
        <f t="shared" si="58"/>
        <v>1500.4</v>
      </c>
      <c r="N186" s="10">
        <f t="shared" si="58"/>
        <v>1500.8</v>
      </c>
      <c r="O186" s="10">
        <f t="shared" si="58"/>
        <v>1501.5</v>
      </c>
      <c r="P186" s="10">
        <f t="shared" si="58"/>
        <v>1515.6</v>
      </c>
      <c r="Q186" s="10">
        <f t="shared" si="58"/>
        <v>1520.3</v>
      </c>
      <c r="R186" s="10">
        <f t="shared" si="58"/>
        <v>1550.8</v>
      </c>
      <c r="S186" s="10">
        <f t="shared" si="58"/>
        <v>1550.8</v>
      </c>
    </row>
    <row r="187" spans="1:19" s="25" customFormat="1" ht="13.5">
      <c r="A187" s="21"/>
      <c r="B187" s="24" t="s">
        <v>14</v>
      </c>
      <c r="C187" s="10"/>
      <c r="D187" s="10"/>
      <c r="E187" s="10"/>
      <c r="F187" s="8"/>
      <c r="G187" s="8"/>
      <c r="H187" s="10"/>
      <c r="I187" s="8"/>
      <c r="J187" s="8"/>
      <c r="K187" s="8"/>
      <c r="L187" s="8"/>
      <c r="M187" s="8"/>
      <c r="N187" s="8"/>
      <c r="O187" s="16"/>
      <c r="P187" s="16"/>
      <c r="Q187" s="16"/>
      <c r="R187" s="16"/>
      <c r="S187" s="16"/>
    </row>
    <row r="188" spans="1:19" s="25" customFormat="1" ht="13.5">
      <c r="A188" s="21"/>
      <c r="B188" s="24" t="s">
        <v>23</v>
      </c>
      <c r="C188" s="10">
        <v>0</v>
      </c>
      <c r="D188" s="10">
        <v>0</v>
      </c>
      <c r="E188" s="10">
        <v>0</v>
      </c>
      <c r="F188" s="8"/>
      <c r="G188" s="8"/>
      <c r="H188" s="10"/>
      <c r="I188" s="8"/>
      <c r="J188" s="8"/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</row>
    <row r="189" spans="1:19" s="25" customFormat="1" ht="13.5">
      <c r="A189" s="21"/>
      <c r="B189" s="24" t="s">
        <v>24</v>
      </c>
      <c r="C189" s="10">
        <v>0</v>
      </c>
      <c r="D189" s="10">
        <v>0</v>
      </c>
      <c r="E189" s="10">
        <v>0</v>
      </c>
      <c r="F189" s="8"/>
      <c r="G189" s="8"/>
      <c r="H189" s="10"/>
      <c r="I189" s="8"/>
      <c r="J189" s="8"/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</row>
    <row r="190" spans="1:19" s="25" customFormat="1" ht="13.5">
      <c r="A190" s="21"/>
      <c r="B190" s="24" t="s">
        <v>25</v>
      </c>
      <c r="C190" s="10">
        <v>1389.7</v>
      </c>
      <c r="D190" s="10">
        <v>1376.4</v>
      </c>
      <c r="E190" s="10">
        <v>1730.6</v>
      </c>
      <c r="F190" s="8">
        <v>1843.8</v>
      </c>
      <c r="G190" s="8">
        <v>7022.5</v>
      </c>
      <c r="H190" s="10">
        <v>2732.5</v>
      </c>
      <c r="I190" s="8">
        <v>1579.5</v>
      </c>
      <c r="J190" s="8">
        <v>1316.3</v>
      </c>
      <c r="K190" s="8">
        <v>1470</v>
      </c>
      <c r="L190" s="8">
        <v>1500.2</v>
      </c>
      <c r="M190" s="8">
        <v>1500.4</v>
      </c>
      <c r="N190" s="8">
        <v>1500.8</v>
      </c>
      <c r="O190" s="16">
        <v>1501.5</v>
      </c>
      <c r="P190" s="16">
        <v>1515.6</v>
      </c>
      <c r="Q190" s="16">
        <v>1520.3</v>
      </c>
      <c r="R190" s="16">
        <v>1550.8</v>
      </c>
      <c r="S190" s="16">
        <v>1550.8</v>
      </c>
    </row>
    <row r="191" spans="1:19" s="31" customFormat="1" ht="54.75">
      <c r="A191" s="21" t="s">
        <v>7</v>
      </c>
      <c r="B191" s="30" t="s">
        <v>86</v>
      </c>
      <c r="C191" s="5">
        <f aca="true" t="shared" si="59" ref="C191:S191">C193+C194+C195</f>
        <v>20111</v>
      </c>
      <c r="D191" s="5">
        <f t="shared" si="59"/>
        <v>0.9</v>
      </c>
      <c r="E191" s="5">
        <f t="shared" si="59"/>
        <v>110.7</v>
      </c>
      <c r="F191" s="5">
        <f t="shared" si="59"/>
        <v>2257.0000000000005</v>
      </c>
      <c r="G191" s="5">
        <f t="shared" si="59"/>
        <v>522.2</v>
      </c>
      <c r="H191" s="5">
        <f t="shared" si="59"/>
        <v>235.60000000000002</v>
      </c>
      <c r="I191" s="5">
        <f t="shared" si="59"/>
        <v>214.10000000000002</v>
      </c>
      <c r="J191" s="5">
        <f t="shared" si="59"/>
        <v>215.3</v>
      </c>
      <c r="K191" s="5">
        <f t="shared" si="59"/>
        <v>207.3</v>
      </c>
      <c r="L191" s="5">
        <f t="shared" si="59"/>
        <v>207.8</v>
      </c>
      <c r="M191" s="5">
        <f t="shared" si="59"/>
        <v>208</v>
      </c>
      <c r="N191" s="5">
        <f t="shared" si="59"/>
        <v>208.20000000000002</v>
      </c>
      <c r="O191" s="5">
        <f t="shared" si="59"/>
        <v>208.60000000000002</v>
      </c>
      <c r="P191" s="5">
        <f t="shared" si="59"/>
        <v>209</v>
      </c>
      <c r="Q191" s="5">
        <f t="shared" si="59"/>
        <v>209.4</v>
      </c>
      <c r="R191" s="5">
        <f t="shared" si="59"/>
        <v>209.8</v>
      </c>
      <c r="S191" s="5">
        <f t="shared" si="59"/>
        <v>209.8</v>
      </c>
    </row>
    <row r="192" spans="1:19" ht="14.25">
      <c r="A192" s="21"/>
      <c r="B192" s="27" t="s">
        <v>14</v>
      </c>
      <c r="C192" s="9"/>
      <c r="D192" s="9"/>
      <c r="E192" s="9"/>
      <c r="F192" s="6"/>
      <c r="G192" s="6"/>
      <c r="H192" s="9"/>
      <c r="I192" s="6"/>
      <c r="J192" s="6"/>
      <c r="K192" s="6"/>
      <c r="L192" s="6"/>
      <c r="M192" s="6"/>
      <c r="N192" s="6"/>
      <c r="O192" s="32"/>
      <c r="P192" s="32"/>
      <c r="Q192" s="32"/>
      <c r="R192" s="32"/>
      <c r="S192" s="32"/>
    </row>
    <row r="193" spans="1:19" s="25" customFormat="1" ht="14.25">
      <c r="A193" s="21"/>
      <c r="B193" s="27" t="s">
        <v>23</v>
      </c>
      <c r="C193" s="7">
        <f aca="true" t="shared" si="60" ref="C193:D195">C198+C203</f>
        <v>1923.1</v>
      </c>
      <c r="D193" s="7">
        <f t="shared" si="60"/>
        <v>0</v>
      </c>
      <c r="E193" s="7">
        <f>E198+E203</f>
        <v>0</v>
      </c>
      <c r="F193" s="7">
        <f>F198+F203+F208+F213</f>
        <v>137.4</v>
      </c>
      <c r="G193" s="7">
        <f aca="true" t="shared" si="61" ref="F193:S195">G198+G203+G208+G213</f>
        <v>3.6</v>
      </c>
      <c r="H193" s="7">
        <f t="shared" si="61"/>
        <v>27.6</v>
      </c>
      <c r="I193" s="7">
        <f t="shared" si="61"/>
        <v>27</v>
      </c>
      <c r="J193" s="7">
        <f t="shared" si="61"/>
        <v>27</v>
      </c>
      <c r="K193" s="7">
        <f t="shared" si="61"/>
        <v>0</v>
      </c>
      <c r="L193" s="7">
        <f t="shared" si="61"/>
        <v>0</v>
      </c>
      <c r="M193" s="7">
        <f t="shared" si="61"/>
        <v>0</v>
      </c>
      <c r="N193" s="7">
        <f t="shared" si="61"/>
        <v>0</v>
      </c>
      <c r="O193" s="7">
        <f t="shared" si="61"/>
        <v>0</v>
      </c>
      <c r="P193" s="7">
        <f t="shared" si="61"/>
        <v>0</v>
      </c>
      <c r="Q193" s="7">
        <f t="shared" si="61"/>
        <v>0</v>
      </c>
      <c r="R193" s="7">
        <f t="shared" si="61"/>
        <v>0</v>
      </c>
      <c r="S193" s="7">
        <f t="shared" si="61"/>
        <v>0</v>
      </c>
    </row>
    <row r="194" spans="1:20" s="25" customFormat="1" ht="14.25">
      <c r="A194" s="21"/>
      <c r="B194" s="27" t="s">
        <v>24</v>
      </c>
      <c r="C194" s="7">
        <f t="shared" si="60"/>
        <v>18120.7</v>
      </c>
      <c r="D194" s="7">
        <f t="shared" si="60"/>
        <v>0.9</v>
      </c>
      <c r="E194" s="7">
        <f>E199+E204</f>
        <v>110.7</v>
      </c>
      <c r="F194" s="7">
        <f t="shared" si="61"/>
        <v>1983.8000000000002</v>
      </c>
      <c r="G194" s="7">
        <f>G199+G204+G209+G214</f>
        <v>501.1</v>
      </c>
      <c r="H194" s="7">
        <f t="shared" si="61"/>
        <v>206.40000000000003</v>
      </c>
      <c r="I194" s="7">
        <f t="shared" si="61"/>
        <v>186.60000000000002</v>
      </c>
      <c r="J194" s="7">
        <f t="shared" si="61"/>
        <v>187.8</v>
      </c>
      <c r="K194" s="7">
        <f t="shared" si="61"/>
        <v>205.8</v>
      </c>
      <c r="L194" s="7">
        <f t="shared" si="61"/>
        <v>205.8</v>
      </c>
      <c r="M194" s="7">
        <f t="shared" si="61"/>
        <v>205.8</v>
      </c>
      <c r="N194" s="7">
        <f t="shared" si="61"/>
        <v>205.8</v>
      </c>
      <c r="O194" s="7">
        <f t="shared" si="61"/>
        <v>205.8</v>
      </c>
      <c r="P194" s="7">
        <f t="shared" si="61"/>
        <v>205.8</v>
      </c>
      <c r="Q194" s="7">
        <f t="shared" si="61"/>
        <v>205.8</v>
      </c>
      <c r="R194" s="7">
        <f t="shared" si="61"/>
        <v>205.8</v>
      </c>
      <c r="S194" s="7">
        <f t="shared" si="61"/>
        <v>205.8</v>
      </c>
      <c r="T194" s="37"/>
    </row>
    <row r="195" spans="1:19" s="25" customFormat="1" ht="14.25">
      <c r="A195" s="21"/>
      <c r="B195" s="27" t="s">
        <v>25</v>
      </c>
      <c r="C195" s="7">
        <f t="shared" si="60"/>
        <v>67.2</v>
      </c>
      <c r="D195" s="7">
        <f t="shared" si="60"/>
        <v>0</v>
      </c>
      <c r="E195" s="7">
        <f>E200+E205</f>
        <v>0</v>
      </c>
      <c r="F195" s="7">
        <f t="shared" si="61"/>
        <v>135.8</v>
      </c>
      <c r="G195" s="7">
        <f t="shared" si="61"/>
        <v>17.5</v>
      </c>
      <c r="H195" s="7">
        <f t="shared" si="61"/>
        <v>1.6</v>
      </c>
      <c r="I195" s="7">
        <f t="shared" si="61"/>
        <v>0.5</v>
      </c>
      <c r="J195" s="7">
        <f t="shared" si="61"/>
        <v>0.5</v>
      </c>
      <c r="K195" s="7">
        <f t="shared" si="61"/>
        <v>1.5</v>
      </c>
      <c r="L195" s="7">
        <f t="shared" si="61"/>
        <v>2</v>
      </c>
      <c r="M195" s="7">
        <f t="shared" si="61"/>
        <v>2.2</v>
      </c>
      <c r="N195" s="7">
        <f t="shared" si="61"/>
        <v>2.4</v>
      </c>
      <c r="O195" s="7">
        <f t="shared" si="61"/>
        <v>2.8</v>
      </c>
      <c r="P195" s="7">
        <f t="shared" si="61"/>
        <v>3.2</v>
      </c>
      <c r="Q195" s="7">
        <f t="shared" si="61"/>
        <v>3.6</v>
      </c>
      <c r="R195" s="7">
        <f t="shared" si="61"/>
        <v>4</v>
      </c>
      <c r="S195" s="7">
        <f t="shared" si="61"/>
        <v>4</v>
      </c>
    </row>
    <row r="196" spans="1:19" s="25" customFormat="1" ht="13.5">
      <c r="A196" s="21"/>
      <c r="B196" s="28" t="s">
        <v>44</v>
      </c>
      <c r="C196" s="10">
        <f aca="true" t="shared" si="62" ref="C196:S196">C198+C199+C200</f>
        <v>11.5</v>
      </c>
      <c r="D196" s="10">
        <f t="shared" si="62"/>
        <v>0.9</v>
      </c>
      <c r="E196" s="10">
        <f t="shared" si="62"/>
        <v>110.7</v>
      </c>
      <c r="F196" s="10">
        <f t="shared" si="62"/>
        <v>314.4</v>
      </c>
      <c r="G196" s="10">
        <f t="shared" si="62"/>
        <v>250.1</v>
      </c>
      <c r="H196" s="10">
        <f t="shared" si="62"/>
        <v>185.8</v>
      </c>
      <c r="I196" s="10">
        <f t="shared" si="62"/>
        <v>185.8</v>
      </c>
      <c r="J196" s="10">
        <f t="shared" si="62"/>
        <v>185.8</v>
      </c>
      <c r="K196" s="10">
        <f t="shared" si="62"/>
        <v>185</v>
      </c>
      <c r="L196" s="10">
        <f t="shared" si="62"/>
        <v>185</v>
      </c>
      <c r="M196" s="10">
        <f t="shared" si="62"/>
        <v>185</v>
      </c>
      <c r="N196" s="10">
        <f t="shared" si="62"/>
        <v>185</v>
      </c>
      <c r="O196" s="10">
        <f t="shared" si="62"/>
        <v>185</v>
      </c>
      <c r="P196" s="10">
        <f t="shared" si="62"/>
        <v>185</v>
      </c>
      <c r="Q196" s="10">
        <f t="shared" si="62"/>
        <v>185</v>
      </c>
      <c r="R196" s="10">
        <f t="shared" si="62"/>
        <v>185</v>
      </c>
      <c r="S196" s="10">
        <f t="shared" si="62"/>
        <v>185</v>
      </c>
    </row>
    <row r="197" spans="1:19" s="25" customFormat="1" ht="13.5">
      <c r="A197" s="21"/>
      <c r="B197" s="24" t="s">
        <v>14</v>
      </c>
      <c r="C197" s="10"/>
      <c r="D197" s="10"/>
      <c r="E197" s="10"/>
      <c r="F197" s="8"/>
      <c r="G197" s="8"/>
      <c r="H197" s="10"/>
      <c r="I197" s="8"/>
      <c r="J197" s="8"/>
      <c r="K197" s="8"/>
      <c r="L197" s="8"/>
      <c r="M197" s="8"/>
      <c r="N197" s="8"/>
      <c r="O197" s="16"/>
      <c r="P197" s="16"/>
      <c r="Q197" s="16"/>
      <c r="R197" s="16"/>
      <c r="S197" s="16"/>
    </row>
    <row r="198" spans="1:19" s="25" customFormat="1" ht="13.5">
      <c r="A198" s="21"/>
      <c r="B198" s="24" t="s">
        <v>23</v>
      </c>
      <c r="C198" s="10">
        <v>0</v>
      </c>
      <c r="D198" s="10">
        <v>0</v>
      </c>
      <c r="E198" s="10">
        <v>0</v>
      </c>
      <c r="F198" s="8"/>
      <c r="G198" s="8"/>
      <c r="H198" s="10"/>
      <c r="I198" s="8"/>
      <c r="J198" s="8"/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</row>
    <row r="199" spans="1:19" s="25" customFormat="1" ht="13.5">
      <c r="A199" s="21"/>
      <c r="B199" s="24" t="s">
        <v>24</v>
      </c>
      <c r="C199" s="10">
        <v>11.5</v>
      </c>
      <c r="D199" s="10">
        <v>0.9</v>
      </c>
      <c r="E199" s="10">
        <v>110.7</v>
      </c>
      <c r="F199" s="8">
        <v>214.4</v>
      </c>
      <c r="G199" s="8">
        <v>250.1</v>
      </c>
      <c r="H199" s="10">
        <v>185.8</v>
      </c>
      <c r="I199" s="8">
        <v>185.8</v>
      </c>
      <c r="J199" s="8">
        <v>185.8</v>
      </c>
      <c r="K199" s="8">
        <v>185</v>
      </c>
      <c r="L199" s="8">
        <v>185</v>
      </c>
      <c r="M199" s="8">
        <v>185</v>
      </c>
      <c r="N199" s="8">
        <v>185</v>
      </c>
      <c r="O199" s="8">
        <v>185</v>
      </c>
      <c r="P199" s="8">
        <v>185</v>
      </c>
      <c r="Q199" s="8">
        <v>185</v>
      </c>
      <c r="R199" s="8">
        <v>185</v>
      </c>
      <c r="S199" s="8">
        <v>185</v>
      </c>
    </row>
    <row r="200" spans="1:19" s="25" customFormat="1" ht="13.5">
      <c r="A200" s="21"/>
      <c r="B200" s="24" t="s">
        <v>25</v>
      </c>
      <c r="C200" s="10">
        <v>0</v>
      </c>
      <c r="D200" s="10">
        <v>0</v>
      </c>
      <c r="E200" s="10">
        <v>0</v>
      </c>
      <c r="F200" s="8">
        <v>100</v>
      </c>
      <c r="G200" s="8"/>
      <c r="H200" s="10"/>
      <c r="I200" s="8"/>
      <c r="J200" s="8"/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</row>
    <row r="201" spans="1:19" s="25" customFormat="1" ht="27">
      <c r="A201" s="21"/>
      <c r="B201" s="28" t="s">
        <v>63</v>
      </c>
      <c r="C201" s="10">
        <f aca="true" t="shared" si="63" ref="C201:S201">C203+C204+C205</f>
        <v>20099.5</v>
      </c>
      <c r="D201" s="10">
        <f t="shared" si="63"/>
        <v>0</v>
      </c>
      <c r="E201" s="10">
        <f t="shared" si="63"/>
        <v>0</v>
      </c>
      <c r="F201" s="10">
        <f t="shared" si="63"/>
        <v>0</v>
      </c>
      <c r="G201" s="10">
        <f t="shared" si="63"/>
        <v>0</v>
      </c>
      <c r="H201" s="10">
        <f t="shared" si="63"/>
        <v>0</v>
      </c>
      <c r="I201" s="10">
        <f t="shared" si="63"/>
        <v>0</v>
      </c>
      <c r="J201" s="10">
        <f t="shared" si="63"/>
        <v>0</v>
      </c>
      <c r="K201" s="10">
        <f t="shared" si="63"/>
        <v>0</v>
      </c>
      <c r="L201" s="10">
        <f t="shared" si="63"/>
        <v>0</v>
      </c>
      <c r="M201" s="10">
        <f t="shared" si="63"/>
        <v>0</v>
      </c>
      <c r="N201" s="10">
        <f t="shared" si="63"/>
        <v>0</v>
      </c>
      <c r="O201" s="10">
        <f t="shared" si="63"/>
        <v>0</v>
      </c>
      <c r="P201" s="10">
        <f t="shared" si="63"/>
        <v>0</v>
      </c>
      <c r="Q201" s="10">
        <f t="shared" si="63"/>
        <v>0</v>
      </c>
      <c r="R201" s="10">
        <f t="shared" si="63"/>
        <v>0</v>
      </c>
      <c r="S201" s="10">
        <f t="shared" si="63"/>
        <v>0</v>
      </c>
    </row>
    <row r="202" spans="1:19" s="25" customFormat="1" ht="13.5">
      <c r="A202" s="21"/>
      <c r="B202" s="24" t="s">
        <v>14</v>
      </c>
      <c r="C202" s="10"/>
      <c r="D202" s="10"/>
      <c r="E202" s="10"/>
      <c r="F202" s="8"/>
      <c r="G202" s="8"/>
      <c r="H202" s="10"/>
      <c r="I202" s="8"/>
      <c r="J202" s="8"/>
      <c r="K202" s="8"/>
      <c r="L202" s="8"/>
      <c r="M202" s="8"/>
      <c r="N202" s="8"/>
      <c r="O202" s="16"/>
      <c r="P202" s="16"/>
      <c r="Q202" s="16"/>
      <c r="R202" s="16"/>
      <c r="S202" s="16"/>
    </row>
    <row r="203" spans="1:19" s="25" customFormat="1" ht="13.5">
      <c r="A203" s="21"/>
      <c r="B203" s="24" t="s">
        <v>23</v>
      </c>
      <c r="C203" s="10">
        <v>1923.1</v>
      </c>
      <c r="D203" s="10">
        <v>0</v>
      </c>
      <c r="E203" s="10">
        <v>0</v>
      </c>
      <c r="F203" s="8"/>
      <c r="G203" s="8"/>
      <c r="H203" s="10"/>
      <c r="I203" s="8"/>
      <c r="J203" s="8"/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</row>
    <row r="204" spans="1:19" s="25" customFormat="1" ht="13.5">
      <c r="A204" s="21"/>
      <c r="B204" s="24" t="s">
        <v>24</v>
      </c>
      <c r="C204" s="10">
        <v>18109.2</v>
      </c>
      <c r="D204" s="10">
        <v>0</v>
      </c>
      <c r="E204" s="10">
        <v>0</v>
      </c>
      <c r="F204" s="8"/>
      <c r="G204" s="8"/>
      <c r="H204" s="10"/>
      <c r="I204" s="8"/>
      <c r="J204" s="8"/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</row>
    <row r="205" spans="1:19" s="25" customFormat="1" ht="13.5">
      <c r="A205" s="21"/>
      <c r="B205" s="24" t="s">
        <v>25</v>
      </c>
      <c r="C205" s="10">
        <v>67.2</v>
      </c>
      <c r="D205" s="10">
        <v>0</v>
      </c>
      <c r="E205" s="10">
        <v>0</v>
      </c>
      <c r="F205" s="8"/>
      <c r="G205" s="8"/>
      <c r="H205" s="10"/>
      <c r="I205" s="8"/>
      <c r="J205" s="8"/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</row>
    <row r="206" spans="1:19" s="25" customFormat="1" ht="27">
      <c r="A206" s="21"/>
      <c r="B206" s="28" t="s">
        <v>62</v>
      </c>
      <c r="C206" s="10">
        <f aca="true" t="shared" si="64" ref="C206:S206">C208+C209+C210</f>
        <v>0</v>
      </c>
      <c r="D206" s="10">
        <f t="shared" si="64"/>
        <v>0</v>
      </c>
      <c r="E206" s="10">
        <f t="shared" si="64"/>
        <v>0</v>
      </c>
      <c r="F206" s="10">
        <f t="shared" si="64"/>
        <v>104</v>
      </c>
      <c r="G206" s="10">
        <f t="shared" si="64"/>
        <v>8</v>
      </c>
      <c r="H206" s="10">
        <f t="shared" si="64"/>
        <v>28.400000000000002</v>
      </c>
      <c r="I206" s="10">
        <f t="shared" si="64"/>
        <v>28.3</v>
      </c>
      <c r="J206" s="10">
        <f t="shared" si="64"/>
        <v>29.5</v>
      </c>
      <c r="K206" s="10">
        <f t="shared" si="64"/>
        <v>0.3</v>
      </c>
      <c r="L206" s="10">
        <f t="shared" si="64"/>
        <v>0.3</v>
      </c>
      <c r="M206" s="10">
        <f t="shared" si="64"/>
        <v>0.3</v>
      </c>
      <c r="N206" s="10">
        <f t="shared" si="64"/>
        <v>0.3</v>
      </c>
      <c r="O206" s="10">
        <f t="shared" si="64"/>
        <v>0.3</v>
      </c>
      <c r="P206" s="10">
        <f t="shared" si="64"/>
        <v>0.3</v>
      </c>
      <c r="Q206" s="10">
        <f t="shared" si="64"/>
        <v>0.3</v>
      </c>
      <c r="R206" s="10">
        <f t="shared" si="64"/>
        <v>0.3</v>
      </c>
      <c r="S206" s="10">
        <f t="shared" si="64"/>
        <v>0.3</v>
      </c>
    </row>
    <row r="207" spans="1:19" s="25" customFormat="1" ht="13.5">
      <c r="A207" s="21"/>
      <c r="B207" s="24" t="s">
        <v>14</v>
      </c>
      <c r="C207" s="10"/>
      <c r="D207" s="10"/>
      <c r="E207" s="10"/>
      <c r="F207" s="8"/>
      <c r="G207" s="8"/>
      <c r="H207" s="10"/>
      <c r="I207" s="8"/>
      <c r="J207" s="8"/>
      <c r="K207" s="8"/>
      <c r="L207" s="8"/>
      <c r="M207" s="8"/>
      <c r="N207" s="8"/>
      <c r="O207" s="16"/>
      <c r="P207" s="16"/>
      <c r="Q207" s="16"/>
      <c r="R207" s="16"/>
      <c r="S207" s="16"/>
    </row>
    <row r="208" spans="1:19" s="25" customFormat="1" ht="13.5">
      <c r="A208" s="21"/>
      <c r="B208" s="24" t="s">
        <v>23</v>
      </c>
      <c r="C208" s="10">
        <v>0</v>
      </c>
      <c r="D208" s="10">
        <v>0</v>
      </c>
      <c r="E208" s="10">
        <v>0</v>
      </c>
      <c r="F208" s="8">
        <v>102.9</v>
      </c>
      <c r="G208" s="8">
        <v>3.6</v>
      </c>
      <c r="H208" s="10">
        <v>27.6</v>
      </c>
      <c r="I208" s="8">
        <v>27</v>
      </c>
      <c r="J208" s="8">
        <v>27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</row>
    <row r="209" spans="1:19" s="25" customFormat="1" ht="13.5">
      <c r="A209" s="21"/>
      <c r="B209" s="24" t="s">
        <v>24</v>
      </c>
      <c r="C209" s="10">
        <v>0</v>
      </c>
      <c r="D209" s="10">
        <v>0</v>
      </c>
      <c r="E209" s="10">
        <v>0</v>
      </c>
      <c r="F209" s="8">
        <v>1</v>
      </c>
      <c r="G209" s="8">
        <v>0.1</v>
      </c>
      <c r="H209" s="10">
        <v>0.3</v>
      </c>
      <c r="I209" s="8">
        <v>0.8</v>
      </c>
      <c r="J209" s="8">
        <v>2</v>
      </c>
      <c r="K209" s="8">
        <v>0.3</v>
      </c>
      <c r="L209" s="8">
        <v>0.3</v>
      </c>
      <c r="M209" s="8">
        <v>0.3</v>
      </c>
      <c r="N209" s="8">
        <v>0.3</v>
      </c>
      <c r="O209" s="8">
        <v>0.3</v>
      </c>
      <c r="P209" s="8">
        <v>0.3</v>
      </c>
      <c r="Q209" s="8">
        <v>0.3</v>
      </c>
      <c r="R209" s="8">
        <v>0.3</v>
      </c>
      <c r="S209" s="8">
        <v>0.3</v>
      </c>
    </row>
    <row r="210" spans="1:19" s="25" customFormat="1" ht="13.5">
      <c r="A210" s="21"/>
      <c r="B210" s="24" t="s">
        <v>25</v>
      </c>
      <c r="C210" s="10">
        <v>0</v>
      </c>
      <c r="D210" s="10">
        <v>0</v>
      </c>
      <c r="E210" s="10">
        <v>0</v>
      </c>
      <c r="F210" s="8">
        <v>0.1</v>
      </c>
      <c r="G210" s="8">
        <v>4.3</v>
      </c>
      <c r="H210" s="10">
        <v>0.5</v>
      </c>
      <c r="I210" s="8">
        <v>0.5</v>
      </c>
      <c r="J210" s="8">
        <v>0.5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</row>
    <row r="211" spans="1:19" s="25" customFormat="1" ht="27">
      <c r="A211" s="21"/>
      <c r="B211" s="28" t="s">
        <v>65</v>
      </c>
      <c r="C211" s="10">
        <f aca="true" t="shared" si="65" ref="C211:S211">C213+C214+C215</f>
        <v>0</v>
      </c>
      <c r="D211" s="10">
        <f t="shared" si="65"/>
        <v>0</v>
      </c>
      <c r="E211" s="10">
        <f t="shared" si="65"/>
        <v>0</v>
      </c>
      <c r="F211" s="10">
        <f t="shared" si="65"/>
        <v>1838.6000000000001</v>
      </c>
      <c r="G211" s="10">
        <f t="shared" si="65"/>
        <v>264.1</v>
      </c>
      <c r="H211" s="10">
        <f t="shared" si="65"/>
        <v>21.400000000000002</v>
      </c>
      <c r="I211" s="10">
        <f t="shared" si="65"/>
        <v>0</v>
      </c>
      <c r="J211" s="10">
        <f t="shared" si="65"/>
        <v>0</v>
      </c>
      <c r="K211" s="10">
        <f t="shared" si="65"/>
        <v>22</v>
      </c>
      <c r="L211" s="10">
        <f t="shared" si="65"/>
        <v>22.5</v>
      </c>
      <c r="M211" s="10">
        <f t="shared" si="65"/>
        <v>22.7</v>
      </c>
      <c r="N211" s="10">
        <f t="shared" si="65"/>
        <v>22.9</v>
      </c>
      <c r="O211" s="10">
        <f t="shared" si="65"/>
        <v>23.3</v>
      </c>
      <c r="P211" s="10">
        <f t="shared" si="65"/>
        <v>23.7</v>
      </c>
      <c r="Q211" s="10">
        <f t="shared" si="65"/>
        <v>24.1</v>
      </c>
      <c r="R211" s="10">
        <f t="shared" si="65"/>
        <v>24.5</v>
      </c>
      <c r="S211" s="10">
        <f t="shared" si="65"/>
        <v>24.5</v>
      </c>
    </row>
    <row r="212" spans="1:19" s="25" customFormat="1" ht="13.5">
      <c r="A212" s="21"/>
      <c r="B212" s="24" t="s">
        <v>14</v>
      </c>
      <c r="C212" s="10"/>
      <c r="D212" s="10"/>
      <c r="E212" s="10"/>
      <c r="F212" s="8"/>
      <c r="G212" s="8"/>
      <c r="H212" s="10"/>
      <c r="I212" s="8"/>
      <c r="J212" s="8"/>
      <c r="K212" s="8"/>
      <c r="L212" s="8"/>
      <c r="M212" s="8"/>
      <c r="N212" s="8"/>
      <c r="O212" s="16"/>
      <c r="P212" s="16"/>
      <c r="Q212" s="16"/>
      <c r="R212" s="16"/>
      <c r="S212" s="16"/>
    </row>
    <row r="213" spans="1:19" s="25" customFormat="1" ht="13.5">
      <c r="A213" s="21"/>
      <c r="B213" s="24" t="s">
        <v>23</v>
      </c>
      <c r="C213" s="10">
        <v>0</v>
      </c>
      <c r="D213" s="10">
        <v>0</v>
      </c>
      <c r="E213" s="10">
        <v>0</v>
      </c>
      <c r="F213" s="8">
        <v>34.5</v>
      </c>
      <c r="G213" s="8"/>
      <c r="H213" s="10"/>
      <c r="I213" s="8"/>
      <c r="J213" s="8"/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</row>
    <row r="214" spans="1:19" s="25" customFormat="1" ht="13.5">
      <c r="A214" s="21"/>
      <c r="B214" s="24" t="s">
        <v>24</v>
      </c>
      <c r="C214" s="10">
        <v>0</v>
      </c>
      <c r="D214" s="10">
        <v>0</v>
      </c>
      <c r="E214" s="10">
        <v>0</v>
      </c>
      <c r="F214" s="8">
        <v>1768.4</v>
      </c>
      <c r="G214" s="8">
        <v>250.9</v>
      </c>
      <c r="H214" s="10">
        <v>20.3</v>
      </c>
      <c r="I214" s="8"/>
      <c r="J214" s="8"/>
      <c r="K214" s="8">
        <v>20.5</v>
      </c>
      <c r="L214" s="8">
        <v>20.5</v>
      </c>
      <c r="M214" s="8">
        <v>20.5</v>
      </c>
      <c r="N214" s="8">
        <v>20.5</v>
      </c>
      <c r="O214" s="8">
        <v>20.5</v>
      </c>
      <c r="P214" s="8">
        <v>20.5</v>
      </c>
      <c r="Q214" s="8">
        <v>20.5</v>
      </c>
      <c r="R214" s="8">
        <v>20.5</v>
      </c>
      <c r="S214" s="8">
        <v>20.5</v>
      </c>
    </row>
    <row r="215" spans="1:19" s="25" customFormat="1" ht="13.5">
      <c r="A215" s="21"/>
      <c r="B215" s="24" t="s">
        <v>25</v>
      </c>
      <c r="C215" s="10">
        <v>0</v>
      </c>
      <c r="D215" s="10">
        <v>0</v>
      </c>
      <c r="E215" s="10">
        <v>0</v>
      </c>
      <c r="F215" s="8">
        <v>35.7</v>
      </c>
      <c r="G215" s="8">
        <v>13.2</v>
      </c>
      <c r="H215" s="10">
        <v>1.1</v>
      </c>
      <c r="I215" s="8"/>
      <c r="J215" s="8"/>
      <c r="K215" s="8">
        <v>1.5</v>
      </c>
      <c r="L215" s="8">
        <v>2</v>
      </c>
      <c r="M215" s="8">
        <v>2.2</v>
      </c>
      <c r="N215" s="8">
        <v>2.4</v>
      </c>
      <c r="O215" s="16">
        <v>2.8</v>
      </c>
      <c r="P215" s="16">
        <v>3.2</v>
      </c>
      <c r="Q215" s="16">
        <v>3.6</v>
      </c>
      <c r="R215" s="16">
        <v>4</v>
      </c>
      <c r="S215" s="16">
        <v>4</v>
      </c>
    </row>
    <row r="216" spans="1:19" s="31" customFormat="1" ht="24" customHeight="1">
      <c r="A216" s="21" t="s">
        <v>8</v>
      </c>
      <c r="B216" s="30" t="s">
        <v>93</v>
      </c>
      <c r="C216" s="5">
        <f aca="true" t="shared" si="66" ref="C216:S216">C218+C219+C220</f>
        <v>1593.2</v>
      </c>
      <c r="D216" s="5">
        <f t="shared" si="66"/>
        <v>1557.6</v>
      </c>
      <c r="E216" s="5">
        <f>E218+E219+E220</f>
        <v>2510.7000000000003</v>
      </c>
      <c r="F216" s="5">
        <f t="shared" si="66"/>
        <v>4514</v>
      </c>
      <c r="G216" s="5">
        <f t="shared" si="66"/>
        <v>0</v>
      </c>
      <c r="H216" s="5">
        <f t="shared" si="66"/>
        <v>0</v>
      </c>
      <c r="I216" s="5">
        <f t="shared" si="66"/>
        <v>0</v>
      </c>
      <c r="J216" s="5">
        <f t="shared" si="66"/>
        <v>0</v>
      </c>
      <c r="K216" s="5">
        <f t="shared" si="66"/>
        <v>550</v>
      </c>
      <c r="L216" s="5">
        <f t="shared" si="66"/>
        <v>600</v>
      </c>
      <c r="M216" s="5">
        <f t="shared" si="66"/>
        <v>600</v>
      </c>
      <c r="N216" s="5">
        <f t="shared" si="66"/>
        <v>500</v>
      </c>
      <c r="O216" s="5">
        <f t="shared" si="66"/>
        <v>500</v>
      </c>
      <c r="P216" s="5">
        <f t="shared" si="66"/>
        <v>0</v>
      </c>
      <c r="Q216" s="5">
        <f t="shared" si="66"/>
        <v>0</v>
      </c>
      <c r="R216" s="5">
        <f t="shared" si="66"/>
        <v>600</v>
      </c>
      <c r="S216" s="5">
        <f t="shared" si="66"/>
        <v>600</v>
      </c>
    </row>
    <row r="217" spans="1:19" ht="14.25">
      <c r="A217" s="21"/>
      <c r="B217" s="27" t="s">
        <v>14</v>
      </c>
      <c r="C217" s="9"/>
      <c r="D217" s="9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32"/>
      <c r="P217" s="32"/>
      <c r="Q217" s="32"/>
      <c r="R217" s="32"/>
      <c r="S217" s="32"/>
    </row>
    <row r="218" spans="1:19" ht="14.25">
      <c r="A218" s="21"/>
      <c r="B218" s="27" t="s">
        <v>23</v>
      </c>
      <c r="C218" s="7">
        <f>C223+C228</f>
        <v>0</v>
      </c>
      <c r="D218" s="7">
        <f>D223+D228</f>
        <v>0</v>
      </c>
      <c r="E218" s="7">
        <f>E223+E228+E233+E238</f>
        <v>148.4</v>
      </c>
      <c r="F218" s="7">
        <f aca="true" t="shared" si="67" ref="F218:S219">F223+F228+F233+F238</f>
        <v>0</v>
      </c>
      <c r="G218" s="7">
        <f t="shared" si="67"/>
        <v>0</v>
      </c>
      <c r="H218" s="7">
        <f t="shared" si="67"/>
        <v>0</v>
      </c>
      <c r="I218" s="7">
        <f t="shared" si="67"/>
        <v>0</v>
      </c>
      <c r="J218" s="7">
        <f t="shared" si="67"/>
        <v>0</v>
      </c>
      <c r="K218" s="7">
        <f t="shared" si="67"/>
        <v>0</v>
      </c>
      <c r="L218" s="7">
        <f t="shared" si="67"/>
        <v>0</v>
      </c>
      <c r="M218" s="7">
        <f t="shared" si="67"/>
        <v>0</v>
      </c>
      <c r="N218" s="7">
        <f t="shared" si="67"/>
        <v>0</v>
      </c>
      <c r="O218" s="7">
        <f t="shared" si="67"/>
        <v>0</v>
      </c>
      <c r="P218" s="7">
        <f t="shared" si="67"/>
        <v>0</v>
      </c>
      <c r="Q218" s="7">
        <f t="shared" si="67"/>
        <v>0</v>
      </c>
      <c r="R218" s="7">
        <f t="shared" si="67"/>
        <v>0</v>
      </c>
      <c r="S218" s="7">
        <f t="shared" si="67"/>
        <v>0</v>
      </c>
    </row>
    <row r="219" spans="1:19" s="25" customFormat="1" ht="14.25">
      <c r="A219" s="21"/>
      <c r="B219" s="27" t="s">
        <v>24</v>
      </c>
      <c r="C219" s="7">
        <f>C224+C229</f>
        <v>0</v>
      </c>
      <c r="D219" s="7">
        <f>D224</f>
        <v>0</v>
      </c>
      <c r="E219" s="7">
        <f aca="true" t="shared" si="68" ref="E219:S220">E224+E229+E234+E239</f>
        <v>2148</v>
      </c>
      <c r="F219" s="7">
        <f t="shared" si="67"/>
        <v>4514</v>
      </c>
      <c r="G219" s="7">
        <f t="shared" si="68"/>
        <v>0</v>
      </c>
      <c r="H219" s="7">
        <f t="shared" si="68"/>
        <v>0</v>
      </c>
      <c r="I219" s="7">
        <f t="shared" si="68"/>
        <v>0</v>
      </c>
      <c r="J219" s="7">
        <f t="shared" si="68"/>
        <v>0</v>
      </c>
      <c r="K219" s="7">
        <f t="shared" si="68"/>
        <v>0</v>
      </c>
      <c r="L219" s="7">
        <f t="shared" si="68"/>
        <v>0</v>
      </c>
      <c r="M219" s="7">
        <f t="shared" si="68"/>
        <v>0</v>
      </c>
      <c r="N219" s="7">
        <f t="shared" si="68"/>
        <v>0</v>
      </c>
      <c r="O219" s="7">
        <f t="shared" si="68"/>
        <v>0</v>
      </c>
      <c r="P219" s="7">
        <f t="shared" si="68"/>
        <v>0</v>
      </c>
      <c r="Q219" s="7">
        <f t="shared" si="68"/>
        <v>0</v>
      </c>
      <c r="R219" s="7">
        <f t="shared" si="68"/>
        <v>0</v>
      </c>
      <c r="S219" s="7">
        <f t="shared" si="68"/>
        <v>0</v>
      </c>
    </row>
    <row r="220" spans="1:19" s="25" customFormat="1" ht="14.25">
      <c r="A220" s="21"/>
      <c r="B220" s="27" t="s">
        <v>25</v>
      </c>
      <c r="C220" s="7">
        <f>C225+C230</f>
        <v>1593.2</v>
      </c>
      <c r="D220" s="7">
        <f>D225</f>
        <v>1557.6</v>
      </c>
      <c r="E220" s="7">
        <f t="shared" si="68"/>
        <v>214.3</v>
      </c>
      <c r="F220" s="7">
        <f t="shared" si="68"/>
        <v>0</v>
      </c>
      <c r="G220" s="7">
        <f t="shared" si="68"/>
        <v>0</v>
      </c>
      <c r="H220" s="7">
        <f t="shared" si="68"/>
        <v>0</v>
      </c>
      <c r="I220" s="7">
        <f t="shared" si="68"/>
        <v>0</v>
      </c>
      <c r="J220" s="7">
        <f t="shared" si="68"/>
        <v>0</v>
      </c>
      <c r="K220" s="7">
        <f t="shared" si="68"/>
        <v>550</v>
      </c>
      <c r="L220" s="7">
        <f t="shared" si="68"/>
        <v>600</v>
      </c>
      <c r="M220" s="7">
        <f t="shared" si="68"/>
        <v>600</v>
      </c>
      <c r="N220" s="7">
        <f t="shared" si="68"/>
        <v>500</v>
      </c>
      <c r="O220" s="7">
        <f t="shared" si="68"/>
        <v>500</v>
      </c>
      <c r="P220" s="7">
        <f t="shared" si="68"/>
        <v>0</v>
      </c>
      <c r="Q220" s="7">
        <f t="shared" si="68"/>
        <v>0</v>
      </c>
      <c r="R220" s="7">
        <f t="shared" si="68"/>
        <v>600</v>
      </c>
      <c r="S220" s="7">
        <f t="shared" si="68"/>
        <v>600</v>
      </c>
    </row>
    <row r="221" spans="1:19" s="25" customFormat="1" ht="41.25">
      <c r="A221" s="21"/>
      <c r="B221" s="28" t="s">
        <v>45</v>
      </c>
      <c r="C221" s="10">
        <f aca="true" t="shared" si="69" ref="C221:S221">C223+C224+C225</f>
        <v>1593.2</v>
      </c>
      <c r="D221" s="10">
        <f t="shared" si="69"/>
        <v>1557.6</v>
      </c>
      <c r="E221" s="10">
        <f t="shared" si="69"/>
        <v>214.3</v>
      </c>
      <c r="F221" s="10">
        <f t="shared" si="69"/>
        <v>0</v>
      </c>
      <c r="G221" s="10">
        <f t="shared" si="69"/>
        <v>0</v>
      </c>
      <c r="H221" s="10">
        <f t="shared" si="69"/>
        <v>0</v>
      </c>
      <c r="I221" s="10">
        <f t="shared" si="69"/>
        <v>0</v>
      </c>
      <c r="J221" s="10">
        <f t="shared" si="69"/>
        <v>0</v>
      </c>
      <c r="K221" s="10">
        <f t="shared" si="69"/>
        <v>0</v>
      </c>
      <c r="L221" s="10">
        <f t="shared" si="69"/>
        <v>0</v>
      </c>
      <c r="M221" s="10">
        <f t="shared" si="69"/>
        <v>0</v>
      </c>
      <c r="N221" s="10">
        <f t="shared" si="69"/>
        <v>0</v>
      </c>
      <c r="O221" s="10">
        <f t="shared" si="69"/>
        <v>0</v>
      </c>
      <c r="P221" s="10">
        <f t="shared" si="69"/>
        <v>0</v>
      </c>
      <c r="Q221" s="10">
        <f t="shared" si="69"/>
        <v>0</v>
      </c>
      <c r="R221" s="10">
        <f t="shared" si="69"/>
        <v>0</v>
      </c>
      <c r="S221" s="10">
        <f t="shared" si="69"/>
        <v>0</v>
      </c>
    </row>
    <row r="222" spans="1:19" s="25" customFormat="1" ht="13.5">
      <c r="A222" s="21"/>
      <c r="B222" s="24" t="s">
        <v>14</v>
      </c>
      <c r="C222" s="10"/>
      <c r="D222" s="10"/>
      <c r="E222" s="10"/>
      <c r="F222" s="8"/>
      <c r="G222" s="8"/>
      <c r="H222" s="8"/>
      <c r="I222" s="8"/>
      <c r="J222" s="8"/>
      <c r="K222" s="8"/>
      <c r="L222" s="8"/>
      <c r="M222" s="8"/>
      <c r="N222" s="8"/>
      <c r="O222" s="16"/>
      <c r="P222" s="16"/>
      <c r="Q222" s="16"/>
      <c r="R222" s="16"/>
      <c r="S222" s="16"/>
    </row>
    <row r="223" spans="1:19" s="25" customFormat="1" ht="13.5">
      <c r="A223" s="21"/>
      <c r="B223" s="24" t="s">
        <v>23</v>
      </c>
      <c r="C223" s="10">
        <v>0</v>
      </c>
      <c r="D223" s="10">
        <v>0</v>
      </c>
      <c r="E223" s="10">
        <v>0</v>
      </c>
      <c r="F223" s="8"/>
      <c r="G223" s="8"/>
      <c r="H223" s="8"/>
      <c r="I223" s="8"/>
      <c r="J223" s="8"/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</row>
    <row r="224" spans="1:19" s="25" customFormat="1" ht="13.5">
      <c r="A224" s="21"/>
      <c r="B224" s="24" t="s">
        <v>24</v>
      </c>
      <c r="C224" s="10">
        <v>0</v>
      </c>
      <c r="D224" s="10">
        <v>0</v>
      </c>
      <c r="E224" s="10">
        <v>0</v>
      </c>
      <c r="F224" s="8"/>
      <c r="G224" s="8"/>
      <c r="H224" s="8"/>
      <c r="I224" s="8"/>
      <c r="J224" s="8"/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</row>
    <row r="225" spans="1:19" s="25" customFormat="1" ht="13.5">
      <c r="A225" s="21"/>
      <c r="B225" s="24" t="s">
        <v>25</v>
      </c>
      <c r="C225" s="10">
        <v>1593.2</v>
      </c>
      <c r="D225" s="10">
        <v>1557.6</v>
      </c>
      <c r="E225" s="10">
        <v>214.3</v>
      </c>
      <c r="F225" s="8"/>
      <c r="G225" s="8"/>
      <c r="H225" s="8"/>
      <c r="I225" s="8"/>
      <c r="J225" s="8"/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</row>
    <row r="226" spans="1:19" s="25" customFormat="1" ht="37.5" customHeight="1">
      <c r="A226" s="21"/>
      <c r="B226" s="28" t="s">
        <v>58</v>
      </c>
      <c r="C226" s="10">
        <f aca="true" t="shared" si="70" ref="C226:S226">C228+C229+C230</f>
        <v>0</v>
      </c>
      <c r="D226" s="10">
        <f t="shared" si="70"/>
        <v>0</v>
      </c>
      <c r="E226" s="10">
        <f t="shared" si="70"/>
        <v>148.4</v>
      </c>
      <c r="F226" s="10">
        <f t="shared" si="70"/>
        <v>0</v>
      </c>
      <c r="G226" s="10">
        <f t="shared" si="70"/>
        <v>0</v>
      </c>
      <c r="H226" s="10">
        <f t="shared" si="70"/>
        <v>0</v>
      </c>
      <c r="I226" s="10">
        <f t="shared" si="70"/>
        <v>0</v>
      </c>
      <c r="J226" s="10">
        <f t="shared" si="70"/>
        <v>0</v>
      </c>
      <c r="K226" s="10">
        <f t="shared" si="70"/>
        <v>0</v>
      </c>
      <c r="L226" s="10">
        <f t="shared" si="70"/>
        <v>0</v>
      </c>
      <c r="M226" s="10">
        <f t="shared" si="70"/>
        <v>0</v>
      </c>
      <c r="N226" s="10">
        <f t="shared" si="70"/>
        <v>0</v>
      </c>
      <c r="O226" s="10">
        <f t="shared" si="70"/>
        <v>0</v>
      </c>
      <c r="P226" s="10">
        <f t="shared" si="70"/>
        <v>0</v>
      </c>
      <c r="Q226" s="10">
        <f t="shared" si="70"/>
        <v>0</v>
      </c>
      <c r="R226" s="10">
        <f t="shared" si="70"/>
        <v>0</v>
      </c>
      <c r="S226" s="10">
        <f t="shared" si="70"/>
        <v>0</v>
      </c>
    </row>
    <row r="227" spans="1:19" s="25" customFormat="1" ht="13.5">
      <c r="A227" s="21"/>
      <c r="B227" s="24" t="s">
        <v>14</v>
      </c>
      <c r="C227" s="10"/>
      <c r="D227" s="10"/>
      <c r="E227" s="10"/>
      <c r="F227" s="8"/>
      <c r="G227" s="8"/>
      <c r="H227" s="8"/>
      <c r="I227" s="8"/>
      <c r="J227" s="8"/>
      <c r="K227" s="8"/>
      <c r="L227" s="8"/>
      <c r="M227" s="8"/>
      <c r="N227" s="8"/>
      <c r="O227" s="16"/>
      <c r="P227" s="16"/>
      <c r="Q227" s="16"/>
      <c r="R227" s="16"/>
      <c r="S227" s="16"/>
    </row>
    <row r="228" spans="1:19" s="25" customFormat="1" ht="13.5">
      <c r="A228" s="21"/>
      <c r="B228" s="24" t="s">
        <v>23</v>
      </c>
      <c r="C228" s="10">
        <v>0</v>
      </c>
      <c r="D228" s="10">
        <v>0</v>
      </c>
      <c r="E228" s="10">
        <v>148.4</v>
      </c>
      <c r="F228" s="8"/>
      <c r="G228" s="8"/>
      <c r="H228" s="8"/>
      <c r="I228" s="8"/>
      <c r="J228" s="8"/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</row>
    <row r="229" spans="1:19" s="25" customFormat="1" ht="13.5">
      <c r="A229" s="21"/>
      <c r="B229" s="24" t="s">
        <v>24</v>
      </c>
      <c r="C229" s="10">
        <v>0</v>
      </c>
      <c r="D229" s="10">
        <v>0</v>
      </c>
      <c r="E229" s="10">
        <v>0</v>
      </c>
      <c r="F229" s="8"/>
      <c r="G229" s="8"/>
      <c r="H229" s="8"/>
      <c r="I229" s="8"/>
      <c r="J229" s="8"/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</row>
    <row r="230" spans="1:19" s="25" customFormat="1" ht="13.5">
      <c r="A230" s="21"/>
      <c r="B230" s="24" t="s">
        <v>25</v>
      </c>
      <c r="C230" s="10">
        <v>0</v>
      </c>
      <c r="D230" s="10">
        <v>0</v>
      </c>
      <c r="E230" s="10">
        <v>0</v>
      </c>
      <c r="F230" s="8"/>
      <c r="G230" s="8"/>
      <c r="H230" s="8"/>
      <c r="I230" s="8"/>
      <c r="J230" s="8"/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</row>
    <row r="231" spans="1:19" s="25" customFormat="1" ht="27">
      <c r="A231" s="21"/>
      <c r="B231" s="28" t="s">
        <v>66</v>
      </c>
      <c r="C231" s="10">
        <f aca="true" t="shared" si="71" ref="C231:S231">C233+C234+C235</f>
        <v>0</v>
      </c>
      <c r="D231" s="10">
        <f t="shared" si="71"/>
        <v>0</v>
      </c>
      <c r="E231" s="10">
        <f t="shared" si="71"/>
        <v>0</v>
      </c>
      <c r="F231" s="10">
        <f t="shared" si="71"/>
        <v>0</v>
      </c>
      <c r="G231" s="10">
        <f t="shared" si="71"/>
        <v>0</v>
      </c>
      <c r="H231" s="10">
        <f t="shared" si="71"/>
        <v>0</v>
      </c>
      <c r="I231" s="10">
        <f t="shared" si="71"/>
        <v>0</v>
      </c>
      <c r="J231" s="10">
        <f t="shared" si="71"/>
        <v>0</v>
      </c>
      <c r="K231" s="10">
        <f t="shared" si="71"/>
        <v>550</v>
      </c>
      <c r="L231" s="10">
        <f t="shared" si="71"/>
        <v>600</v>
      </c>
      <c r="M231" s="10">
        <f t="shared" si="71"/>
        <v>600</v>
      </c>
      <c r="N231" s="10">
        <f t="shared" si="71"/>
        <v>500</v>
      </c>
      <c r="O231" s="10">
        <f t="shared" si="71"/>
        <v>500</v>
      </c>
      <c r="P231" s="10">
        <f t="shared" si="71"/>
        <v>0</v>
      </c>
      <c r="Q231" s="10">
        <f t="shared" si="71"/>
        <v>0</v>
      </c>
      <c r="R231" s="10">
        <f t="shared" si="71"/>
        <v>600</v>
      </c>
      <c r="S231" s="10">
        <f t="shared" si="71"/>
        <v>600</v>
      </c>
    </row>
    <row r="232" spans="1:19" s="25" customFormat="1" ht="13.5">
      <c r="A232" s="21"/>
      <c r="B232" s="24" t="s">
        <v>14</v>
      </c>
      <c r="C232" s="10"/>
      <c r="D232" s="10"/>
      <c r="E232" s="10"/>
      <c r="F232" s="8"/>
      <c r="G232" s="8"/>
      <c r="H232" s="8"/>
      <c r="I232" s="8"/>
      <c r="J232" s="8"/>
      <c r="K232" s="8"/>
      <c r="L232" s="8"/>
      <c r="M232" s="8"/>
      <c r="N232" s="8"/>
      <c r="O232" s="16"/>
      <c r="P232" s="16"/>
      <c r="Q232" s="16"/>
      <c r="R232" s="16"/>
      <c r="S232" s="16"/>
    </row>
    <row r="233" spans="1:19" s="25" customFormat="1" ht="13.5">
      <c r="A233" s="21"/>
      <c r="B233" s="24" t="s">
        <v>23</v>
      </c>
      <c r="C233" s="10">
        <v>0</v>
      </c>
      <c r="D233" s="10">
        <v>0</v>
      </c>
      <c r="E233" s="10">
        <v>0</v>
      </c>
      <c r="F233" s="8"/>
      <c r="G233" s="8"/>
      <c r="H233" s="8"/>
      <c r="I233" s="8"/>
      <c r="J233" s="8"/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</row>
    <row r="234" spans="1:19" s="25" customFormat="1" ht="13.5">
      <c r="A234" s="21"/>
      <c r="B234" s="24" t="s">
        <v>24</v>
      </c>
      <c r="C234" s="10">
        <v>0</v>
      </c>
      <c r="D234" s="10">
        <v>0</v>
      </c>
      <c r="E234" s="10">
        <v>0</v>
      </c>
      <c r="F234" s="8"/>
      <c r="G234" s="8"/>
      <c r="H234" s="8"/>
      <c r="I234" s="8"/>
      <c r="J234" s="8"/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</row>
    <row r="235" spans="1:19" s="25" customFormat="1" ht="13.5">
      <c r="A235" s="21"/>
      <c r="B235" s="24" t="s">
        <v>25</v>
      </c>
      <c r="C235" s="10">
        <v>0</v>
      </c>
      <c r="D235" s="10">
        <v>0</v>
      </c>
      <c r="E235" s="10">
        <v>0</v>
      </c>
      <c r="F235" s="8"/>
      <c r="G235" s="8"/>
      <c r="H235" s="8"/>
      <c r="I235" s="8"/>
      <c r="J235" s="8"/>
      <c r="K235" s="8">
        <v>550</v>
      </c>
      <c r="L235" s="8">
        <v>600</v>
      </c>
      <c r="M235" s="8">
        <v>600</v>
      </c>
      <c r="N235" s="8">
        <v>500</v>
      </c>
      <c r="O235" s="16">
        <v>500</v>
      </c>
      <c r="P235" s="16">
        <v>0</v>
      </c>
      <c r="Q235" s="16">
        <v>0</v>
      </c>
      <c r="R235" s="16">
        <v>600</v>
      </c>
      <c r="S235" s="16">
        <v>600</v>
      </c>
    </row>
    <row r="236" spans="1:19" s="25" customFormat="1" ht="13.5">
      <c r="A236" s="21"/>
      <c r="B236" s="28" t="s">
        <v>70</v>
      </c>
      <c r="C236" s="10">
        <f aca="true" t="shared" si="72" ref="C236:S236">C238+C239+C240</f>
        <v>0</v>
      </c>
      <c r="D236" s="10">
        <f t="shared" si="72"/>
        <v>0</v>
      </c>
      <c r="E236" s="10">
        <f t="shared" si="72"/>
        <v>2148</v>
      </c>
      <c r="F236" s="10">
        <f t="shared" si="72"/>
        <v>4514</v>
      </c>
      <c r="G236" s="10">
        <f t="shared" si="72"/>
        <v>0</v>
      </c>
      <c r="H236" s="10">
        <f t="shared" si="72"/>
        <v>0</v>
      </c>
      <c r="I236" s="10">
        <f t="shared" si="72"/>
        <v>0</v>
      </c>
      <c r="J236" s="10">
        <f t="shared" si="72"/>
        <v>0</v>
      </c>
      <c r="K236" s="10">
        <f t="shared" si="72"/>
        <v>0</v>
      </c>
      <c r="L236" s="10">
        <f t="shared" si="72"/>
        <v>0</v>
      </c>
      <c r="M236" s="10">
        <f t="shared" si="72"/>
        <v>0</v>
      </c>
      <c r="N236" s="10">
        <f t="shared" si="72"/>
        <v>0</v>
      </c>
      <c r="O236" s="10">
        <f t="shared" si="72"/>
        <v>0</v>
      </c>
      <c r="P236" s="10">
        <f t="shared" si="72"/>
        <v>0</v>
      </c>
      <c r="Q236" s="10">
        <f t="shared" si="72"/>
        <v>0</v>
      </c>
      <c r="R236" s="10">
        <f t="shared" si="72"/>
        <v>0</v>
      </c>
      <c r="S236" s="10">
        <f t="shared" si="72"/>
        <v>0</v>
      </c>
    </row>
    <row r="237" spans="1:19" s="25" customFormat="1" ht="13.5">
      <c r="A237" s="21"/>
      <c r="B237" s="24" t="s">
        <v>14</v>
      </c>
      <c r="C237" s="10"/>
      <c r="D237" s="10"/>
      <c r="E237" s="10"/>
      <c r="F237" s="8"/>
      <c r="G237" s="8"/>
      <c r="H237" s="8"/>
      <c r="I237" s="8"/>
      <c r="J237" s="8"/>
      <c r="K237" s="8"/>
      <c r="L237" s="8"/>
      <c r="M237" s="8"/>
      <c r="N237" s="8"/>
      <c r="O237" s="16"/>
      <c r="P237" s="16"/>
      <c r="Q237" s="16"/>
      <c r="R237" s="16"/>
      <c r="S237" s="16"/>
    </row>
    <row r="238" spans="1:19" s="25" customFormat="1" ht="13.5">
      <c r="A238" s="21"/>
      <c r="B238" s="24" t="s">
        <v>23</v>
      </c>
      <c r="C238" s="10">
        <v>0</v>
      </c>
      <c r="D238" s="10">
        <v>0</v>
      </c>
      <c r="E238" s="10">
        <v>0</v>
      </c>
      <c r="F238" s="8"/>
      <c r="G238" s="8"/>
      <c r="H238" s="8"/>
      <c r="I238" s="8"/>
      <c r="J238" s="8"/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</row>
    <row r="239" spans="1:19" s="25" customFormat="1" ht="13.5">
      <c r="A239" s="21"/>
      <c r="B239" s="24" t="s">
        <v>24</v>
      </c>
      <c r="C239" s="10">
        <v>0</v>
      </c>
      <c r="D239" s="10">
        <v>0</v>
      </c>
      <c r="E239" s="10">
        <v>2148</v>
      </c>
      <c r="F239" s="8">
        <v>4514</v>
      </c>
      <c r="G239" s="8"/>
      <c r="H239" s="8"/>
      <c r="I239" s="8"/>
      <c r="J239" s="8"/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</row>
    <row r="240" spans="1:19" s="25" customFormat="1" ht="13.5">
      <c r="A240" s="21"/>
      <c r="B240" s="24" t="s">
        <v>25</v>
      </c>
      <c r="C240" s="10">
        <v>0</v>
      </c>
      <c r="D240" s="10">
        <v>0</v>
      </c>
      <c r="E240" s="10">
        <v>0</v>
      </c>
      <c r="F240" s="8"/>
      <c r="G240" s="8"/>
      <c r="H240" s="8"/>
      <c r="I240" s="8"/>
      <c r="J240" s="8"/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</row>
    <row r="241" spans="1:19" s="31" customFormat="1" ht="48.75" customHeight="1">
      <c r="A241" s="21" t="s">
        <v>9</v>
      </c>
      <c r="B241" s="30" t="s">
        <v>87</v>
      </c>
      <c r="C241" s="5">
        <f aca="true" t="shared" si="73" ref="C241:S241">C243+C244+C245</f>
        <v>34177.8</v>
      </c>
      <c r="D241" s="5">
        <f t="shared" si="73"/>
        <v>29641.9</v>
      </c>
      <c r="E241" s="5">
        <f t="shared" si="73"/>
        <v>68524.2</v>
      </c>
      <c r="F241" s="5">
        <f t="shared" si="73"/>
        <v>46862.799999999996</v>
      </c>
      <c r="G241" s="5">
        <f t="shared" si="73"/>
        <v>49516.600000000006</v>
      </c>
      <c r="H241" s="5">
        <f t="shared" si="73"/>
        <v>40001</v>
      </c>
      <c r="I241" s="5">
        <f t="shared" si="73"/>
        <v>46416.5</v>
      </c>
      <c r="J241" s="5">
        <f t="shared" si="73"/>
        <v>54032</v>
      </c>
      <c r="K241" s="5">
        <f t="shared" si="73"/>
        <v>48048</v>
      </c>
      <c r="L241" s="5">
        <f t="shared" si="73"/>
        <v>48048.2</v>
      </c>
      <c r="M241" s="5">
        <f t="shared" si="73"/>
        <v>48048.4</v>
      </c>
      <c r="N241" s="5">
        <f t="shared" si="73"/>
        <v>48063.7</v>
      </c>
      <c r="O241" s="5">
        <f t="shared" si="73"/>
        <v>48064.8</v>
      </c>
      <c r="P241" s="5">
        <f t="shared" si="73"/>
        <v>48323.1</v>
      </c>
      <c r="Q241" s="5">
        <f t="shared" si="73"/>
        <v>48570.4</v>
      </c>
      <c r="R241" s="5">
        <f t="shared" si="73"/>
        <v>48570.4</v>
      </c>
      <c r="S241" s="5">
        <f t="shared" si="73"/>
        <v>48570.4</v>
      </c>
    </row>
    <row r="242" spans="1:19" ht="14.25">
      <c r="A242" s="21"/>
      <c r="B242" s="27" t="s">
        <v>14</v>
      </c>
      <c r="C242" s="9"/>
      <c r="D242" s="9"/>
      <c r="E242" s="9"/>
      <c r="F242" s="6"/>
      <c r="G242" s="6"/>
      <c r="H242" s="9"/>
      <c r="I242" s="6"/>
      <c r="J242" s="6"/>
      <c r="K242" s="6"/>
      <c r="L242" s="6"/>
      <c r="M242" s="6"/>
      <c r="N242" s="6"/>
      <c r="O242" s="32"/>
      <c r="P242" s="32"/>
      <c r="Q242" s="32"/>
      <c r="R242" s="32"/>
      <c r="S242" s="32"/>
    </row>
    <row r="243" spans="1:19" ht="14.25">
      <c r="A243" s="21"/>
      <c r="B243" s="27" t="s">
        <v>23</v>
      </c>
      <c r="C243" s="7">
        <f aca="true" t="shared" si="74" ref="C243:D245">C248+C253</f>
        <v>0</v>
      </c>
      <c r="D243" s="7">
        <f t="shared" si="74"/>
        <v>0</v>
      </c>
      <c r="E243" s="7">
        <f aca="true" t="shared" si="75" ref="E243:S245">E248+E253</f>
        <v>0</v>
      </c>
      <c r="F243" s="7">
        <f t="shared" si="75"/>
        <v>0</v>
      </c>
      <c r="G243" s="7">
        <f t="shared" si="75"/>
        <v>0</v>
      </c>
      <c r="H243" s="7">
        <f t="shared" si="75"/>
        <v>0</v>
      </c>
      <c r="I243" s="7">
        <f t="shared" si="75"/>
        <v>0</v>
      </c>
      <c r="J243" s="7">
        <f t="shared" si="75"/>
        <v>0</v>
      </c>
      <c r="K243" s="7">
        <f t="shared" si="75"/>
        <v>0</v>
      </c>
      <c r="L243" s="7">
        <f t="shared" si="75"/>
        <v>0</v>
      </c>
      <c r="M243" s="7">
        <f t="shared" si="75"/>
        <v>0</v>
      </c>
      <c r="N243" s="7">
        <f t="shared" si="75"/>
        <v>0</v>
      </c>
      <c r="O243" s="7">
        <f t="shared" si="75"/>
        <v>0</v>
      </c>
      <c r="P243" s="7">
        <f t="shared" si="75"/>
        <v>0</v>
      </c>
      <c r="Q243" s="7">
        <f t="shared" si="75"/>
        <v>0</v>
      </c>
      <c r="R243" s="7">
        <f t="shared" si="75"/>
        <v>0</v>
      </c>
      <c r="S243" s="7">
        <f t="shared" si="75"/>
        <v>0</v>
      </c>
    </row>
    <row r="244" spans="1:19" s="25" customFormat="1" ht="14.25">
      <c r="A244" s="21"/>
      <c r="B244" s="27" t="s">
        <v>24</v>
      </c>
      <c r="C244" s="7">
        <f t="shared" si="74"/>
        <v>30809.7</v>
      </c>
      <c r="D244" s="7">
        <f t="shared" si="74"/>
        <v>25215.7</v>
      </c>
      <c r="E244" s="7">
        <f t="shared" si="75"/>
        <v>61637.4</v>
      </c>
      <c r="F244" s="7">
        <f t="shared" si="75"/>
        <v>34642.7</v>
      </c>
      <c r="G244" s="7">
        <f t="shared" si="75"/>
        <v>34895.9</v>
      </c>
      <c r="H244" s="7">
        <f t="shared" si="75"/>
        <v>34820.6</v>
      </c>
      <c r="I244" s="7">
        <f t="shared" si="75"/>
        <v>34820.6</v>
      </c>
      <c r="J244" s="7">
        <f t="shared" si="75"/>
        <v>42151.4</v>
      </c>
      <c r="K244" s="7">
        <f t="shared" si="75"/>
        <v>34643</v>
      </c>
      <c r="L244" s="7">
        <f t="shared" si="75"/>
        <v>34643</v>
      </c>
      <c r="M244" s="7">
        <f t="shared" si="75"/>
        <v>34643</v>
      </c>
      <c r="N244" s="7">
        <f t="shared" si="75"/>
        <v>34643</v>
      </c>
      <c r="O244" s="7">
        <f t="shared" si="75"/>
        <v>34643</v>
      </c>
      <c r="P244" s="7">
        <f t="shared" si="75"/>
        <v>34643</v>
      </c>
      <c r="Q244" s="7">
        <f t="shared" si="75"/>
        <v>34643</v>
      </c>
      <c r="R244" s="7">
        <f t="shared" si="75"/>
        <v>34643</v>
      </c>
      <c r="S244" s="7">
        <f t="shared" si="75"/>
        <v>34643</v>
      </c>
    </row>
    <row r="245" spans="1:19" s="25" customFormat="1" ht="14.25">
      <c r="A245" s="21"/>
      <c r="B245" s="27" t="s">
        <v>25</v>
      </c>
      <c r="C245" s="7">
        <f t="shared" si="74"/>
        <v>3368.1000000000004</v>
      </c>
      <c r="D245" s="7">
        <f t="shared" si="74"/>
        <v>4426.2</v>
      </c>
      <c r="E245" s="7">
        <f t="shared" si="75"/>
        <v>6886.8</v>
      </c>
      <c r="F245" s="7">
        <f t="shared" si="75"/>
        <v>12220.099999999999</v>
      </c>
      <c r="G245" s="7">
        <f t="shared" si="75"/>
        <v>14620.7</v>
      </c>
      <c r="H245" s="7">
        <f t="shared" si="75"/>
        <v>5180.4</v>
      </c>
      <c r="I245" s="7">
        <f t="shared" si="75"/>
        <v>11595.9</v>
      </c>
      <c r="J245" s="7">
        <f t="shared" si="75"/>
        <v>11880.6</v>
      </c>
      <c r="K245" s="7">
        <f t="shared" si="75"/>
        <v>13405</v>
      </c>
      <c r="L245" s="7">
        <f t="shared" si="75"/>
        <v>13405.2</v>
      </c>
      <c r="M245" s="7">
        <f t="shared" si="75"/>
        <v>13405.4</v>
      </c>
      <c r="N245" s="7">
        <f t="shared" si="75"/>
        <v>13420.7</v>
      </c>
      <c r="O245" s="7">
        <f t="shared" si="75"/>
        <v>13421.8</v>
      </c>
      <c r="P245" s="7">
        <f t="shared" si="75"/>
        <v>13680.1</v>
      </c>
      <c r="Q245" s="7">
        <f t="shared" si="75"/>
        <v>13927.4</v>
      </c>
      <c r="R245" s="7">
        <f t="shared" si="75"/>
        <v>13927.4</v>
      </c>
      <c r="S245" s="7">
        <f t="shared" si="75"/>
        <v>13927.4</v>
      </c>
    </row>
    <row r="246" spans="1:19" s="25" customFormat="1" ht="27">
      <c r="A246" s="21"/>
      <c r="B246" s="28" t="s">
        <v>46</v>
      </c>
      <c r="C246" s="10">
        <f aca="true" t="shared" si="76" ref="C246:S246">C248+C249+C250</f>
        <v>34070</v>
      </c>
      <c r="D246" s="10">
        <f t="shared" si="76"/>
        <v>29541.9</v>
      </c>
      <c r="E246" s="10">
        <f t="shared" si="76"/>
        <v>68422.1</v>
      </c>
      <c r="F246" s="10">
        <f t="shared" si="76"/>
        <v>46386</v>
      </c>
      <c r="G246" s="10">
        <f t="shared" si="76"/>
        <v>48127.100000000006</v>
      </c>
      <c r="H246" s="10">
        <f t="shared" si="76"/>
        <v>39989</v>
      </c>
      <c r="I246" s="10">
        <f t="shared" si="76"/>
        <v>46416.5</v>
      </c>
      <c r="J246" s="10">
        <f t="shared" si="76"/>
        <v>54032</v>
      </c>
      <c r="K246" s="10">
        <f t="shared" si="76"/>
        <v>47928</v>
      </c>
      <c r="L246" s="10">
        <f t="shared" si="76"/>
        <v>47928.1</v>
      </c>
      <c r="M246" s="10">
        <f t="shared" si="76"/>
        <v>47928.1</v>
      </c>
      <c r="N246" s="10">
        <f t="shared" si="76"/>
        <v>47943.2</v>
      </c>
      <c r="O246" s="10">
        <f t="shared" si="76"/>
        <v>47943.8</v>
      </c>
      <c r="P246" s="10">
        <f t="shared" si="76"/>
        <v>48192.7</v>
      </c>
      <c r="Q246" s="10">
        <f t="shared" si="76"/>
        <v>48435.4</v>
      </c>
      <c r="R246" s="10">
        <f t="shared" si="76"/>
        <v>48435.4</v>
      </c>
      <c r="S246" s="10">
        <f t="shared" si="76"/>
        <v>48435.4</v>
      </c>
    </row>
    <row r="247" spans="1:19" s="25" customFormat="1" ht="13.5">
      <c r="A247" s="21"/>
      <c r="B247" s="24" t="s">
        <v>14</v>
      </c>
      <c r="C247" s="10"/>
      <c r="D247" s="10"/>
      <c r="E247" s="10"/>
      <c r="F247" s="8"/>
      <c r="G247" s="8"/>
      <c r="H247" s="10"/>
      <c r="I247" s="8"/>
      <c r="J247" s="8"/>
      <c r="K247" s="8"/>
      <c r="L247" s="8"/>
      <c r="M247" s="8"/>
      <c r="N247" s="8"/>
      <c r="O247" s="16"/>
      <c r="P247" s="16"/>
      <c r="Q247" s="16"/>
      <c r="R247" s="16"/>
      <c r="S247" s="16"/>
    </row>
    <row r="248" spans="1:19" s="25" customFormat="1" ht="13.5">
      <c r="A248" s="21"/>
      <c r="B248" s="24" t="s">
        <v>23</v>
      </c>
      <c r="C248" s="10">
        <v>0</v>
      </c>
      <c r="D248" s="10">
        <v>0</v>
      </c>
      <c r="E248" s="10">
        <v>0</v>
      </c>
      <c r="F248" s="8"/>
      <c r="G248" s="8"/>
      <c r="H248" s="10"/>
      <c r="I248" s="8"/>
      <c r="J248" s="8"/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</row>
    <row r="249" spans="1:19" s="25" customFormat="1" ht="13.5">
      <c r="A249" s="21"/>
      <c r="B249" s="24" t="s">
        <v>24</v>
      </c>
      <c r="C249" s="10">
        <v>30809.7</v>
      </c>
      <c r="D249" s="10">
        <v>25215.7</v>
      </c>
      <c r="E249" s="10">
        <v>61637.4</v>
      </c>
      <c r="F249" s="8">
        <v>34642.7</v>
      </c>
      <c r="G249" s="8">
        <v>34895.9</v>
      </c>
      <c r="H249" s="10">
        <v>34820.6</v>
      </c>
      <c r="I249" s="8">
        <v>34820.6</v>
      </c>
      <c r="J249" s="8">
        <v>42151.4</v>
      </c>
      <c r="K249" s="8">
        <v>34643</v>
      </c>
      <c r="L249" s="8">
        <v>34643</v>
      </c>
      <c r="M249" s="8">
        <v>34643</v>
      </c>
      <c r="N249" s="8">
        <v>34643</v>
      </c>
      <c r="O249" s="8">
        <v>34643</v>
      </c>
      <c r="P249" s="8">
        <v>34643</v>
      </c>
      <c r="Q249" s="8">
        <v>34643</v>
      </c>
      <c r="R249" s="8">
        <v>34643</v>
      </c>
      <c r="S249" s="8">
        <v>34643</v>
      </c>
    </row>
    <row r="250" spans="1:19" s="25" customFormat="1" ht="13.5">
      <c r="A250" s="21"/>
      <c r="B250" s="24" t="s">
        <v>25</v>
      </c>
      <c r="C250" s="10">
        <v>3260.3</v>
      </c>
      <c r="D250" s="10">
        <v>4326.2</v>
      </c>
      <c r="E250" s="10">
        <v>6784.7</v>
      </c>
      <c r="F250" s="8">
        <v>11743.3</v>
      </c>
      <c r="G250" s="8">
        <v>13231.2</v>
      </c>
      <c r="H250" s="10">
        <v>5168.4</v>
      </c>
      <c r="I250" s="8">
        <v>11595.9</v>
      </c>
      <c r="J250" s="8">
        <v>11880.6</v>
      </c>
      <c r="K250" s="8">
        <v>13285</v>
      </c>
      <c r="L250" s="8">
        <v>13285.1</v>
      </c>
      <c r="M250" s="8">
        <v>13285.1</v>
      </c>
      <c r="N250" s="8">
        <v>13300.2</v>
      </c>
      <c r="O250" s="36">
        <v>13300.8</v>
      </c>
      <c r="P250" s="16">
        <v>13549.7</v>
      </c>
      <c r="Q250" s="16">
        <v>13792.4</v>
      </c>
      <c r="R250" s="16">
        <v>13792.4</v>
      </c>
      <c r="S250" s="16">
        <v>13792.4</v>
      </c>
    </row>
    <row r="251" spans="1:19" s="25" customFormat="1" ht="27">
      <c r="A251" s="21"/>
      <c r="B251" s="28" t="s">
        <v>47</v>
      </c>
      <c r="C251" s="10">
        <f aca="true" t="shared" si="77" ref="C251:S251">C253+C254+C255</f>
        <v>107.8</v>
      </c>
      <c r="D251" s="10">
        <f t="shared" si="77"/>
        <v>100</v>
      </c>
      <c r="E251" s="10">
        <f t="shared" si="77"/>
        <v>102.1</v>
      </c>
      <c r="F251" s="10">
        <f t="shared" si="77"/>
        <v>476.8</v>
      </c>
      <c r="G251" s="10">
        <f t="shared" si="77"/>
        <v>1389.5</v>
      </c>
      <c r="H251" s="10">
        <f t="shared" si="77"/>
        <v>12</v>
      </c>
      <c r="I251" s="10">
        <f t="shared" si="77"/>
        <v>0</v>
      </c>
      <c r="J251" s="10">
        <f t="shared" si="77"/>
        <v>0</v>
      </c>
      <c r="K251" s="10">
        <f t="shared" si="77"/>
        <v>120</v>
      </c>
      <c r="L251" s="10">
        <f t="shared" si="77"/>
        <v>120.1</v>
      </c>
      <c r="M251" s="10">
        <f t="shared" si="77"/>
        <v>120.3</v>
      </c>
      <c r="N251" s="10">
        <f t="shared" si="77"/>
        <v>120.5</v>
      </c>
      <c r="O251" s="10">
        <f t="shared" si="77"/>
        <v>121</v>
      </c>
      <c r="P251" s="10">
        <f t="shared" si="77"/>
        <v>130.4</v>
      </c>
      <c r="Q251" s="10">
        <f t="shared" si="77"/>
        <v>135</v>
      </c>
      <c r="R251" s="10">
        <f t="shared" si="77"/>
        <v>135</v>
      </c>
      <c r="S251" s="10">
        <f t="shared" si="77"/>
        <v>135</v>
      </c>
    </row>
    <row r="252" spans="1:19" s="25" customFormat="1" ht="13.5">
      <c r="A252" s="21"/>
      <c r="B252" s="24" t="s">
        <v>14</v>
      </c>
      <c r="C252" s="10"/>
      <c r="D252" s="10"/>
      <c r="E252" s="10"/>
      <c r="F252" s="8"/>
      <c r="G252" s="8"/>
      <c r="H252" s="10"/>
      <c r="I252" s="8"/>
      <c r="J252" s="8"/>
      <c r="K252" s="8"/>
      <c r="L252" s="8"/>
      <c r="M252" s="8"/>
      <c r="N252" s="8"/>
      <c r="O252" s="16"/>
      <c r="P252" s="16"/>
      <c r="Q252" s="16"/>
      <c r="R252" s="16"/>
      <c r="S252" s="16"/>
    </row>
    <row r="253" spans="1:19" s="25" customFormat="1" ht="13.5">
      <c r="A253" s="21"/>
      <c r="B253" s="24" t="s">
        <v>23</v>
      </c>
      <c r="C253" s="10">
        <v>0</v>
      </c>
      <c r="D253" s="10">
        <v>0</v>
      </c>
      <c r="E253" s="10">
        <v>0</v>
      </c>
      <c r="F253" s="8"/>
      <c r="G253" s="8"/>
      <c r="H253" s="10"/>
      <c r="I253" s="8"/>
      <c r="J253" s="8"/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</row>
    <row r="254" spans="1:19" s="25" customFormat="1" ht="13.5">
      <c r="A254" s="21"/>
      <c r="B254" s="24" t="s">
        <v>24</v>
      </c>
      <c r="C254" s="10">
        <v>0</v>
      </c>
      <c r="D254" s="10">
        <v>0</v>
      </c>
      <c r="E254" s="10">
        <v>0</v>
      </c>
      <c r="F254" s="8"/>
      <c r="G254" s="8"/>
      <c r="H254" s="10"/>
      <c r="I254" s="8"/>
      <c r="J254" s="8"/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</row>
    <row r="255" spans="1:19" s="25" customFormat="1" ht="13.5">
      <c r="A255" s="21"/>
      <c r="B255" s="24" t="s">
        <v>25</v>
      </c>
      <c r="C255" s="10">
        <v>107.8</v>
      </c>
      <c r="D255" s="10">
        <v>100</v>
      </c>
      <c r="E255" s="10">
        <v>102.1</v>
      </c>
      <c r="F255" s="8">
        <v>476.8</v>
      </c>
      <c r="G255" s="8">
        <v>1389.5</v>
      </c>
      <c r="H255" s="10">
        <v>12</v>
      </c>
      <c r="I255" s="8">
        <v>0</v>
      </c>
      <c r="J255" s="8">
        <v>0</v>
      </c>
      <c r="K255" s="8">
        <v>120</v>
      </c>
      <c r="L255" s="8">
        <v>120.1</v>
      </c>
      <c r="M255" s="8">
        <v>120.3</v>
      </c>
      <c r="N255" s="8">
        <v>120.5</v>
      </c>
      <c r="O255" s="16">
        <v>121</v>
      </c>
      <c r="P255" s="16">
        <v>130.4</v>
      </c>
      <c r="Q255" s="16">
        <v>135</v>
      </c>
      <c r="R255" s="16">
        <v>135</v>
      </c>
      <c r="S255" s="16">
        <v>135</v>
      </c>
    </row>
    <row r="256" spans="1:19" s="31" customFormat="1" ht="61.5" customHeight="1">
      <c r="A256" s="21" t="s">
        <v>10</v>
      </c>
      <c r="B256" s="30" t="s">
        <v>89</v>
      </c>
      <c r="C256" s="5">
        <f aca="true" t="shared" si="78" ref="C256:S256">C258+C259+C260</f>
        <v>38287.9</v>
      </c>
      <c r="D256" s="5">
        <f t="shared" si="78"/>
        <v>32772.5</v>
      </c>
      <c r="E256" s="5">
        <f t="shared" si="78"/>
        <v>40196.5</v>
      </c>
      <c r="F256" s="5">
        <f t="shared" si="78"/>
        <v>15779.8</v>
      </c>
      <c r="G256" s="5">
        <f t="shared" si="78"/>
        <v>17790.3</v>
      </c>
      <c r="H256" s="5">
        <f t="shared" si="78"/>
        <v>12059.8</v>
      </c>
      <c r="I256" s="5">
        <f t="shared" si="78"/>
        <v>3791.3</v>
      </c>
      <c r="J256" s="5">
        <f t="shared" si="78"/>
        <v>3368.2</v>
      </c>
      <c r="K256" s="5">
        <f t="shared" si="78"/>
        <v>5278</v>
      </c>
      <c r="L256" s="5">
        <f t="shared" si="78"/>
        <v>5278.3</v>
      </c>
      <c r="M256" s="5">
        <f t="shared" si="78"/>
        <v>5278.7</v>
      </c>
      <c r="N256" s="5">
        <f t="shared" si="78"/>
        <v>5288.6</v>
      </c>
      <c r="O256" s="5">
        <f t="shared" si="78"/>
        <v>5290</v>
      </c>
      <c r="P256" s="5">
        <f t="shared" si="78"/>
        <v>5379.6</v>
      </c>
      <c r="Q256" s="5">
        <f t="shared" si="78"/>
        <v>5448.3</v>
      </c>
      <c r="R256" s="5">
        <f t="shared" si="78"/>
        <v>5639.4</v>
      </c>
      <c r="S256" s="5">
        <f t="shared" si="78"/>
        <v>5639.8</v>
      </c>
    </row>
    <row r="257" spans="1:19" ht="14.25">
      <c r="A257" s="21"/>
      <c r="B257" s="27" t="s">
        <v>14</v>
      </c>
      <c r="C257" s="9"/>
      <c r="D257" s="9"/>
      <c r="E257" s="9"/>
      <c r="F257" s="6"/>
      <c r="G257" s="6"/>
      <c r="H257" s="6"/>
      <c r="I257" s="6"/>
      <c r="J257" s="6"/>
      <c r="K257" s="6"/>
      <c r="L257" s="6"/>
      <c r="M257" s="6"/>
      <c r="N257" s="6"/>
      <c r="O257" s="32"/>
      <c r="P257" s="32"/>
      <c r="Q257" s="32"/>
      <c r="R257" s="32"/>
      <c r="S257" s="32"/>
    </row>
    <row r="258" spans="1:19" ht="14.25">
      <c r="A258" s="21"/>
      <c r="B258" s="27" t="s">
        <v>23</v>
      </c>
      <c r="C258" s="7">
        <f aca="true" t="shared" si="79" ref="C258:D260">C263+C268</f>
        <v>2338.7</v>
      </c>
      <c r="D258" s="7">
        <f t="shared" si="79"/>
        <v>1091.1</v>
      </c>
      <c r="E258" s="7">
        <f aca="true" t="shared" si="80" ref="E258:S260">E263+E268</f>
        <v>2591.9</v>
      </c>
      <c r="F258" s="7">
        <f t="shared" si="80"/>
        <v>2935.8</v>
      </c>
      <c r="G258" s="7">
        <f t="shared" si="80"/>
        <v>3132</v>
      </c>
      <c r="H258" s="7">
        <f t="shared" si="80"/>
        <v>711.9</v>
      </c>
      <c r="I258" s="7">
        <f t="shared" si="80"/>
        <v>780.9</v>
      </c>
      <c r="J258" s="7">
        <f t="shared" si="80"/>
        <v>851.2</v>
      </c>
      <c r="K258" s="7">
        <f t="shared" si="80"/>
        <v>508</v>
      </c>
      <c r="L258" s="7">
        <f t="shared" si="80"/>
        <v>508</v>
      </c>
      <c r="M258" s="7">
        <f t="shared" si="80"/>
        <v>508</v>
      </c>
      <c r="N258" s="7">
        <f t="shared" si="80"/>
        <v>508</v>
      </c>
      <c r="O258" s="7">
        <f t="shared" si="80"/>
        <v>508</v>
      </c>
      <c r="P258" s="7">
        <f t="shared" si="80"/>
        <v>508</v>
      </c>
      <c r="Q258" s="7">
        <f t="shared" si="80"/>
        <v>508</v>
      </c>
      <c r="R258" s="7">
        <f t="shared" si="80"/>
        <v>508</v>
      </c>
      <c r="S258" s="7">
        <f t="shared" si="80"/>
        <v>508</v>
      </c>
    </row>
    <row r="259" spans="1:19" s="25" customFormat="1" ht="14.25">
      <c r="A259" s="21"/>
      <c r="B259" s="27" t="s">
        <v>24</v>
      </c>
      <c r="C259" s="7">
        <f t="shared" si="79"/>
        <v>19097</v>
      </c>
      <c r="D259" s="7">
        <f t="shared" si="79"/>
        <v>20593.4</v>
      </c>
      <c r="E259" s="7">
        <f t="shared" si="80"/>
        <v>21499.7</v>
      </c>
      <c r="F259" s="7">
        <f t="shared" si="80"/>
        <v>6013.3</v>
      </c>
      <c r="G259" s="7">
        <f t="shared" si="80"/>
        <v>6565.4</v>
      </c>
      <c r="H259" s="7">
        <f t="shared" si="80"/>
        <v>5461</v>
      </c>
      <c r="I259" s="7">
        <f t="shared" si="80"/>
        <v>0</v>
      </c>
      <c r="J259" s="7">
        <f t="shared" si="80"/>
        <v>0</v>
      </c>
      <c r="K259" s="7">
        <f t="shared" si="80"/>
        <v>0</v>
      </c>
      <c r="L259" s="7">
        <f t="shared" si="80"/>
        <v>0</v>
      </c>
      <c r="M259" s="7">
        <f t="shared" si="80"/>
        <v>0</v>
      </c>
      <c r="N259" s="7">
        <f t="shared" si="80"/>
        <v>0</v>
      </c>
      <c r="O259" s="7">
        <f t="shared" si="80"/>
        <v>0</v>
      </c>
      <c r="P259" s="7">
        <f t="shared" si="80"/>
        <v>0</v>
      </c>
      <c r="Q259" s="7">
        <f t="shared" si="80"/>
        <v>0</v>
      </c>
      <c r="R259" s="7">
        <f t="shared" si="80"/>
        <v>0</v>
      </c>
      <c r="S259" s="7">
        <f t="shared" si="80"/>
        <v>0</v>
      </c>
    </row>
    <row r="260" spans="1:19" s="25" customFormat="1" ht="14.25">
      <c r="A260" s="21"/>
      <c r="B260" s="27" t="s">
        <v>25</v>
      </c>
      <c r="C260" s="7">
        <f t="shared" si="79"/>
        <v>16852.2</v>
      </c>
      <c r="D260" s="7">
        <f t="shared" si="79"/>
        <v>11088</v>
      </c>
      <c r="E260" s="7">
        <f t="shared" si="80"/>
        <v>16104.9</v>
      </c>
      <c r="F260" s="7">
        <f t="shared" si="80"/>
        <v>6830.7</v>
      </c>
      <c r="G260" s="7">
        <f t="shared" si="80"/>
        <v>8092.9</v>
      </c>
      <c r="H260" s="7">
        <f t="shared" si="80"/>
        <v>5886.9</v>
      </c>
      <c r="I260" s="7">
        <f t="shared" si="80"/>
        <v>3010.4</v>
      </c>
      <c r="J260" s="7">
        <f t="shared" si="80"/>
        <v>2517</v>
      </c>
      <c r="K260" s="7">
        <f t="shared" si="80"/>
        <v>4770</v>
      </c>
      <c r="L260" s="7">
        <f t="shared" si="80"/>
        <v>4770.3</v>
      </c>
      <c r="M260" s="7">
        <f t="shared" si="80"/>
        <v>4770.7</v>
      </c>
      <c r="N260" s="7">
        <f t="shared" si="80"/>
        <v>4780.6</v>
      </c>
      <c r="O260" s="7">
        <f t="shared" si="80"/>
        <v>4782</v>
      </c>
      <c r="P260" s="7">
        <f t="shared" si="80"/>
        <v>4871.6</v>
      </c>
      <c r="Q260" s="7">
        <f t="shared" si="80"/>
        <v>4940.3</v>
      </c>
      <c r="R260" s="7">
        <f t="shared" si="80"/>
        <v>5131.4</v>
      </c>
      <c r="S260" s="7">
        <f t="shared" si="80"/>
        <v>5131.8</v>
      </c>
    </row>
    <row r="261" spans="1:19" s="25" customFormat="1" ht="69">
      <c r="A261" s="21"/>
      <c r="B261" s="28" t="s">
        <v>48</v>
      </c>
      <c r="C261" s="10">
        <f aca="true" t="shared" si="81" ref="C261:S261">C263+C264+C265</f>
        <v>33209.6</v>
      </c>
      <c r="D261" s="10">
        <f t="shared" si="81"/>
        <v>27427.5</v>
      </c>
      <c r="E261" s="10">
        <f t="shared" si="81"/>
        <v>34278</v>
      </c>
      <c r="F261" s="10">
        <f t="shared" si="81"/>
        <v>10390.800000000001</v>
      </c>
      <c r="G261" s="10">
        <f t="shared" si="81"/>
        <v>11984.8</v>
      </c>
      <c r="H261" s="10">
        <f t="shared" si="81"/>
        <v>6728.099999999999</v>
      </c>
      <c r="I261" s="10">
        <f t="shared" si="81"/>
        <v>830.9</v>
      </c>
      <c r="J261" s="10">
        <f t="shared" si="81"/>
        <v>901.2</v>
      </c>
      <c r="K261" s="10">
        <f t="shared" si="81"/>
        <v>628</v>
      </c>
      <c r="L261" s="10">
        <f t="shared" si="81"/>
        <v>628.1</v>
      </c>
      <c r="M261" s="10">
        <f t="shared" si="81"/>
        <v>628.3</v>
      </c>
      <c r="N261" s="10">
        <f t="shared" si="81"/>
        <v>628.5</v>
      </c>
      <c r="O261" s="10">
        <f t="shared" si="81"/>
        <v>629</v>
      </c>
      <c r="P261" s="10">
        <f t="shared" si="81"/>
        <v>629.6</v>
      </c>
      <c r="Q261" s="10">
        <f t="shared" si="81"/>
        <v>638</v>
      </c>
      <c r="R261" s="10">
        <f t="shared" si="81"/>
        <v>638.2</v>
      </c>
      <c r="S261" s="10">
        <f t="shared" si="81"/>
        <v>638.3</v>
      </c>
    </row>
    <row r="262" spans="1:19" s="25" customFormat="1" ht="13.5">
      <c r="A262" s="21"/>
      <c r="B262" s="24" t="s">
        <v>14</v>
      </c>
      <c r="C262" s="10"/>
      <c r="D262" s="10"/>
      <c r="E262" s="10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25" customFormat="1" ht="13.5">
      <c r="A263" s="21"/>
      <c r="B263" s="24" t="s">
        <v>23</v>
      </c>
      <c r="C263" s="10">
        <v>2338.7</v>
      </c>
      <c r="D263" s="10">
        <v>1091.1</v>
      </c>
      <c r="E263" s="10">
        <v>2591.9</v>
      </c>
      <c r="F263" s="8">
        <v>2935.8</v>
      </c>
      <c r="G263" s="8">
        <v>3132</v>
      </c>
      <c r="H263" s="8">
        <v>711.9</v>
      </c>
      <c r="I263" s="8">
        <v>780.9</v>
      </c>
      <c r="J263" s="8">
        <v>851.2</v>
      </c>
      <c r="K263" s="8">
        <v>508</v>
      </c>
      <c r="L263" s="8">
        <v>508</v>
      </c>
      <c r="M263" s="8">
        <v>508</v>
      </c>
      <c r="N263" s="8">
        <v>508</v>
      </c>
      <c r="O263" s="8">
        <v>508</v>
      </c>
      <c r="P263" s="8">
        <v>508</v>
      </c>
      <c r="Q263" s="8">
        <v>508</v>
      </c>
      <c r="R263" s="8">
        <v>508</v>
      </c>
      <c r="S263" s="8">
        <v>508</v>
      </c>
    </row>
    <row r="264" spans="1:19" s="25" customFormat="1" ht="13.5">
      <c r="A264" s="21"/>
      <c r="B264" s="24" t="s">
        <v>24</v>
      </c>
      <c r="C264" s="10">
        <v>19097</v>
      </c>
      <c r="D264" s="10">
        <v>20593.4</v>
      </c>
      <c r="E264" s="10">
        <v>21499.7</v>
      </c>
      <c r="F264" s="8">
        <v>6013.3</v>
      </c>
      <c r="G264" s="8">
        <v>6565.4</v>
      </c>
      <c r="H264" s="8">
        <v>5461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</row>
    <row r="265" spans="1:19" s="25" customFormat="1" ht="13.5">
      <c r="A265" s="21"/>
      <c r="B265" s="24" t="s">
        <v>25</v>
      </c>
      <c r="C265" s="10">
        <v>11773.9</v>
      </c>
      <c r="D265" s="10">
        <v>5743</v>
      </c>
      <c r="E265" s="10">
        <v>10186.4</v>
      </c>
      <c r="F265" s="8">
        <v>1441.7</v>
      </c>
      <c r="G265" s="8">
        <v>2287.4</v>
      </c>
      <c r="H265" s="8">
        <v>555.2</v>
      </c>
      <c r="I265" s="8">
        <v>50</v>
      </c>
      <c r="J265" s="8">
        <v>50</v>
      </c>
      <c r="K265" s="8">
        <v>120</v>
      </c>
      <c r="L265" s="8">
        <v>120.1</v>
      </c>
      <c r="M265" s="8">
        <v>120.3</v>
      </c>
      <c r="N265" s="8">
        <v>120.5</v>
      </c>
      <c r="O265" s="8">
        <v>121</v>
      </c>
      <c r="P265" s="8">
        <v>121.6</v>
      </c>
      <c r="Q265" s="8">
        <v>130</v>
      </c>
      <c r="R265" s="8">
        <v>130.2</v>
      </c>
      <c r="S265" s="8">
        <v>130.3</v>
      </c>
    </row>
    <row r="266" spans="1:19" s="25" customFormat="1" ht="76.5" customHeight="1">
      <c r="A266" s="21"/>
      <c r="B266" s="28" t="s">
        <v>49</v>
      </c>
      <c r="C266" s="10">
        <f aca="true" t="shared" si="82" ref="C266:S266">C268+C269+C270</f>
        <v>5078.3</v>
      </c>
      <c r="D266" s="10">
        <f t="shared" si="82"/>
        <v>5345</v>
      </c>
      <c r="E266" s="10">
        <f t="shared" si="82"/>
        <v>5918.5</v>
      </c>
      <c r="F266" s="10">
        <f t="shared" si="82"/>
        <v>5389</v>
      </c>
      <c r="G266" s="10">
        <f t="shared" si="82"/>
        <v>5805.5</v>
      </c>
      <c r="H266" s="10">
        <f t="shared" si="82"/>
        <v>5331.7</v>
      </c>
      <c r="I266" s="10">
        <f t="shared" si="82"/>
        <v>2960.4</v>
      </c>
      <c r="J266" s="10">
        <f t="shared" si="82"/>
        <v>2467</v>
      </c>
      <c r="K266" s="10">
        <f t="shared" si="82"/>
        <v>4650</v>
      </c>
      <c r="L266" s="10">
        <f t="shared" si="82"/>
        <v>4650.2</v>
      </c>
      <c r="M266" s="10">
        <f t="shared" si="82"/>
        <v>4650.4</v>
      </c>
      <c r="N266" s="10">
        <f t="shared" si="82"/>
        <v>4660.1</v>
      </c>
      <c r="O266" s="10">
        <f t="shared" si="82"/>
        <v>4661</v>
      </c>
      <c r="P266" s="10">
        <f t="shared" si="82"/>
        <v>4750</v>
      </c>
      <c r="Q266" s="10">
        <f t="shared" si="82"/>
        <v>4810.3</v>
      </c>
      <c r="R266" s="10">
        <f t="shared" si="82"/>
        <v>5001.2</v>
      </c>
      <c r="S266" s="10">
        <f t="shared" si="82"/>
        <v>5001.5</v>
      </c>
    </row>
    <row r="267" spans="1:19" s="25" customFormat="1" ht="13.5">
      <c r="A267" s="21"/>
      <c r="B267" s="24" t="s">
        <v>14</v>
      </c>
      <c r="C267" s="10"/>
      <c r="D267" s="10"/>
      <c r="E267" s="10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s="25" customFormat="1" ht="13.5">
      <c r="A268" s="21"/>
      <c r="B268" s="24" t="s">
        <v>23</v>
      </c>
      <c r="C268" s="10">
        <v>0</v>
      </c>
      <c r="D268" s="10">
        <v>0</v>
      </c>
      <c r="E268" s="10">
        <v>0</v>
      </c>
      <c r="F268" s="10"/>
      <c r="G268" s="10"/>
      <c r="H268" s="10"/>
      <c r="I268" s="8"/>
      <c r="J268" s="8"/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</row>
    <row r="269" spans="1:19" s="25" customFormat="1" ht="13.5">
      <c r="A269" s="21"/>
      <c r="B269" s="24" t="s">
        <v>24</v>
      </c>
      <c r="C269" s="10">
        <v>0</v>
      </c>
      <c r="D269" s="10">
        <v>0</v>
      </c>
      <c r="E269" s="10">
        <v>0</v>
      </c>
      <c r="F269" s="10"/>
      <c r="G269" s="10"/>
      <c r="H269" s="10"/>
      <c r="I269" s="8"/>
      <c r="J269" s="8"/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</row>
    <row r="270" spans="1:19" s="25" customFormat="1" ht="13.5">
      <c r="A270" s="21"/>
      <c r="B270" s="24" t="s">
        <v>25</v>
      </c>
      <c r="C270" s="10">
        <v>5078.3</v>
      </c>
      <c r="D270" s="10">
        <v>5345</v>
      </c>
      <c r="E270" s="10">
        <v>5918.5</v>
      </c>
      <c r="F270" s="10">
        <v>5389</v>
      </c>
      <c r="G270" s="10">
        <v>5805.5</v>
      </c>
      <c r="H270" s="10">
        <v>5331.7</v>
      </c>
      <c r="I270" s="8">
        <v>2960.4</v>
      </c>
      <c r="J270" s="8">
        <v>2467</v>
      </c>
      <c r="K270" s="8">
        <v>4650</v>
      </c>
      <c r="L270" s="8">
        <v>4650.2</v>
      </c>
      <c r="M270" s="8">
        <v>4650.4</v>
      </c>
      <c r="N270" s="8">
        <v>4660.1</v>
      </c>
      <c r="O270" s="8">
        <v>4661</v>
      </c>
      <c r="P270" s="8">
        <v>4750</v>
      </c>
      <c r="Q270" s="8">
        <v>4810.3</v>
      </c>
      <c r="R270" s="8">
        <v>5001.2</v>
      </c>
      <c r="S270" s="8">
        <v>5001.5</v>
      </c>
    </row>
    <row r="271" spans="1:19" s="31" customFormat="1" ht="27">
      <c r="A271" s="21" t="s">
        <v>11</v>
      </c>
      <c r="B271" s="30" t="s">
        <v>90</v>
      </c>
      <c r="C271" s="5">
        <f aca="true" t="shared" si="83" ref="C271:S271">C273+C274+C275</f>
        <v>23581.7</v>
      </c>
      <c r="D271" s="5">
        <f t="shared" si="83"/>
        <v>25176.1</v>
      </c>
      <c r="E271" s="5">
        <f t="shared" si="83"/>
        <v>28376.6</v>
      </c>
      <c r="F271" s="5">
        <f t="shared" si="83"/>
        <v>61003.1</v>
      </c>
      <c r="G271" s="5">
        <f t="shared" si="83"/>
        <v>91815.4</v>
      </c>
      <c r="H271" s="5">
        <f t="shared" si="83"/>
        <v>62739</v>
      </c>
      <c r="I271" s="5">
        <f t="shared" si="83"/>
        <v>35084.9</v>
      </c>
      <c r="J271" s="5">
        <f t="shared" si="83"/>
        <v>29713.4</v>
      </c>
      <c r="K271" s="5">
        <f t="shared" si="83"/>
        <v>49800.700000000004</v>
      </c>
      <c r="L271" s="5">
        <f t="shared" si="83"/>
        <v>49800.8</v>
      </c>
      <c r="M271" s="5">
        <f t="shared" si="83"/>
        <v>49999</v>
      </c>
      <c r="N271" s="5">
        <f t="shared" si="83"/>
        <v>51003.200000000004</v>
      </c>
      <c r="O271" s="5">
        <f t="shared" si="83"/>
        <v>51650.9</v>
      </c>
      <c r="P271" s="5">
        <f t="shared" si="83"/>
        <v>51890.9</v>
      </c>
      <c r="Q271" s="5">
        <f t="shared" si="83"/>
        <v>52300.9</v>
      </c>
      <c r="R271" s="5">
        <f t="shared" si="83"/>
        <v>52402.9</v>
      </c>
      <c r="S271" s="5">
        <f t="shared" si="83"/>
        <v>52402.9</v>
      </c>
    </row>
    <row r="272" spans="1:19" ht="14.25">
      <c r="A272" s="21"/>
      <c r="B272" s="27" t="s">
        <v>14</v>
      </c>
      <c r="C272" s="9"/>
      <c r="D272" s="9"/>
      <c r="E272" s="9"/>
      <c r="F272" s="6"/>
      <c r="G272" s="6"/>
      <c r="H272" s="6"/>
      <c r="I272" s="6"/>
      <c r="J272" s="6"/>
      <c r="K272" s="6"/>
      <c r="L272" s="6"/>
      <c r="M272" s="6"/>
      <c r="N272" s="6"/>
      <c r="O272" s="32"/>
      <c r="P272" s="32"/>
      <c r="Q272" s="32"/>
      <c r="R272" s="32"/>
      <c r="S272" s="32"/>
    </row>
    <row r="273" spans="1:19" ht="14.25">
      <c r="A273" s="21"/>
      <c r="B273" s="27" t="s">
        <v>23</v>
      </c>
      <c r="C273" s="7">
        <f aca="true" t="shared" si="84" ref="C273:D275">C278+C283</f>
        <v>2.2</v>
      </c>
      <c r="D273" s="7">
        <f t="shared" si="84"/>
        <v>3.3</v>
      </c>
      <c r="E273" s="7">
        <f aca="true" t="shared" si="85" ref="E273:S275">E278+E283</f>
        <v>2.1</v>
      </c>
      <c r="F273" s="7">
        <f t="shared" si="85"/>
        <v>18.6</v>
      </c>
      <c r="G273" s="7">
        <f t="shared" si="85"/>
        <v>0.9</v>
      </c>
      <c r="H273" s="7">
        <f t="shared" si="85"/>
        <v>1.9</v>
      </c>
      <c r="I273" s="7">
        <f t="shared" si="85"/>
        <v>2</v>
      </c>
      <c r="J273" s="7">
        <f t="shared" si="85"/>
        <v>23.4</v>
      </c>
      <c r="K273" s="7">
        <f t="shared" si="85"/>
        <v>0.9</v>
      </c>
      <c r="L273" s="7">
        <f t="shared" si="85"/>
        <v>0.9</v>
      </c>
      <c r="M273" s="7">
        <f t="shared" si="85"/>
        <v>0.9</v>
      </c>
      <c r="N273" s="7">
        <f t="shared" si="85"/>
        <v>0.9</v>
      </c>
      <c r="O273" s="7">
        <f t="shared" si="85"/>
        <v>0.9</v>
      </c>
      <c r="P273" s="7">
        <f t="shared" si="85"/>
        <v>0.9</v>
      </c>
      <c r="Q273" s="7">
        <f t="shared" si="85"/>
        <v>0.9</v>
      </c>
      <c r="R273" s="7">
        <f t="shared" si="85"/>
        <v>0.9</v>
      </c>
      <c r="S273" s="7">
        <f t="shared" si="85"/>
        <v>0.9</v>
      </c>
    </row>
    <row r="274" spans="1:19" s="25" customFormat="1" ht="14.25">
      <c r="A274" s="21"/>
      <c r="B274" s="27" t="s">
        <v>24</v>
      </c>
      <c r="C274" s="7">
        <f t="shared" si="84"/>
        <v>0</v>
      </c>
      <c r="D274" s="7">
        <f t="shared" si="84"/>
        <v>0</v>
      </c>
      <c r="E274" s="7">
        <f t="shared" si="85"/>
        <v>116</v>
      </c>
      <c r="F274" s="7">
        <f t="shared" si="85"/>
        <v>0</v>
      </c>
      <c r="G274" s="7">
        <f t="shared" si="85"/>
        <v>300</v>
      </c>
      <c r="H274" s="7">
        <f t="shared" si="85"/>
        <v>0</v>
      </c>
      <c r="I274" s="7">
        <f t="shared" si="85"/>
        <v>0</v>
      </c>
      <c r="J274" s="7">
        <f t="shared" si="85"/>
        <v>0</v>
      </c>
      <c r="K274" s="7">
        <f t="shared" si="85"/>
        <v>0</v>
      </c>
      <c r="L274" s="7">
        <f t="shared" si="85"/>
        <v>0</v>
      </c>
      <c r="M274" s="7">
        <f t="shared" si="85"/>
        <v>0</v>
      </c>
      <c r="N274" s="7">
        <f t="shared" si="85"/>
        <v>0</v>
      </c>
      <c r="O274" s="7">
        <f t="shared" si="85"/>
        <v>0</v>
      </c>
      <c r="P274" s="7">
        <f t="shared" si="85"/>
        <v>0</v>
      </c>
      <c r="Q274" s="7">
        <f t="shared" si="85"/>
        <v>0</v>
      </c>
      <c r="R274" s="7">
        <f t="shared" si="85"/>
        <v>0</v>
      </c>
      <c r="S274" s="7">
        <f t="shared" si="85"/>
        <v>0</v>
      </c>
    </row>
    <row r="275" spans="1:19" s="25" customFormat="1" ht="14.25">
      <c r="A275" s="21"/>
      <c r="B275" s="27" t="s">
        <v>25</v>
      </c>
      <c r="C275" s="7">
        <f t="shared" si="84"/>
        <v>23579.5</v>
      </c>
      <c r="D275" s="7">
        <f t="shared" si="84"/>
        <v>25172.8</v>
      </c>
      <c r="E275" s="7">
        <f t="shared" si="85"/>
        <v>28258.5</v>
      </c>
      <c r="F275" s="7">
        <f t="shared" si="85"/>
        <v>60984.5</v>
      </c>
      <c r="G275" s="7">
        <f t="shared" si="85"/>
        <v>91514.5</v>
      </c>
      <c r="H275" s="7">
        <f t="shared" si="85"/>
        <v>62737.1</v>
      </c>
      <c r="I275" s="7">
        <f t="shared" si="85"/>
        <v>35082.9</v>
      </c>
      <c r="J275" s="7">
        <f t="shared" si="85"/>
        <v>29690</v>
      </c>
      <c r="K275" s="7">
        <f t="shared" si="85"/>
        <v>49799.8</v>
      </c>
      <c r="L275" s="7">
        <f t="shared" si="85"/>
        <v>49799.9</v>
      </c>
      <c r="M275" s="7">
        <f t="shared" si="85"/>
        <v>49998.1</v>
      </c>
      <c r="N275" s="7">
        <f t="shared" si="85"/>
        <v>51002.3</v>
      </c>
      <c r="O275" s="7">
        <f t="shared" si="85"/>
        <v>51650</v>
      </c>
      <c r="P275" s="7">
        <f t="shared" si="85"/>
        <v>51890</v>
      </c>
      <c r="Q275" s="7">
        <f t="shared" si="85"/>
        <v>52300</v>
      </c>
      <c r="R275" s="7">
        <f t="shared" si="85"/>
        <v>52402</v>
      </c>
      <c r="S275" s="7">
        <f t="shared" si="85"/>
        <v>52402</v>
      </c>
    </row>
    <row r="276" spans="1:19" s="25" customFormat="1" ht="33.75" customHeight="1">
      <c r="A276" s="21"/>
      <c r="B276" s="28" t="s">
        <v>73</v>
      </c>
      <c r="C276" s="10">
        <f aca="true" t="shared" si="86" ref="C276:S276">C278+C279+C280</f>
        <v>2.2</v>
      </c>
      <c r="D276" s="10">
        <f t="shared" si="86"/>
        <v>3.3</v>
      </c>
      <c r="E276" s="10">
        <f t="shared" si="86"/>
        <v>2.1</v>
      </c>
      <c r="F276" s="10">
        <f t="shared" si="86"/>
        <v>18.6</v>
      </c>
      <c r="G276" s="10">
        <f t="shared" si="86"/>
        <v>300.9</v>
      </c>
      <c r="H276" s="10">
        <f t="shared" si="86"/>
        <v>1.9</v>
      </c>
      <c r="I276" s="10">
        <f t="shared" si="86"/>
        <v>2</v>
      </c>
      <c r="J276" s="10">
        <f t="shared" si="86"/>
        <v>23.4</v>
      </c>
      <c r="K276" s="10">
        <f t="shared" si="86"/>
        <v>0.9</v>
      </c>
      <c r="L276" s="10">
        <f t="shared" si="86"/>
        <v>0.9</v>
      </c>
      <c r="M276" s="10">
        <f t="shared" si="86"/>
        <v>0.9</v>
      </c>
      <c r="N276" s="10">
        <f t="shared" si="86"/>
        <v>0.9</v>
      </c>
      <c r="O276" s="10">
        <f t="shared" si="86"/>
        <v>0.9</v>
      </c>
      <c r="P276" s="10">
        <f t="shared" si="86"/>
        <v>0.9</v>
      </c>
      <c r="Q276" s="10">
        <f t="shared" si="86"/>
        <v>0.9</v>
      </c>
      <c r="R276" s="10">
        <f t="shared" si="86"/>
        <v>0.9</v>
      </c>
      <c r="S276" s="10">
        <f t="shared" si="86"/>
        <v>0.9</v>
      </c>
    </row>
    <row r="277" spans="1:19" s="25" customFormat="1" ht="13.5">
      <c r="A277" s="21"/>
      <c r="B277" s="24" t="s">
        <v>14</v>
      </c>
      <c r="C277" s="10"/>
      <c r="D277" s="10"/>
      <c r="E277" s="10"/>
      <c r="F277" s="8"/>
      <c r="G277" s="8"/>
      <c r="H277" s="8"/>
      <c r="I277" s="8"/>
      <c r="J277" s="8"/>
      <c r="K277" s="8"/>
      <c r="L277" s="8"/>
      <c r="M277" s="8"/>
      <c r="N277" s="8"/>
      <c r="O277" s="16"/>
      <c r="P277" s="16"/>
      <c r="Q277" s="16"/>
      <c r="R277" s="16"/>
      <c r="S277" s="16"/>
    </row>
    <row r="278" spans="1:19" s="25" customFormat="1" ht="13.5">
      <c r="A278" s="21"/>
      <c r="B278" s="24" t="s">
        <v>23</v>
      </c>
      <c r="C278" s="10">
        <v>2.2</v>
      </c>
      <c r="D278" s="10">
        <v>3.3</v>
      </c>
      <c r="E278" s="10">
        <v>2.1</v>
      </c>
      <c r="F278" s="8">
        <v>18.6</v>
      </c>
      <c r="G278" s="8">
        <v>0.9</v>
      </c>
      <c r="H278" s="8">
        <v>1.9</v>
      </c>
      <c r="I278" s="8">
        <v>2</v>
      </c>
      <c r="J278" s="8">
        <v>23.4</v>
      </c>
      <c r="K278" s="8">
        <v>0.9</v>
      </c>
      <c r="L278" s="8">
        <v>0.9</v>
      </c>
      <c r="M278" s="8">
        <v>0.9</v>
      </c>
      <c r="N278" s="8">
        <v>0.9</v>
      </c>
      <c r="O278" s="8">
        <v>0.9</v>
      </c>
      <c r="P278" s="8">
        <v>0.9</v>
      </c>
      <c r="Q278" s="8">
        <v>0.9</v>
      </c>
      <c r="R278" s="8">
        <v>0.9</v>
      </c>
      <c r="S278" s="8">
        <v>0.9</v>
      </c>
    </row>
    <row r="279" spans="1:19" s="25" customFormat="1" ht="13.5">
      <c r="A279" s="21"/>
      <c r="B279" s="24" t="s">
        <v>24</v>
      </c>
      <c r="C279" s="10">
        <v>0</v>
      </c>
      <c r="D279" s="10">
        <v>0</v>
      </c>
      <c r="E279" s="10">
        <v>0</v>
      </c>
      <c r="F279" s="8"/>
      <c r="G279" s="8">
        <v>300</v>
      </c>
      <c r="H279" s="8"/>
      <c r="I279" s="8"/>
      <c r="J279" s="8"/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</row>
    <row r="280" spans="1:19" s="25" customFormat="1" ht="13.5">
      <c r="A280" s="21"/>
      <c r="B280" s="24" t="s">
        <v>25</v>
      </c>
      <c r="C280" s="10">
        <v>0</v>
      </c>
      <c r="D280" s="10">
        <v>0</v>
      </c>
      <c r="E280" s="10">
        <v>0</v>
      </c>
      <c r="F280" s="8"/>
      <c r="G280" s="8"/>
      <c r="H280" s="8"/>
      <c r="I280" s="8"/>
      <c r="J280" s="8"/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</row>
    <row r="281" spans="1:19" s="25" customFormat="1" ht="43.5" customHeight="1">
      <c r="A281" s="21"/>
      <c r="B281" s="28" t="s">
        <v>50</v>
      </c>
      <c r="C281" s="10">
        <f aca="true" t="shared" si="87" ref="C281:S281">C283+C284+C285</f>
        <v>23579.5</v>
      </c>
      <c r="D281" s="10">
        <f t="shared" si="87"/>
        <v>25172.8</v>
      </c>
      <c r="E281" s="10">
        <f t="shared" si="87"/>
        <v>28374.5</v>
      </c>
      <c r="F281" s="10">
        <f t="shared" si="87"/>
        <v>60984.5</v>
      </c>
      <c r="G281" s="10">
        <f t="shared" si="87"/>
        <v>91514.5</v>
      </c>
      <c r="H281" s="10">
        <f t="shared" si="87"/>
        <v>62737.1</v>
      </c>
      <c r="I281" s="10">
        <f t="shared" si="87"/>
        <v>35082.9</v>
      </c>
      <c r="J281" s="10">
        <f t="shared" si="87"/>
        <v>29690</v>
      </c>
      <c r="K281" s="10">
        <f t="shared" si="87"/>
        <v>49799.8</v>
      </c>
      <c r="L281" s="10">
        <f t="shared" si="87"/>
        <v>49799.9</v>
      </c>
      <c r="M281" s="10">
        <f t="shared" si="87"/>
        <v>49998.1</v>
      </c>
      <c r="N281" s="10">
        <f t="shared" si="87"/>
        <v>51002.3</v>
      </c>
      <c r="O281" s="10">
        <f t="shared" si="87"/>
        <v>51650</v>
      </c>
      <c r="P281" s="10">
        <f t="shared" si="87"/>
        <v>51890</v>
      </c>
      <c r="Q281" s="10">
        <f t="shared" si="87"/>
        <v>52300</v>
      </c>
      <c r="R281" s="10">
        <f t="shared" si="87"/>
        <v>52402</v>
      </c>
      <c r="S281" s="10">
        <f t="shared" si="87"/>
        <v>52402</v>
      </c>
    </row>
    <row r="282" spans="1:19" s="25" customFormat="1" ht="13.5">
      <c r="A282" s="21"/>
      <c r="B282" s="24" t="s">
        <v>14</v>
      </c>
      <c r="C282" s="10"/>
      <c r="D282" s="10"/>
      <c r="E282" s="10"/>
      <c r="F282" s="8"/>
      <c r="G282" s="8"/>
      <c r="H282" s="8"/>
      <c r="I282" s="8"/>
      <c r="J282" s="8"/>
      <c r="K282" s="8"/>
      <c r="L282" s="8"/>
      <c r="M282" s="8"/>
      <c r="N282" s="8"/>
      <c r="O282" s="16"/>
      <c r="P282" s="16"/>
      <c r="Q282" s="16"/>
      <c r="R282" s="16"/>
      <c r="S282" s="16"/>
    </row>
    <row r="283" spans="1:19" s="25" customFormat="1" ht="13.5">
      <c r="A283" s="21"/>
      <c r="B283" s="24" t="s">
        <v>23</v>
      </c>
      <c r="C283" s="10">
        <v>0</v>
      </c>
      <c r="D283" s="10">
        <v>0</v>
      </c>
      <c r="E283" s="10">
        <v>0</v>
      </c>
      <c r="F283" s="10"/>
      <c r="G283" s="10"/>
      <c r="H283" s="10"/>
      <c r="I283" s="8"/>
      <c r="J283" s="8"/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</row>
    <row r="284" spans="1:19" s="25" customFormat="1" ht="13.5">
      <c r="A284" s="21"/>
      <c r="B284" s="24" t="s">
        <v>24</v>
      </c>
      <c r="C284" s="10">
        <v>0</v>
      </c>
      <c r="D284" s="10">
        <v>0</v>
      </c>
      <c r="E284" s="10">
        <v>116</v>
      </c>
      <c r="F284" s="10"/>
      <c r="G284" s="10"/>
      <c r="H284" s="10"/>
      <c r="I284" s="8"/>
      <c r="J284" s="8"/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</row>
    <row r="285" spans="1:19" s="25" customFormat="1" ht="13.5">
      <c r="A285" s="21"/>
      <c r="B285" s="24" t="s">
        <v>25</v>
      </c>
      <c r="C285" s="10">
        <v>23579.5</v>
      </c>
      <c r="D285" s="8">
        <v>25172.8</v>
      </c>
      <c r="E285" s="8">
        <v>28258.5</v>
      </c>
      <c r="F285" s="8">
        <v>60984.5</v>
      </c>
      <c r="G285" s="8">
        <v>91514.5</v>
      </c>
      <c r="H285" s="8">
        <v>62737.1</v>
      </c>
      <c r="I285" s="8">
        <v>35082.9</v>
      </c>
      <c r="J285" s="8">
        <v>29690</v>
      </c>
      <c r="K285" s="8">
        <f>49800-0.2</f>
        <v>49799.8</v>
      </c>
      <c r="L285" s="8">
        <v>49799.9</v>
      </c>
      <c r="M285" s="8">
        <v>49998.1</v>
      </c>
      <c r="N285" s="8">
        <v>51002.3</v>
      </c>
      <c r="O285" s="16">
        <v>51650</v>
      </c>
      <c r="P285" s="16">
        <v>51890</v>
      </c>
      <c r="Q285" s="16">
        <v>52300</v>
      </c>
      <c r="R285" s="16">
        <v>52402</v>
      </c>
      <c r="S285" s="16">
        <v>52402</v>
      </c>
    </row>
    <row r="286" spans="1:19" s="31" customFormat="1" ht="43.5" customHeight="1">
      <c r="A286" s="21" t="s">
        <v>12</v>
      </c>
      <c r="B286" s="30" t="s">
        <v>92</v>
      </c>
      <c r="C286" s="9">
        <f aca="true" t="shared" si="88" ref="C286:S286">C288+C289+C290</f>
        <v>172.9</v>
      </c>
      <c r="D286" s="9">
        <f t="shared" si="88"/>
        <v>0</v>
      </c>
      <c r="E286" s="9">
        <f t="shared" si="88"/>
        <v>100</v>
      </c>
      <c r="F286" s="9">
        <f t="shared" si="88"/>
        <v>0</v>
      </c>
      <c r="G286" s="9">
        <f t="shared" si="88"/>
        <v>0</v>
      </c>
      <c r="H286" s="9">
        <f t="shared" si="88"/>
        <v>0</v>
      </c>
      <c r="I286" s="9">
        <f t="shared" si="88"/>
        <v>0</v>
      </c>
      <c r="J286" s="9">
        <f t="shared" si="88"/>
        <v>0</v>
      </c>
      <c r="K286" s="9">
        <f t="shared" si="88"/>
        <v>120.5</v>
      </c>
      <c r="L286" s="9">
        <f t="shared" si="88"/>
        <v>120.6</v>
      </c>
      <c r="M286" s="9">
        <f t="shared" si="88"/>
        <v>120.7</v>
      </c>
      <c r="N286" s="9">
        <f t="shared" si="88"/>
        <v>380</v>
      </c>
      <c r="O286" s="9">
        <f t="shared" si="88"/>
        <v>334.7</v>
      </c>
      <c r="P286" s="9">
        <f t="shared" si="88"/>
        <v>450</v>
      </c>
      <c r="Q286" s="9">
        <f t="shared" si="88"/>
        <v>455</v>
      </c>
      <c r="R286" s="9">
        <f t="shared" si="88"/>
        <v>455.2</v>
      </c>
      <c r="S286" s="9">
        <f t="shared" si="88"/>
        <v>255.3</v>
      </c>
    </row>
    <row r="287" spans="1:19" ht="14.25">
      <c r="A287" s="21"/>
      <c r="B287" s="27" t="s">
        <v>14</v>
      </c>
      <c r="C287" s="9"/>
      <c r="D287" s="9"/>
      <c r="E287" s="9"/>
      <c r="F287" s="6"/>
      <c r="G287" s="6"/>
      <c r="H287" s="6"/>
      <c r="I287" s="6"/>
      <c r="J287" s="6"/>
      <c r="K287" s="6"/>
      <c r="L287" s="6"/>
      <c r="M287" s="6"/>
      <c r="N287" s="6"/>
      <c r="O287" s="32"/>
      <c r="P287" s="32"/>
      <c r="Q287" s="32"/>
      <c r="R287" s="32"/>
      <c r="S287" s="32"/>
    </row>
    <row r="288" spans="1:19" ht="14.25">
      <c r="A288" s="21"/>
      <c r="B288" s="27" t="s">
        <v>23</v>
      </c>
      <c r="C288" s="7">
        <f aca="true" t="shared" si="89" ref="C288:D290">C293</f>
        <v>0</v>
      </c>
      <c r="D288" s="7">
        <f t="shared" si="89"/>
        <v>0</v>
      </c>
      <c r="E288" s="7">
        <f aca="true" t="shared" si="90" ref="E288:S290">E293</f>
        <v>0</v>
      </c>
      <c r="F288" s="7">
        <f t="shared" si="90"/>
        <v>0</v>
      </c>
      <c r="G288" s="7">
        <f t="shared" si="90"/>
        <v>0</v>
      </c>
      <c r="H288" s="7">
        <f t="shared" si="90"/>
        <v>0</v>
      </c>
      <c r="I288" s="7">
        <f t="shared" si="90"/>
        <v>0</v>
      </c>
      <c r="J288" s="7">
        <f t="shared" si="90"/>
        <v>0</v>
      </c>
      <c r="K288" s="7">
        <f t="shared" si="90"/>
        <v>0</v>
      </c>
      <c r="L288" s="7">
        <f t="shared" si="90"/>
        <v>0</v>
      </c>
      <c r="M288" s="7">
        <f t="shared" si="90"/>
        <v>0</v>
      </c>
      <c r="N288" s="7">
        <f t="shared" si="90"/>
        <v>0</v>
      </c>
      <c r="O288" s="7">
        <f t="shared" si="90"/>
        <v>0</v>
      </c>
      <c r="P288" s="7">
        <f t="shared" si="90"/>
        <v>0</v>
      </c>
      <c r="Q288" s="7">
        <f t="shared" si="90"/>
        <v>0</v>
      </c>
      <c r="R288" s="7">
        <f t="shared" si="90"/>
        <v>0</v>
      </c>
      <c r="S288" s="7">
        <f t="shared" si="90"/>
        <v>0</v>
      </c>
    </row>
    <row r="289" spans="1:20" s="25" customFormat="1" ht="14.25">
      <c r="A289" s="21"/>
      <c r="B289" s="27" t="s">
        <v>24</v>
      </c>
      <c r="C289" s="7">
        <f t="shared" si="89"/>
        <v>0</v>
      </c>
      <c r="D289" s="7">
        <f t="shared" si="89"/>
        <v>0</v>
      </c>
      <c r="E289" s="7">
        <f t="shared" si="90"/>
        <v>0</v>
      </c>
      <c r="F289" s="7">
        <f t="shared" si="90"/>
        <v>0</v>
      </c>
      <c r="G289" s="7">
        <f t="shared" si="90"/>
        <v>0</v>
      </c>
      <c r="H289" s="7">
        <f t="shared" si="90"/>
        <v>0</v>
      </c>
      <c r="I289" s="7">
        <f t="shared" si="90"/>
        <v>0</v>
      </c>
      <c r="J289" s="7">
        <f t="shared" si="90"/>
        <v>0</v>
      </c>
      <c r="K289" s="7">
        <f t="shared" si="90"/>
        <v>0</v>
      </c>
      <c r="L289" s="7">
        <f t="shared" si="90"/>
        <v>0</v>
      </c>
      <c r="M289" s="7">
        <f t="shared" si="90"/>
        <v>0</v>
      </c>
      <c r="N289" s="7">
        <f t="shared" si="90"/>
        <v>0</v>
      </c>
      <c r="O289" s="7">
        <f t="shared" si="90"/>
        <v>0</v>
      </c>
      <c r="P289" s="7">
        <f t="shared" si="90"/>
        <v>0</v>
      </c>
      <c r="Q289" s="7">
        <f t="shared" si="90"/>
        <v>0</v>
      </c>
      <c r="R289" s="7">
        <f t="shared" si="90"/>
        <v>0</v>
      </c>
      <c r="S289" s="7">
        <f t="shared" si="90"/>
        <v>0</v>
      </c>
      <c r="T289" s="38"/>
    </row>
    <row r="290" spans="1:20" s="25" customFormat="1" ht="14.25">
      <c r="A290" s="21"/>
      <c r="B290" s="27" t="s">
        <v>25</v>
      </c>
      <c r="C290" s="7">
        <f t="shared" si="89"/>
        <v>172.9</v>
      </c>
      <c r="D290" s="7">
        <f t="shared" si="89"/>
        <v>0</v>
      </c>
      <c r="E290" s="7">
        <f t="shared" si="90"/>
        <v>100</v>
      </c>
      <c r="F290" s="7">
        <f t="shared" si="90"/>
        <v>0</v>
      </c>
      <c r="G290" s="7">
        <f t="shared" si="90"/>
        <v>0</v>
      </c>
      <c r="H290" s="7">
        <f t="shared" si="90"/>
        <v>0</v>
      </c>
      <c r="I290" s="7">
        <f t="shared" si="90"/>
        <v>0</v>
      </c>
      <c r="J290" s="7">
        <f t="shared" si="90"/>
        <v>0</v>
      </c>
      <c r="K290" s="7">
        <f t="shared" si="90"/>
        <v>120.5</v>
      </c>
      <c r="L290" s="7">
        <f t="shared" si="90"/>
        <v>120.6</v>
      </c>
      <c r="M290" s="7">
        <f t="shared" si="90"/>
        <v>120.7</v>
      </c>
      <c r="N290" s="7">
        <f t="shared" si="90"/>
        <v>380</v>
      </c>
      <c r="O290" s="7">
        <f t="shared" si="90"/>
        <v>334.7</v>
      </c>
      <c r="P290" s="7">
        <f t="shared" si="90"/>
        <v>450</v>
      </c>
      <c r="Q290" s="7">
        <f t="shared" si="90"/>
        <v>455</v>
      </c>
      <c r="R290" s="7">
        <f t="shared" si="90"/>
        <v>455.2</v>
      </c>
      <c r="S290" s="7">
        <f t="shared" si="90"/>
        <v>255.3</v>
      </c>
      <c r="T290" s="39"/>
    </row>
    <row r="291" spans="1:20" s="31" customFormat="1" ht="27">
      <c r="A291" s="21" t="s">
        <v>8</v>
      </c>
      <c r="B291" s="28" t="s">
        <v>51</v>
      </c>
      <c r="C291" s="10">
        <f aca="true" t="shared" si="91" ref="C291:H291">C293+C294+C295</f>
        <v>172.9</v>
      </c>
      <c r="D291" s="10">
        <f t="shared" si="91"/>
        <v>0</v>
      </c>
      <c r="E291" s="10">
        <f t="shared" si="91"/>
        <v>100</v>
      </c>
      <c r="F291" s="10">
        <f t="shared" si="91"/>
        <v>0</v>
      </c>
      <c r="G291" s="10">
        <f t="shared" si="91"/>
        <v>0</v>
      </c>
      <c r="H291" s="10">
        <f t="shared" si="91"/>
        <v>0</v>
      </c>
      <c r="I291" s="10">
        <f>I293+I294+I295</f>
        <v>0</v>
      </c>
      <c r="J291" s="10">
        <f aca="true" t="shared" si="92" ref="J291:S291">J293+J294+J295</f>
        <v>0</v>
      </c>
      <c r="K291" s="10">
        <f t="shared" si="92"/>
        <v>120.5</v>
      </c>
      <c r="L291" s="10">
        <f t="shared" si="92"/>
        <v>120.6</v>
      </c>
      <c r="M291" s="10">
        <f t="shared" si="92"/>
        <v>120.7</v>
      </c>
      <c r="N291" s="10">
        <f t="shared" si="92"/>
        <v>380</v>
      </c>
      <c r="O291" s="10">
        <f t="shared" si="92"/>
        <v>334.7</v>
      </c>
      <c r="P291" s="10">
        <f t="shared" si="92"/>
        <v>450</v>
      </c>
      <c r="Q291" s="10">
        <f t="shared" si="92"/>
        <v>455</v>
      </c>
      <c r="R291" s="10">
        <f t="shared" si="92"/>
        <v>455.2</v>
      </c>
      <c r="S291" s="10">
        <f t="shared" si="92"/>
        <v>255.3</v>
      </c>
      <c r="T291" s="40"/>
    </row>
    <row r="292" spans="1:20" ht="13.5">
      <c r="A292" s="21"/>
      <c r="B292" s="24" t="s">
        <v>14</v>
      </c>
      <c r="C292" s="10"/>
      <c r="D292" s="10"/>
      <c r="E292" s="10"/>
      <c r="F292" s="6"/>
      <c r="G292" s="6"/>
      <c r="H292" s="6"/>
      <c r="I292" s="6"/>
      <c r="J292" s="6"/>
      <c r="K292" s="6"/>
      <c r="L292" s="6"/>
      <c r="M292" s="6"/>
      <c r="N292" s="6"/>
      <c r="O292" s="32"/>
      <c r="P292" s="32"/>
      <c r="Q292" s="32"/>
      <c r="R292" s="32"/>
      <c r="S292" s="32"/>
      <c r="T292" s="41"/>
    </row>
    <row r="293" spans="1:20" s="25" customFormat="1" ht="13.5">
      <c r="A293" s="21"/>
      <c r="B293" s="24" t="s">
        <v>23</v>
      </c>
      <c r="C293" s="10">
        <v>0</v>
      </c>
      <c r="D293" s="10">
        <v>0</v>
      </c>
      <c r="E293" s="10">
        <v>0</v>
      </c>
      <c r="F293" s="8"/>
      <c r="G293" s="8"/>
      <c r="H293" s="8"/>
      <c r="I293" s="8"/>
      <c r="J293" s="8"/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38"/>
    </row>
    <row r="294" spans="1:19" s="25" customFormat="1" ht="13.5">
      <c r="A294" s="21"/>
      <c r="B294" s="24" t="s">
        <v>24</v>
      </c>
      <c r="C294" s="10">
        <v>0</v>
      </c>
      <c r="D294" s="10">
        <v>0</v>
      </c>
      <c r="E294" s="10">
        <v>0</v>
      </c>
      <c r="F294" s="8"/>
      <c r="G294" s="8"/>
      <c r="H294" s="8"/>
      <c r="I294" s="8"/>
      <c r="J294" s="8"/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s="42" customFormat="1" ht="13.5">
      <c r="A295" s="21"/>
      <c r="B295" s="24" t="s">
        <v>25</v>
      </c>
      <c r="C295" s="10">
        <v>172.9</v>
      </c>
      <c r="D295" s="10">
        <v>0</v>
      </c>
      <c r="E295" s="10">
        <v>100</v>
      </c>
      <c r="F295" s="17"/>
      <c r="G295" s="17"/>
      <c r="H295" s="17"/>
      <c r="I295" s="17"/>
      <c r="J295" s="17"/>
      <c r="K295" s="17">
        <v>120.5</v>
      </c>
      <c r="L295" s="17">
        <v>120.6</v>
      </c>
      <c r="M295" s="17">
        <v>120.7</v>
      </c>
      <c r="N295" s="17">
        <v>380</v>
      </c>
      <c r="O295" s="17">
        <f>380.3-45.6</f>
        <v>334.7</v>
      </c>
      <c r="P295" s="17">
        <v>450</v>
      </c>
      <c r="Q295" s="17">
        <v>455</v>
      </c>
      <c r="R295" s="17">
        <v>455.2</v>
      </c>
      <c r="S295" s="17">
        <f>455.3-200</f>
        <v>255.3</v>
      </c>
    </row>
    <row r="296" spans="1:19" s="42" customFormat="1" ht="27">
      <c r="A296" s="21"/>
      <c r="B296" s="30" t="s">
        <v>78</v>
      </c>
      <c r="C296" s="9">
        <f aca="true" t="shared" si="93" ref="C296:S296">C298+C299+C300</f>
        <v>0</v>
      </c>
      <c r="D296" s="9">
        <f t="shared" si="93"/>
        <v>40.5</v>
      </c>
      <c r="E296" s="9">
        <f t="shared" si="93"/>
        <v>12258.4</v>
      </c>
      <c r="F296" s="9">
        <f t="shared" si="93"/>
        <v>10955</v>
      </c>
      <c r="G296" s="9">
        <f t="shared" si="93"/>
        <v>17980.1</v>
      </c>
      <c r="H296" s="9">
        <f t="shared" si="93"/>
        <v>10903.8</v>
      </c>
      <c r="I296" s="9">
        <f t="shared" si="93"/>
        <v>0</v>
      </c>
      <c r="J296" s="9">
        <f t="shared" si="93"/>
        <v>0</v>
      </c>
      <c r="K296" s="9">
        <f t="shared" si="93"/>
        <v>3795.9</v>
      </c>
      <c r="L296" s="9">
        <f t="shared" si="93"/>
        <v>3796</v>
      </c>
      <c r="M296" s="9">
        <f t="shared" si="93"/>
        <v>3796.2</v>
      </c>
      <c r="N296" s="9">
        <f t="shared" si="93"/>
        <v>3801.2</v>
      </c>
      <c r="O296" s="9">
        <f t="shared" si="93"/>
        <v>3810.7</v>
      </c>
      <c r="P296" s="9">
        <f t="shared" si="93"/>
        <v>3815.9</v>
      </c>
      <c r="Q296" s="9">
        <f t="shared" si="93"/>
        <v>3895</v>
      </c>
      <c r="R296" s="9">
        <f t="shared" si="93"/>
        <v>3895.8</v>
      </c>
      <c r="S296" s="9">
        <f t="shared" si="93"/>
        <v>3895.9</v>
      </c>
    </row>
    <row r="297" spans="1:19" s="42" customFormat="1" ht="14.25">
      <c r="A297" s="21"/>
      <c r="B297" s="27" t="s">
        <v>14</v>
      </c>
      <c r="C297" s="9"/>
      <c r="D297" s="9"/>
      <c r="E297" s="9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s="42" customFormat="1" ht="14.25">
      <c r="A298" s="21"/>
      <c r="B298" s="27" t="s">
        <v>23</v>
      </c>
      <c r="C298" s="7">
        <f aca="true" t="shared" si="94" ref="C298:D300">C303</f>
        <v>0</v>
      </c>
      <c r="D298" s="7">
        <f t="shared" si="94"/>
        <v>0</v>
      </c>
      <c r="E298" s="7">
        <f aca="true" t="shared" si="95" ref="E298:S300">E303</f>
        <v>0</v>
      </c>
      <c r="F298" s="7">
        <f t="shared" si="95"/>
        <v>0</v>
      </c>
      <c r="G298" s="7">
        <f t="shared" si="95"/>
        <v>0</v>
      </c>
      <c r="H298" s="7">
        <f t="shared" si="95"/>
        <v>0</v>
      </c>
      <c r="I298" s="7">
        <f t="shared" si="95"/>
        <v>0</v>
      </c>
      <c r="J298" s="7">
        <f t="shared" si="95"/>
        <v>0</v>
      </c>
      <c r="K298" s="7">
        <f t="shared" si="95"/>
        <v>0</v>
      </c>
      <c r="L298" s="7">
        <f t="shared" si="95"/>
        <v>0</v>
      </c>
      <c r="M298" s="7">
        <f t="shared" si="95"/>
        <v>0</v>
      </c>
      <c r="N298" s="7">
        <f t="shared" si="95"/>
        <v>0</v>
      </c>
      <c r="O298" s="7">
        <f t="shared" si="95"/>
        <v>0</v>
      </c>
      <c r="P298" s="7">
        <f t="shared" si="95"/>
        <v>0</v>
      </c>
      <c r="Q298" s="7">
        <f t="shared" si="95"/>
        <v>0</v>
      </c>
      <c r="R298" s="7">
        <f t="shared" si="95"/>
        <v>0</v>
      </c>
      <c r="S298" s="7">
        <f t="shared" si="95"/>
        <v>0</v>
      </c>
    </row>
    <row r="299" spans="1:19" s="42" customFormat="1" ht="14.25">
      <c r="A299" s="21"/>
      <c r="B299" s="27" t="s">
        <v>24</v>
      </c>
      <c r="C299" s="7">
        <f t="shared" si="94"/>
        <v>0</v>
      </c>
      <c r="D299" s="7">
        <f t="shared" si="94"/>
        <v>0</v>
      </c>
      <c r="E299" s="7">
        <f t="shared" si="95"/>
        <v>12144.3</v>
      </c>
      <c r="F299" s="7">
        <f t="shared" si="95"/>
        <v>0</v>
      </c>
      <c r="G299" s="7">
        <f t="shared" si="95"/>
        <v>0</v>
      </c>
      <c r="H299" s="7">
        <f t="shared" si="95"/>
        <v>7973.4</v>
      </c>
      <c r="I299" s="7">
        <f t="shared" si="95"/>
        <v>0</v>
      </c>
      <c r="J299" s="7">
        <f t="shared" si="95"/>
        <v>0</v>
      </c>
      <c r="K299" s="7">
        <f t="shared" si="95"/>
        <v>0</v>
      </c>
      <c r="L299" s="7">
        <f t="shared" si="95"/>
        <v>0</v>
      </c>
      <c r="M299" s="7">
        <f t="shared" si="95"/>
        <v>0</v>
      </c>
      <c r="N299" s="7">
        <f t="shared" si="95"/>
        <v>0</v>
      </c>
      <c r="O299" s="7">
        <f t="shared" si="95"/>
        <v>0</v>
      </c>
      <c r="P299" s="7">
        <f t="shared" si="95"/>
        <v>0</v>
      </c>
      <c r="Q299" s="7">
        <f t="shared" si="95"/>
        <v>0</v>
      </c>
      <c r="R299" s="7">
        <f t="shared" si="95"/>
        <v>0</v>
      </c>
      <c r="S299" s="7">
        <f t="shared" si="95"/>
        <v>0</v>
      </c>
    </row>
    <row r="300" spans="1:19" s="42" customFormat="1" ht="14.25">
      <c r="A300" s="21"/>
      <c r="B300" s="27" t="s">
        <v>25</v>
      </c>
      <c r="C300" s="7">
        <f t="shared" si="94"/>
        <v>0</v>
      </c>
      <c r="D300" s="7">
        <f t="shared" si="94"/>
        <v>40.5</v>
      </c>
      <c r="E300" s="7">
        <f t="shared" si="95"/>
        <v>114.1</v>
      </c>
      <c r="F300" s="7">
        <f t="shared" si="95"/>
        <v>10955</v>
      </c>
      <c r="G300" s="7">
        <f t="shared" si="95"/>
        <v>17980.1</v>
      </c>
      <c r="H300" s="7">
        <f t="shared" si="95"/>
        <v>2930.4</v>
      </c>
      <c r="I300" s="7">
        <f t="shared" si="95"/>
        <v>0</v>
      </c>
      <c r="J300" s="7">
        <f t="shared" si="95"/>
        <v>0</v>
      </c>
      <c r="K300" s="7">
        <f t="shared" si="95"/>
        <v>3795.9</v>
      </c>
      <c r="L300" s="7">
        <f t="shared" si="95"/>
        <v>3796</v>
      </c>
      <c r="M300" s="7">
        <f t="shared" si="95"/>
        <v>3796.2</v>
      </c>
      <c r="N300" s="7">
        <f t="shared" si="95"/>
        <v>3801.2</v>
      </c>
      <c r="O300" s="7">
        <f t="shared" si="95"/>
        <v>3810.7</v>
      </c>
      <c r="P300" s="7">
        <f t="shared" si="95"/>
        <v>3815.9</v>
      </c>
      <c r="Q300" s="7">
        <f t="shared" si="95"/>
        <v>3895</v>
      </c>
      <c r="R300" s="7">
        <f t="shared" si="95"/>
        <v>3895.8</v>
      </c>
      <c r="S300" s="7">
        <f t="shared" si="95"/>
        <v>3895.9</v>
      </c>
    </row>
    <row r="301" spans="1:19" s="42" customFormat="1" ht="27">
      <c r="A301" s="21"/>
      <c r="B301" s="28" t="s">
        <v>53</v>
      </c>
      <c r="C301" s="10">
        <f aca="true" t="shared" si="96" ref="C301:S301">C303+C304+C305</f>
        <v>0</v>
      </c>
      <c r="D301" s="10">
        <f t="shared" si="96"/>
        <v>40.5</v>
      </c>
      <c r="E301" s="10">
        <f t="shared" si="96"/>
        <v>12258.4</v>
      </c>
      <c r="F301" s="10">
        <f t="shared" si="96"/>
        <v>10955</v>
      </c>
      <c r="G301" s="10">
        <f t="shared" si="96"/>
        <v>17980.1</v>
      </c>
      <c r="H301" s="10">
        <f t="shared" si="96"/>
        <v>10903.8</v>
      </c>
      <c r="I301" s="10">
        <f t="shared" si="96"/>
        <v>0</v>
      </c>
      <c r="J301" s="10">
        <f t="shared" si="96"/>
        <v>0</v>
      </c>
      <c r="K301" s="10">
        <f t="shared" si="96"/>
        <v>3795.9</v>
      </c>
      <c r="L301" s="10">
        <f t="shared" si="96"/>
        <v>3796</v>
      </c>
      <c r="M301" s="10">
        <f t="shared" si="96"/>
        <v>3796.2</v>
      </c>
      <c r="N301" s="10">
        <f t="shared" si="96"/>
        <v>3801.2</v>
      </c>
      <c r="O301" s="10">
        <f t="shared" si="96"/>
        <v>3810.7</v>
      </c>
      <c r="P301" s="10">
        <f t="shared" si="96"/>
        <v>3815.9</v>
      </c>
      <c r="Q301" s="10">
        <f t="shared" si="96"/>
        <v>3895</v>
      </c>
      <c r="R301" s="10">
        <f t="shared" si="96"/>
        <v>3895.8</v>
      </c>
      <c r="S301" s="10">
        <f t="shared" si="96"/>
        <v>3895.9</v>
      </c>
    </row>
    <row r="302" spans="1:19" s="42" customFormat="1" ht="13.5">
      <c r="A302" s="21"/>
      <c r="B302" s="24" t="s">
        <v>14</v>
      </c>
      <c r="C302" s="10"/>
      <c r="D302" s="10"/>
      <c r="E302" s="10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s="42" customFormat="1" ht="13.5">
      <c r="A303" s="21"/>
      <c r="B303" s="24" t="s">
        <v>23</v>
      </c>
      <c r="C303" s="10">
        <v>0</v>
      </c>
      <c r="D303" s="10">
        <v>0</v>
      </c>
      <c r="E303" s="10">
        <v>0</v>
      </c>
      <c r="F303" s="17"/>
      <c r="G303" s="17"/>
      <c r="H303" s="17"/>
      <c r="I303" s="17"/>
      <c r="J303" s="17"/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</row>
    <row r="304" spans="1:19" s="42" customFormat="1" ht="13.5">
      <c r="A304" s="21"/>
      <c r="B304" s="24" t="s">
        <v>24</v>
      </c>
      <c r="C304" s="10">
        <v>0</v>
      </c>
      <c r="D304" s="10">
        <v>0</v>
      </c>
      <c r="E304" s="10">
        <v>12144.3</v>
      </c>
      <c r="F304" s="17"/>
      <c r="G304" s="17"/>
      <c r="H304" s="17">
        <v>7973.4</v>
      </c>
      <c r="I304" s="17"/>
      <c r="J304" s="17"/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</row>
    <row r="305" spans="1:19" s="42" customFormat="1" ht="13.5">
      <c r="A305" s="21"/>
      <c r="B305" s="24" t="s">
        <v>25</v>
      </c>
      <c r="C305" s="10">
        <v>0</v>
      </c>
      <c r="D305" s="10">
        <v>40.5</v>
      </c>
      <c r="E305" s="10">
        <v>114.1</v>
      </c>
      <c r="F305" s="17">
        <v>10955</v>
      </c>
      <c r="G305" s="17">
        <v>17980.1</v>
      </c>
      <c r="H305" s="17">
        <v>2930.4</v>
      </c>
      <c r="I305" s="17">
        <v>0</v>
      </c>
      <c r="J305" s="17">
        <v>0</v>
      </c>
      <c r="K305" s="17">
        <f>3800-4.1</f>
        <v>3795.9</v>
      </c>
      <c r="L305" s="17">
        <v>3796</v>
      </c>
      <c r="M305" s="17">
        <v>3796.2</v>
      </c>
      <c r="N305" s="17">
        <v>3801.2</v>
      </c>
      <c r="O305" s="17">
        <v>3810.7</v>
      </c>
      <c r="P305" s="17">
        <v>3815.9</v>
      </c>
      <c r="Q305" s="17">
        <v>3895</v>
      </c>
      <c r="R305" s="17">
        <v>3895.8</v>
      </c>
      <c r="S305" s="17">
        <v>3895.9</v>
      </c>
    </row>
    <row r="306" spans="1:19" s="42" customFormat="1" ht="41.25">
      <c r="A306" s="21"/>
      <c r="B306" s="30" t="s">
        <v>79</v>
      </c>
      <c r="C306" s="9">
        <f aca="true" t="shared" si="97" ref="C306:S306">C308+C309+C310</f>
        <v>0</v>
      </c>
      <c r="D306" s="9">
        <f t="shared" si="97"/>
        <v>42325.299999999996</v>
      </c>
      <c r="E306" s="9">
        <f t="shared" si="97"/>
        <v>43557</v>
      </c>
      <c r="F306" s="9">
        <f t="shared" si="97"/>
        <v>67635.8</v>
      </c>
      <c r="G306" s="9">
        <f t="shared" si="97"/>
        <v>126961.6</v>
      </c>
      <c r="H306" s="9">
        <f t="shared" si="97"/>
        <v>74444.7</v>
      </c>
      <c r="I306" s="9">
        <f t="shared" si="97"/>
        <v>0</v>
      </c>
      <c r="J306" s="9">
        <f t="shared" si="97"/>
        <v>0</v>
      </c>
      <c r="K306" s="9">
        <f t="shared" si="97"/>
        <v>38508.5</v>
      </c>
      <c r="L306" s="9">
        <f t="shared" si="97"/>
        <v>39642.7</v>
      </c>
      <c r="M306" s="9">
        <f t="shared" si="97"/>
        <v>39649.2</v>
      </c>
      <c r="N306" s="9">
        <f t="shared" si="97"/>
        <v>40109.1</v>
      </c>
      <c r="O306" s="9">
        <f t="shared" si="97"/>
        <v>39753.7</v>
      </c>
      <c r="P306" s="9">
        <f t="shared" si="97"/>
        <v>40254.7</v>
      </c>
      <c r="Q306" s="9">
        <f t="shared" si="97"/>
        <v>40337.8</v>
      </c>
      <c r="R306" s="9">
        <f t="shared" si="97"/>
        <v>40337.899999999994</v>
      </c>
      <c r="S306" s="9">
        <f t="shared" si="97"/>
        <v>40238</v>
      </c>
    </row>
    <row r="307" spans="1:19" s="42" customFormat="1" ht="14.25">
      <c r="A307" s="21"/>
      <c r="B307" s="27" t="s">
        <v>14</v>
      </c>
      <c r="C307" s="9"/>
      <c r="D307" s="9"/>
      <c r="E307" s="9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s="42" customFormat="1" ht="14.25">
      <c r="A308" s="21"/>
      <c r="B308" s="27" t="s">
        <v>23</v>
      </c>
      <c r="C308" s="7">
        <f>C315</f>
        <v>0</v>
      </c>
      <c r="D308" s="7">
        <f aca="true" t="shared" si="98" ref="D308:S310">D313+D318</f>
        <v>1152.7</v>
      </c>
      <c r="E308" s="7">
        <f t="shared" si="98"/>
        <v>295</v>
      </c>
      <c r="F308" s="7">
        <f t="shared" si="98"/>
        <v>0</v>
      </c>
      <c r="G308" s="7">
        <f t="shared" si="98"/>
        <v>9884.7</v>
      </c>
      <c r="H308" s="7">
        <f t="shared" si="98"/>
        <v>145.4</v>
      </c>
      <c r="I308" s="7">
        <f t="shared" si="98"/>
        <v>0</v>
      </c>
      <c r="J308" s="7">
        <f t="shared" si="98"/>
        <v>0</v>
      </c>
      <c r="K308" s="7">
        <f t="shared" si="98"/>
        <v>486.3</v>
      </c>
      <c r="L308" s="7">
        <f t="shared" si="98"/>
        <v>486.3</v>
      </c>
      <c r="M308" s="7">
        <f t="shared" si="98"/>
        <v>486.3</v>
      </c>
      <c r="N308" s="7">
        <f t="shared" si="98"/>
        <v>486.3</v>
      </c>
      <c r="O308" s="7">
        <f t="shared" si="98"/>
        <v>486.3</v>
      </c>
      <c r="P308" s="7">
        <f t="shared" si="98"/>
        <v>486.3</v>
      </c>
      <c r="Q308" s="7">
        <f t="shared" si="98"/>
        <v>486.3</v>
      </c>
      <c r="R308" s="7">
        <f t="shared" si="98"/>
        <v>486.3</v>
      </c>
      <c r="S308" s="7">
        <f t="shared" si="98"/>
        <v>486.3</v>
      </c>
    </row>
    <row r="309" spans="1:19" s="42" customFormat="1" ht="14.25">
      <c r="A309" s="21"/>
      <c r="B309" s="27" t="s">
        <v>24</v>
      </c>
      <c r="C309" s="7"/>
      <c r="D309" s="7">
        <f t="shared" si="98"/>
        <v>40796.7</v>
      </c>
      <c r="E309" s="7">
        <f t="shared" si="98"/>
        <v>42342.9</v>
      </c>
      <c r="F309" s="7">
        <f>F314+F319</f>
        <v>53476</v>
      </c>
      <c r="G309" s="7">
        <f t="shared" si="98"/>
        <v>89936.1</v>
      </c>
      <c r="H309" s="7">
        <f t="shared" si="98"/>
        <v>56519</v>
      </c>
      <c r="I309" s="7">
        <f t="shared" si="98"/>
        <v>0</v>
      </c>
      <c r="J309" s="7">
        <f t="shared" si="98"/>
        <v>0</v>
      </c>
      <c r="K309" s="7">
        <f t="shared" si="98"/>
        <v>20215</v>
      </c>
      <c r="L309" s="7">
        <f t="shared" si="98"/>
        <v>20215</v>
      </c>
      <c r="M309" s="7">
        <f t="shared" si="98"/>
        <v>20215</v>
      </c>
      <c r="N309" s="7">
        <f t="shared" si="98"/>
        <v>20215</v>
      </c>
      <c r="O309" s="7">
        <f t="shared" si="98"/>
        <v>20215</v>
      </c>
      <c r="P309" s="7">
        <f t="shared" si="98"/>
        <v>20215</v>
      </c>
      <c r="Q309" s="7">
        <f t="shared" si="98"/>
        <v>20215</v>
      </c>
      <c r="R309" s="7">
        <f t="shared" si="98"/>
        <v>20215</v>
      </c>
      <c r="S309" s="7">
        <f t="shared" si="98"/>
        <v>20215</v>
      </c>
    </row>
    <row r="310" spans="1:19" s="42" customFormat="1" ht="14.25">
      <c r="A310" s="21"/>
      <c r="B310" s="27" t="s">
        <v>25</v>
      </c>
      <c r="C310" s="7">
        <f>C347</f>
        <v>0</v>
      </c>
      <c r="D310" s="7">
        <f t="shared" si="98"/>
        <v>375.90000000000003</v>
      </c>
      <c r="E310" s="7">
        <f t="shared" si="98"/>
        <v>919.1</v>
      </c>
      <c r="F310" s="7">
        <f>F315+F320</f>
        <v>14159.8</v>
      </c>
      <c r="G310" s="7">
        <f t="shared" si="98"/>
        <v>27140.8</v>
      </c>
      <c r="H310" s="7">
        <f t="shared" si="98"/>
        <v>17780.3</v>
      </c>
      <c r="I310" s="7">
        <f t="shared" si="98"/>
        <v>0</v>
      </c>
      <c r="J310" s="7">
        <f t="shared" si="98"/>
        <v>0</v>
      </c>
      <c r="K310" s="7">
        <f t="shared" si="98"/>
        <v>17807.2</v>
      </c>
      <c r="L310" s="7">
        <f t="shared" si="98"/>
        <v>18941.399999999998</v>
      </c>
      <c r="M310" s="7">
        <f t="shared" si="98"/>
        <v>18947.899999999998</v>
      </c>
      <c r="N310" s="7">
        <f t="shared" si="98"/>
        <v>19407.8</v>
      </c>
      <c r="O310" s="7">
        <f t="shared" si="98"/>
        <v>19052.4</v>
      </c>
      <c r="P310" s="7">
        <f t="shared" si="98"/>
        <v>19553.4</v>
      </c>
      <c r="Q310" s="7">
        <f t="shared" si="98"/>
        <v>19636.5</v>
      </c>
      <c r="R310" s="7">
        <f t="shared" si="98"/>
        <v>19636.6</v>
      </c>
      <c r="S310" s="7">
        <f t="shared" si="98"/>
        <v>19536.699999999997</v>
      </c>
    </row>
    <row r="311" spans="1:19" s="42" customFormat="1" ht="41.25">
      <c r="A311" s="21"/>
      <c r="B311" s="28" t="s">
        <v>54</v>
      </c>
      <c r="C311" s="10">
        <f aca="true" t="shared" si="99" ref="C311:S311">C313+C314+C315</f>
        <v>0</v>
      </c>
      <c r="D311" s="10">
        <f t="shared" si="99"/>
        <v>1180.8999999999999</v>
      </c>
      <c r="E311" s="10">
        <f t="shared" si="99"/>
        <v>0</v>
      </c>
      <c r="F311" s="10">
        <f t="shared" si="99"/>
        <v>0</v>
      </c>
      <c r="G311" s="10">
        <f t="shared" si="99"/>
        <v>3</v>
      </c>
      <c r="H311" s="10">
        <f t="shared" si="99"/>
        <v>146.9</v>
      </c>
      <c r="I311" s="10">
        <f t="shared" si="99"/>
        <v>0</v>
      </c>
      <c r="J311" s="10">
        <f t="shared" si="99"/>
        <v>0</v>
      </c>
      <c r="K311" s="10">
        <f t="shared" si="99"/>
        <v>498.5</v>
      </c>
      <c r="L311" s="10">
        <f t="shared" si="99"/>
        <v>498.8</v>
      </c>
      <c r="M311" s="10">
        <f t="shared" si="99"/>
        <v>499.1</v>
      </c>
      <c r="N311" s="10">
        <f t="shared" si="99"/>
        <v>499.1</v>
      </c>
      <c r="O311" s="10">
        <f t="shared" si="99"/>
        <v>499.3</v>
      </c>
      <c r="P311" s="10">
        <f t="shared" si="99"/>
        <v>499.8</v>
      </c>
      <c r="Q311" s="10">
        <f t="shared" si="99"/>
        <v>500.2</v>
      </c>
      <c r="R311" s="10">
        <f t="shared" si="99"/>
        <v>500.3</v>
      </c>
      <c r="S311" s="10">
        <f t="shared" si="99"/>
        <v>500.40000000000003</v>
      </c>
    </row>
    <row r="312" spans="1:19" s="42" customFormat="1" ht="13.5">
      <c r="A312" s="21"/>
      <c r="B312" s="24" t="s">
        <v>14</v>
      </c>
      <c r="C312" s="10"/>
      <c r="D312" s="10"/>
      <c r="E312" s="10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s="42" customFormat="1" ht="13.5">
      <c r="A313" s="21"/>
      <c r="B313" s="24" t="s">
        <v>23</v>
      </c>
      <c r="C313" s="10">
        <v>0</v>
      </c>
      <c r="D313" s="10">
        <v>1152.7</v>
      </c>
      <c r="E313" s="10">
        <v>0</v>
      </c>
      <c r="F313" s="17"/>
      <c r="G313" s="17"/>
      <c r="H313" s="17">
        <v>145.4</v>
      </c>
      <c r="I313" s="17"/>
      <c r="J313" s="17"/>
      <c r="K313" s="17">
        <v>486.3</v>
      </c>
      <c r="L313" s="17">
        <v>486.3</v>
      </c>
      <c r="M313" s="17">
        <v>486.3</v>
      </c>
      <c r="N313" s="17">
        <v>486.3</v>
      </c>
      <c r="O313" s="17">
        <v>486.3</v>
      </c>
      <c r="P313" s="17">
        <v>486.3</v>
      </c>
      <c r="Q313" s="17">
        <v>486.3</v>
      </c>
      <c r="R313" s="17">
        <v>486.3</v>
      </c>
      <c r="S313" s="17">
        <v>486.3</v>
      </c>
    </row>
    <row r="314" spans="1:19" s="42" customFormat="1" ht="13.5">
      <c r="A314" s="21"/>
      <c r="B314" s="24" t="s">
        <v>24</v>
      </c>
      <c r="C314" s="10">
        <v>0</v>
      </c>
      <c r="D314" s="10">
        <v>11.6</v>
      </c>
      <c r="E314" s="10">
        <v>0</v>
      </c>
      <c r="F314" s="17"/>
      <c r="G314" s="17"/>
      <c r="H314" s="17">
        <v>1.5</v>
      </c>
      <c r="I314" s="17"/>
      <c r="J314" s="17"/>
      <c r="K314" s="17">
        <v>5</v>
      </c>
      <c r="L314" s="17">
        <v>5</v>
      </c>
      <c r="M314" s="17">
        <v>5</v>
      </c>
      <c r="N314" s="17">
        <v>5</v>
      </c>
      <c r="O314" s="17">
        <v>5</v>
      </c>
      <c r="P314" s="17">
        <v>5</v>
      </c>
      <c r="Q314" s="17">
        <v>5</v>
      </c>
      <c r="R314" s="17">
        <v>5</v>
      </c>
      <c r="S314" s="17">
        <v>5</v>
      </c>
    </row>
    <row r="315" spans="1:19" s="42" customFormat="1" ht="13.5">
      <c r="A315" s="21"/>
      <c r="B315" s="24" t="s">
        <v>25</v>
      </c>
      <c r="C315" s="10">
        <v>0</v>
      </c>
      <c r="D315" s="10">
        <v>16.6</v>
      </c>
      <c r="E315" s="10">
        <v>0</v>
      </c>
      <c r="F315" s="17"/>
      <c r="G315" s="17">
        <v>3</v>
      </c>
      <c r="H315" s="17"/>
      <c r="I315" s="17"/>
      <c r="J315" s="17"/>
      <c r="K315" s="17">
        <v>7.2</v>
      </c>
      <c r="L315" s="17">
        <v>7.5</v>
      </c>
      <c r="M315" s="17">
        <v>7.8</v>
      </c>
      <c r="N315" s="17">
        <v>7.8</v>
      </c>
      <c r="O315" s="17">
        <v>8</v>
      </c>
      <c r="P315" s="17">
        <v>8.5</v>
      </c>
      <c r="Q315" s="17">
        <v>8.9</v>
      </c>
      <c r="R315" s="17">
        <v>9</v>
      </c>
      <c r="S315" s="17">
        <v>9.1</v>
      </c>
    </row>
    <row r="316" spans="1:19" s="42" customFormat="1" ht="27">
      <c r="A316" s="21"/>
      <c r="B316" s="28" t="s">
        <v>55</v>
      </c>
      <c r="C316" s="10">
        <f aca="true" t="shared" si="100" ref="C316:S316">C318+C319+C320</f>
        <v>0</v>
      </c>
      <c r="D316" s="10">
        <f t="shared" si="100"/>
        <v>41144.4</v>
      </c>
      <c r="E316" s="10">
        <f t="shared" si="100"/>
        <v>43557</v>
      </c>
      <c r="F316" s="10">
        <f t="shared" si="100"/>
        <v>67635.8</v>
      </c>
      <c r="G316" s="10">
        <f t="shared" si="100"/>
        <v>126958.6</v>
      </c>
      <c r="H316" s="10">
        <f t="shared" si="100"/>
        <v>74297.8</v>
      </c>
      <c r="I316" s="10">
        <f t="shared" si="100"/>
        <v>0</v>
      </c>
      <c r="J316" s="10">
        <f t="shared" si="100"/>
        <v>0</v>
      </c>
      <c r="K316" s="10">
        <f t="shared" si="100"/>
        <v>38010</v>
      </c>
      <c r="L316" s="10">
        <f t="shared" si="100"/>
        <v>39143.899999999994</v>
      </c>
      <c r="M316" s="10">
        <f t="shared" si="100"/>
        <v>39150.1</v>
      </c>
      <c r="N316" s="10">
        <f t="shared" si="100"/>
        <v>39610</v>
      </c>
      <c r="O316" s="10">
        <f t="shared" si="100"/>
        <v>39254.4</v>
      </c>
      <c r="P316" s="10">
        <f t="shared" si="100"/>
        <v>39754.9</v>
      </c>
      <c r="Q316" s="10">
        <f t="shared" si="100"/>
        <v>39837.6</v>
      </c>
      <c r="R316" s="10">
        <f t="shared" si="100"/>
        <v>39837.6</v>
      </c>
      <c r="S316" s="10">
        <f t="shared" si="100"/>
        <v>39737.6</v>
      </c>
    </row>
    <row r="317" spans="1:19" s="42" customFormat="1" ht="13.5">
      <c r="A317" s="21"/>
      <c r="B317" s="24" t="s">
        <v>14</v>
      </c>
      <c r="C317" s="10"/>
      <c r="D317" s="10"/>
      <c r="E317" s="10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s="42" customFormat="1" ht="13.5">
      <c r="A318" s="21"/>
      <c r="B318" s="24" t="s">
        <v>23</v>
      </c>
      <c r="C318" s="10">
        <v>0</v>
      </c>
      <c r="D318" s="10">
        <v>0</v>
      </c>
      <c r="E318" s="10">
        <v>295</v>
      </c>
      <c r="F318" s="17"/>
      <c r="G318" s="17">
        <v>9884.7</v>
      </c>
      <c r="H318" s="17"/>
      <c r="I318" s="17"/>
      <c r="J318" s="17"/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</row>
    <row r="319" spans="1:19" s="42" customFormat="1" ht="13.5">
      <c r="A319" s="21"/>
      <c r="B319" s="24" t="s">
        <v>24</v>
      </c>
      <c r="C319" s="10">
        <v>0</v>
      </c>
      <c r="D319" s="10">
        <v>40785.1</v>
      </c>
      <c r="E319" s="10">
        <v>42342.9</v>
      </c>
      <c r="F319" s="17">
        <v>53476</v>
      </c>
      <c r="G319" s="17">
        <v>89936.1</v>
      </c>
      <c r="H319" s="17">
        <v>56517.5</v>
      </c>
      <c r="I319" s="17"/>
      <c r="J319" s="17"/>
      <c r="K319" s="17">
        <v>20210</v>
      </c>
      <c r="L319" s="17">
        <v>20210</v>
      </c>
      <c r="M319" s="17">
        <v>20210</v>
      </c>
      <c r="N319" s="17">
        <v>20210</v>
      </c>
      <c r="O319" s="17">
        <v>20210</v>
      </c>
      <c r="P319" s="17">
        <v>20210</v>
      </c>
      <c r="Q319" s="17">
        <v>20210</v>
      </c>
      <c r="R319" s="17">
        <v>20210</v>
      </c>
      <c r="S319" s="17">
        <v>20210</v>
      </c>
    </row>
    <row r="320" spans="1:19" s="42" customFormat="1" ht="13.5">
      <c r="A320" s="21"/>
      <c r="B320" s="24" t="s">
        <v>25</v>
      </c>
      <c r="C320" s="10">
        <v>0</v>
      </c>
      <c r="D320" s="10">
        <v>359.3</v>
      </c>
      <c r="E320" s="10">
        <v>919.1</v>
      </c>
      <c r="F320" s="17">
        <v>14159.8</v>
      </c>
      <c r="G320" s="17">
        <v>27137.8</v>
      </c>
      <c r="H320" s="17">
        <v>17780.3</v>
      </c>
      <c r="I320" s="17"/>
      <c r="J320" s="17"/>
      <c r="K320" s="17">
        <v>17800</v>
      </c>
      <c r="L320" s="17">
        <f>17800.1+1133.8</f>
        <v>18933.899999999998</v>
      </c>
      <c r="M320" s="17">
        <v>18940.1</v>
      </c>
      <c r="N320" s="17">
        <v>19400</v>
      </c>
      <c r="O320" s="17">
        <f>18950.4+94</f>
        <v>19044.4</v>
      </c>
      <c r="P320" s="17">
        <f>19044.9+500</f>
        <v>19544.9</v>
      </c>
      <c r="Q320" s="17">
        <f>19785-157.4</f>
        <v>19627.6</v>
      </c>
      <c r="R320" s="17">
        <v>19627.6</v>
      </c>
      <c r="S320" s="17">
        <f>19627.6-100</f>
        <v>19527.6</v>
      </c>
    </row>
    <row r="321" spans="1:19" s="42" customFormat="1" ht="41.25">
      <c r="A321" s="21"/>
      <c r="B321" s="30" t="s">
        <v>88</v>
      </c>
      <c r="C321" s="9">
        <f aca="true" t="shared" si="101" ref="C321:S321">C323+C324+C325</f>
        <v>0</v>
      </c>
      <c r="D321" s="9">
        <f t="shared" si="101"/>
        <v>22.1</v>
      </c>
      <c r="E321" s="9">
        <f t="shared" si="101"/>
        <v>0</v>
      </c>
      <c r="F321" s="9">
        <f t="shared" si="101"/>
        <v>0</v>
      </c>
      <c r="G321" s="9">
        <f t="shared" si="101"/>
        <v>80</v>
      </c>
      <c r="H321" s="9">
        <f t="shared" si="101"/>
        <v>3960.7</v>
      </c>
      <c r="I321" s="9">
        <f t="shared" si="101"/>
        <v>815</v>
      </c>
      <c r="J321" s="9">
        <f t="shared" si="101"/>
        <v>846</v>
      </c>
      <c r="K321" s="9">
        <f t="shared" si="101"/>
        <v>55</v>
      </c>
      <c r="L321" s="9">
        <f t="shared" si="101"/>
        <v>60</v>
      </c>
      <c r="M321" s="9">
        <f t="shared" si="101"/>
        <v>60.1</v>
      </c>
      <c r="N321" s="9">
        <f t="shared" si="101"/>
        <v>60.2</v>
      </c>
      <c r="O321" s="9">
        <f t="shared" si="101"/>
        <v>60.3</v>
      </c>
      <c r="P321" s="9">
        <f t="shared" si="101"/>
        <v>60.3</v>
      </c>
      <c r="Q321" s="9">
        <f t="shared" si="101"/>
        <v>60.4</v>
      </c>
      <c r="R321" s="9">
        <f t="shared" si="101"/>
        <v>60.5</v>
      </c>
      <c r="S321" s="9">
        <f t="shared" si="101"/>
        <v>60.6</v>
      </c>
    </row>
    <row r="322" spans="1:19" s="42" customFormat="1" ht="14.25">
      <c r="A322" s="21"/>
      <c r="B322" s="27" t="s">
        <v>14</v>
      </c>
      <c r="C322" s="9"/>
      <c r="D322" s="9"/>
      <c r="E322" s="9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s="42" customFormat="1" ht="14.25">
      <c r="A323" s="21"/>
      <c r="B323" s="27" t="s">
        <v>23</v>
      </c>
      <c r="C323" s="7">
        <f>C330</f>
        <v>0</v>
      </c>
      <c r="D323" s="7">
        <f>D328+D348</f>
        <v>0</v>
      </c>
      <c r="E323" s="7">
        <f>E328+E348</f>
        <v>0</v>
      </c>
      <c r="F323" s="7">
        <f>F328+F348</f>
        <v>0</v>
      </c>
      <c r="G323" s="7">
        <f>G328+G333</f>
        <v>0</v>
      </c>
      <c r="H323" s="7">
        <f aca="true" t="shared" si="102" ref="H323:S323">H328+H333</f>
        <v>0</v>
      </c>
      <c r="I323" s="7">
        <f t="shared" si="102"/>
        <v>0</v>
      </c>
      <c r="J323" s="7">
        <f t="shared" si="102"/>
        <v>0</v>
      </c>
      <c r="K323" s="7">
        <f t="shared" si="102"/>
        <v>0</v>
      </c>
      <c r="L323" s="7">
        <f t="shared" si="102"/>
        <v>0</v>
      </c>
      <c r="M323" s="7">
        <f t="shared" si="102"/>
        <v>0</v>
      </c>
      <c r="N323" s="7">
        <f t="shared" si="102"/>
        <v>0</v>
      </c>
      <c r="O323" s="7">
        <f t="shared" si="102"/>
        <v>0</v>
      </c>
      <c r="P323" s="7">
        <f t="shared" si="102"/>
        <v>0</v>
      </c>
      <c r="Q323" s="7">
        <f t="shared" si="102"/>
        <v>0</v>
      </c>
      <c r="R323" s="7">
        <f t="shared" si="102"/>
        <v>0</v>
      </c>
      <c r="S323" s="7">
        <f t="shared" si="102"/>
        <v>0</v>
      </c>
    </row>
    <row r="324" spans="1:19" s="42" customFormat="1" ht="14.25">
      <c r="A324" s="21"/>
      <c r="B324" s="27" t="s">
        <v>24</v>
      </c>
      <c r="C324" s="7"/>
      <c r="D324" s="7">
        <f>D329</f>
        <v>0</v>
      </c>
      <c r="E324" s="7">
        <f>E329</f>
        <v>0</v>
      </c>
      <c r="F324" s="7">
        <f>F329</f>
        <v>0</v>
      </c>
      <c r="G324" s="7">
        <f aca="true" t="shared" si="103" ref="G324:S324">G329+G334</f>
        <v>0</v>
      </c>
      <c r="H324" s="7">
        <f t="shared" si="103"/>
        <v>3011.7</v>
      </c>
      <c r="I324" s="7">
        <f t="shared" si="103"/>
        <v>0</v>
      </c>
      <c r="J324" s="7">
        <f t="shared" si="103"/>
        <v>0</v>
      </c>
      <c r="K324" s="7">
        <f t="shared" si="103"/>
        <v>0</v>
      </c>
      <c r="L324" s="7">
        <f t="shared" si="103"/>
        <v>0</v>
      </c>
      <c r="M324" s="7">
        <f t="shared" si="103"/>
        <v>0</v>
      </c>
      <c r="N324" s="7">
        <f t="shared" si="103"/>
        <v>0</v>
      </c>
      <c r="O324" s="7">
        <f t="shared" si="103"/>
        <v>0</v>
      </c>
      <c r="P324" s="7">
        <f t="shared" si="103"/>
        <v>0</v>
      </c>
      <c r="Q324" s="7">
        <f t="shared" si="103"/>
        <v>0</v>
      </c>
      <c r="R324" s="7">
        <f t="shared" si="103"/>
        <v>0</v>
      </c>
      <c r="S324" s="7">
        <f t="shared" si="103"/>
        <v>0</v>
      </c>
    </row>
    <row r="325" spans="1:19" s="42" customFormat="1" ht="14.25">
      <c r="A325" s="21"/>
      <c r="B325" s="27" t="s">
        <v>25</v>
      </c>
      <c r="C325" s="7">
        <f>C364</f>
        <v>0</v>
      </c>
      <c r="D325" s="7">
        <f>D330+D350</f>
        <v>22.1</v>
      </c>
      <c r="E325" s="7">
        <f>E330+E350</f>
        <v>0</v>
      </c>
      <c r="F325" s="7">
        <f>F330+F350</f>
        <v>0</v>
      </c>
      <c r="G325" s="7">
        <f aca="true" t="shared" si="104" ref="G325:S325">G330+G335</f>
        <v>80</v>
      </c>
      <c r="H325" s="7">
        <f t="shared" si="104"/>
        <v>949</v>
      </c>
      <c r="I325" s="7">
        <f t="shared" si="104"/>
        <v>815</v>
      </c>
      <c r="J325" s="7">
        <f t="shared" si="104"/>
        <v>846</v>
      </c>
      <c r="K325" s="7">
        <f t="shared" si="104"/>
        <v>55</v>
      </c>
      <c r="L325" s="7">
        <f t="shared" si="104"/>
        <v>60</v>
      </c>
      <c r="M325" s="7">
        <f t="shared" si="104"/>
        <v>60.1</v>
      </c>
      <c r="N325" s="7">
        <f t="shared" si="104"/>
        <v>60.2</v>
      </c>
      <c r="O325" s="7">
        <f t="shared" si="104"/>
        <v>60.3</v>
      </c>
      <c r="P325" s="7">
        <f t="shared" si="104"/>
        <v>60.3</v>
      </c>
      <c r="Q325" s="7">
        <f t="shared" si="104"/>
        <v>60.4</v>
      </c>
      <c r="R325" s="7">
        <f t="shared" si="104"/>
        <v>60.5</v>
      </c>
      <c r="S325" s="7">
        <f t="shared" si="104"/>
        <v>60.6</v>
      </c>
    </row>
    <row r="326" spans="1:19" s="42" customFormat="1" ht="41.25">
      <c r="A326" s="21"/>
      <c r="B326" s="28" t="s">
        <v>95</v>
      </c>
      <c r="C326" s="10">
        <f aca="true" t="shared" si="105" ref="C326:S326">C328+C329+C330</f>
        <v>0</v>
      </c>
      <c r="D326" s="10">
        <f t="shared" si="105"/>
        <v>22.1</v>
      </c>
      <c r="E326" s="10">
        <f t="shared" si="105"/>
        <v>0</v>
      </c>
      <c r="F326" s="10">
        <f t="shared" si="105"/>
        <v>0</v>
      </c>
      <c r="G326" s="10">
        <f t="shared" si="105"/>
        <v>80</v>
      </c>
      <c r="H326" s="10">
        <f t="shared" si="105"/>
        <v>790</v>
      </c>
      <c r="I326" s="10">
        <f t="shared" si="105"/>
        <v>815</v>
      </c>
      <c r="J326" s="10">
        <f t="shared" si="105"/>
        <v>846</v>
      </c>
      <c r="K326" s="10">
        <f t="shared" si="105"/>
        <v>55</v>
      </c>
      <c r="L326" s="10">
        <f t="shared" si="105"/>
        <v>60</v>
      </c>
      <c r="M326" s="10">
        <f t="shared" si="105"/>
        <v>60.1</v>
      </c>
      <c r="N326" s="10">
        <f t="shared" si="105"/>
        <v>60.2</v>
      </c>
      <c r="O326" s="10">
        <f t="shared" si="105"/>
        <v>60.3</v>
      </c>
      <c r="P326" s="10">
        <f t="shared" si="105"/>
        <v>60.3</v>
      </c>
      <c r="Q326" s="10">
        <f t="shared" si="105"/>
        <v>60.4</v>
      </c>
      <c r="R326" s="10">
        <f t="shared" si="105"/>
        <v>60.5</v>
      </c>
      <c r="S326" s="10">
        <f t="shared" si="105"/>
        <v>60.6</v>
      </c>
    </row>
    <row r="327" spans="1:19" s="42" customFormat="1" ht="13.5">
      <c r="A327" s="21"/>
      <c r="B327" s="24" t="s">
        <v>14</v>
      </c>
      <c r="C327" s="10"/>
      <c r="D327" s="10"/>
      <c r="E327" s="10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s="42" customFormat="1" ht="13.5">
      <c r="A328" s="21"/>
      <c r="B328" s="24" t="s">
        <v>23</v>
      </c>
      <c r="C328" s="10">
        <v>0</v>
      </c>
      <c r="D328" s="10">
        <v>0</v>
      </c>
      <c r="E328" s="10">
        <v>0</v>
      </c>
      <c r="F328" s="17"/>
      <c r="G328" s="17"/>
      <c r="H328" s="17"/>
      <c r="I328" s="17"/>
      <c r="J328" s="17"/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</row>
    <row r="329" spans="1:19" s="42" customFormat="1" ht="13.5">
      <c r="A329" s="21"/>
      <c r="B329" s="24" t="s">
        <v>24</v>
      </c>
      <c r="C329" s="10">
        <v>0</v>
      </c>
      <c r="D329" s="10">
        <v>0</v>
      </c>
      <c r="E329" s="10">
        <v>0</v>
      </c>
      <c r="F329" s="17"/>
      <c r="G329" s="17"/>
      <c r="H329" s="17"/>
      <c r="I329" s="17"/>
      <c r="J329" s="17"/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</row>
    <row r="330" spans="1:19" s="42" customFormat="1" ht="13.5">
      <c r="A330" s="21"/>
      <c r="B330" s="24" t="s">
        <v>25</v>
      </c>
      <c r="C330" s="10">
        <v>0</v>
      </c>
      <c r="D330" s="10">
        <v>22.1</v>
      </c>
      <c r="E330" s="10">
        <v>0</v>
      </c>
      <c r="F330" s="17"/>
      <c r="G330" s="17">
        <v>80</v>
      </c>
      <c r="H330" s="17">
        <v>790</v>
      </c>
      <c r="I330" s="17">
        <v>815</v>
      </c>
      <c r="J330" s="17">
        <v>846</v>
      </c>
      <c r="K330" s="17">
        <v>55</v>
      </c>
      <c r="L330" s="17">
        <v>60</v>
      </c>
      <c r="M330" s="17">
        <v>60.1</v>
      </c>
      <c r="N330" s="17">
        <v>60.2</v>
      </c>
      <c r="O330" s="17">
        <v>60.3</v>
      </c>
      <c r="P330" s="17">
        <v>60.3</v>
      </c>
      <c r="Q330" s="17">
        <v>60.4</v>
      </c>
      <c r="R330" s="17">
        <v>60.5</v>
      </c>
      <c r="S330" s="17">
        <v>60.6</v>
      </c>
    </row>
    <row r="331" spans="1:19" s="42" customFormat="1" ht="41.25">
      <c r="A331" s="21"/>
      <c r="B331" s="28" t="s">
        <v>96</v>
      </c>
      <c r="C331" s="10">
        <f aca="true" t="shared" si="106" ref="C331:S331">C333+C334+C335</f>
        <v>0</v>
      </c>
      <c r="D331" s="10">
        <f t="shared" si="106"/>
        <v>0</v>
      </c>
      <c r="E331" s="10">
        <f t="shared" si="106"/>
        <v>0</v>
      </c>
      <c r="F331" s="10">
        <f t="shared" si="106"/>
        <v>0</v>
      </c>
      <c r="G331" s="10">
        <f t="shared" si="106"/>
        <v>0</v>
      </c>
      <c r="H331" s="10">
        <f t="shared" si="106"/>
        <v>3170.7</v>
      </c>
      <c r="I331" s="10">
        <f t="shared" si="106"/>
        <v>0</v>
      </c>
      <c r="J331" s="10">
        <f t="shared" si="106"/>
        <v>0</v>
      </c>
      <c r="K331" s="10">
        <f t="shared" si="106"/>
        <v>0</v>
      </c>
      <c r="L331" s="10">
        <f t="shared" si="106"/>
        <v>0</v>
      </c>
      <c r="M331" s="10">
        <f t="shared" si="106"/>
        <v>0</v>
      </c>
      <c r="N331" s="10">
        <f t="shared" si="106"/>
        <v>0</v>
      </c>
      <c r="O331" s="10">
        <f t="shared" si="106"/>
        <v>0</v>
      </c>
      <c r="P331" s="10">
        <f t="shared" si="106"/>
        <v>0</v>
      </c>
      <c r="Q331" s="10">
        <f t="shared" si="106"/>
        <v>0</v>
      </c>
      <c r="R331" s="10">
        <f t="shared" si="106"/>
        <v>0</v>
      </c>
      <c r="S331" s="10">
        <f t="shared" si="106"/>
        <v>0</v>
      </c>
    </row>
    <row r="332" spans="1:19" s="42" customFormat="1" ht="13.5">
      <c r="A332" s="21"/>
      <c r="B332" s="24" t="s">
        <v>14</v>
      </c>
      <c r="C332" s="10"/>
      <c r="D332" s="10"/>
      <c r="E332" s="10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 s="42" customFormat="1" ht="13.5">
      <c r="A333" s="21"/>
      <c r="B333" s="24" t="s">
        <v>23</v>
      </c>
      <c r="C333" s="10">
        <v>0</v>
      </c>
      <c r="D333" s="10">
        <v>0</v>
      </c>
      <c r="E333" s="10">
        <v>0</v>
      </c>
      <c r="F333" s="17"/>
      <c r="G333" s="17"/>
      <c r="H333" s="17"/>
      <c r="I333" s="17"/>
      <c r="J333" s="17"/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0</v>
      </c>
    </row>
    <row r="334" spans="1:19" s="42" customFormat="1" ht="13.5">
      <c r="A334" s="21"/>
      <c r="B334" s="24" t="s">
        <v>24</v>
      </c>
      <c r="C334" s="10">
        <v>0</v>
      </c>
      <c r="D334" s="10">
        <v>0</v>
      </c>
      <c r="E334" s="10">
        <v>0</v>
      </c>
      <c r="F334" s="17"/>
      <c r="G334" s="17"/>
      <c r="H334" s="17">
        <v>3011.7</v>
      </c>
      <c r="I334" s="17"/>
      <c r="J334" s="17"/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</row>
    <row r="335" spans="1:19" s="42" customFormat="1" ht="13.5">
      <c r="A335" s="21"/>
      <c r="B335" s="24" t="s">
        <v>25</v>
      </c>
      <c r="C335" s="10">
        <v>0</v>
      </c>
      <c r="D335" s="10">
        <v>0</v>
      </c>
      <c r="E335" s="10">
        <v>0</v>
      </c>
      <c r="F335" s="17"/>
      <c r="G335" s="17"/>
      <c r="H335" s="17">
        <v>159</v>
      </c>
      <c r="I335" s="17"/>
      <c r="J335" s="17"/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</row>
    <row r="336" spans="1:19" s="42" customFormat="1" ht="27">
      <c r="A336" s="21"/>
      <c r="B336" s="30" t="s">
        <v>91</v>
      </c>
      <c r="C336" s="9">
        <f aca="true" t="shared" si="107" ref="C336:S336">C338+C339+C340</f>
        <v>0</v>
      </c>
      <c r="D336" s="9">
        <f t="shared" si="107"/>
        <v>0</v>
      </c>
      <c r="E336" s="9">
        <f t="shared" si="107"/>
        <v>0</v>
      </c>
      <c r="F336" s="9">
        <f t="shared" si="107"/>
        <v>970</v>
      </c>
      <c r="G336" s="9">
        <f t="shared" si="107"/>
        <v>989.4</v>
      </c>
      <c r="H336" s="9">
        <f t="shared" si="107"/>
        <v>0</v>
      </c>
      <c r="I336" s="9">
        <f t="shared" si="107"/>
        <v>0</v>
      </c>
      <c r="J336" s="9">
        <f t="shared" si="107"/>
        <v>0</v>
      </c>
      <c r="K336" s="9">
        <f t="shared" si="107"/>
        <v>0</v>
      </c>
      <c r="L336" s="9">
        <f t="shared" si="107"/>
        <v>0</v>
      </c>
      <c r="M336" s="9">
        <f t="shared" si="107"/>
        <v>650.1</v>
      </c>
      <c r="N336" s="9">
        <f t="shared" si="107"/>
        <v>150</v>
      </c>
      <c r="O336" s="9">
        <f t="shared" si="107"/>
        <v>0</v>
      </c>
      <c r="P336" s="9">
        <f t="shared" si="107"/>
        <v>0</v>
      </c>
      <c r="Q336" s="9">
        <f t="shared" si="107"/>
        <v>0</v>
      </c>
      <c r="R336" s="9">
        <f t="shared" si="107"/>
        <v>0</v>
      </c>
      <c r="S336" s="9">
        <f t="shared" si="107"/>
        <v>0</v>
      </c>
    </row>
    <row r="337" spans="1:19" s="42" customFormat="1" ht="14.25">
      <c r="A337" s="21"/>
      <c r="B337" s="27" t="s">
        <v>14</v>
      </c>
      <c r="C337" s="10"/>
      <c r="D337" s="10"/>
      <c r="E337" s="10"/>
      <c r="F337" s="17"/>
      <c r="G337" s="17"/>
      <c r="H337" s="17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s="42" customFormat="1" ht="14.25">
      <c r="A338" s="21"/>
      <c r="B338" s="27" t="s">
        <v>23</v>
      </c>
      <c r="C338" s="7">
        <f aca="true" t="shared" si="108" ref="C338:R340">C343</f>
        <v>0</v>
      </c>
      <c r="D338" s="7">
        <f t="shared" si="108"/>
        <v>0</v>
      </c>
      <c r="E338" s="7">
        <f t="shared" si="108"/>
        <v>0</v>
      </c>
      <c r="F338" s="7">
        <f t="shared" si="108"/>
        <v>0</v>
      </c>
      <c r="G338" s="7">
        <f t="shared" si="108"/>
        <v>0</v>
      </c>
      <c r="H338" s="7">
        <f t="shared" si="108"/>
        <v>0</v>
      </c>
      <c r="I338" s="7">
        <f t="shared" si="108"/>
        <v>0</v>
      </c>
      <c r="J338" s="7">
        <f t="shared" si="108"/>
        <v>0</v>
      </c>
      <c r="K338" s="7">
        <f t="shared" si="108"/>
        <v>0</v>
      </c>
      <c r="L338" s="7">
        <f t="shared" si="108"/>
        <v>0</v>
      </c>
      <c r="M338" s="7">
        <f t="shared" si="108"/>
        <v>0</v>
      </c>
      <c r="N338" s="7">
        <f t="shared" si="108"/>
        <v>0</v>
      </c>
      <c r="O338" s="7">
        <f t="shared" si="108"/>
        <v>0</v>
      </c>
      <c r="P338" s="7">
        <f t="shared" si="108"/>
        <v>0</v>
      </c>
      <c r="Q338" s="7">
        <f t="shared" si="108"/>
        <v>0</v>
      </c>
      <c r="R338" s="7">
        <f t="shared" si="108"/>
        <v>0</v>
      </c>
      <c r="S338" s="7">
        <f>S343</f>
        <v>0</v>
      </c>
    </row>
    <row r="339" spans="1:19" s="42" customFormat="1" ht="14.25">
      <c r="A339" s="21"/>
      <c r="B339" s="27" t="s">
        <v>24</v>
      </c>
      <c r="C339" s="7">
        <f t="shared" si="108"/>
        <v>0</v>
      </c>
      <c r="D339" s="7">
        <f t="shared" si="108"/>
        <v>0</v>
      </c>
      <c r="E339" s="7">
        <f t="shared" si="108"/>
        <v>0</v>
      </c>
      <c r="F339" s="7">
        <f t="shared" si="108"/>
        <v>921.5</v>
      </c>
      <c r="G339" s="7">
        <f t="shared" si="108"/>
        <v>939.9</v>
      </c>
      <c r="H339" s="7">
        <f t="shared" si="108"/>
        <v>0</v>
      </c>
      <c r="I339" s="7">
        <f t="shared" si="108"/>
        <v>0</v>
      </c>
      <c r="J339" s="7">
        <f t="shared" si="108"/>
        <v>0</v>
      </c>
      <c r="K339" s="7">
        <f t="shared" si="108"/>
        <v>0</v>
      </c>
      <c r="L339" s="7">
        <f t="shared" si="108"/>
        <v>0</v>
      </c>
      <c r="M339" s="7">
        <f t="shared" si="108"/>
        <v>0</v>
      </c>
      <c r="N339" s="7">
        <f t="shared" si="108"/>
        <v>0</v>
      </c>
      <c r="O339" s="7">
        <f t="shared" si="108"/>
        <v>0</v>
      </c>
      <c r="P339" s="7">
        <f t="shared" si="108"/>
        <v>0</v>
      </c>
      <c r="Q339" s="7">
        <f t="shared" si="108"/>
        <v>0</v>
      </c>
      <c r="R339" s="7">
        <f t="shared" si="108"/>
        <v>0</v>
      </c>
      <c r="S339" s="7">
        <f>S344</f>
        <v>0</v>
      </c>
    </row>
    <row r="340" spans="1:19" s="42" customFormat="1" ht="14.25">
      <c r="A340" s="21"/>
      <c r="B340" s="27" t="s">
        <v>25</v>
      </c>
      <c r="C340" s="7">
        <f t="shared" si="108"/>
        <v>0</v>
      </c>
      <c r="D340" s="7">
        <f t="shared" si="108"/>
        <v>0</v>
      </c>
      <c r="E340" s="7">
        <f t="shared" si="108"/>
        <v>0</v>
      </c>
      <c r="F340" s="7">
        <f t="shared" si="108"/>
        <v>48.5</v>
      </c>
      <c r="G340" s="7">
        <f t="shared" si="108"/>
        <v>49.5</v>
      </c>
      <c r="H340" s="7">
        <f t="shared" si="108"/>
        <v>0</v>
      </c>
      <c r="I340" s="7">
        <f t="shared" si="108"/>
        <v>0</v>
      </c>
      <c r="J340" s="7">
        <f t="shared" si="108"/>
        <v>0</v>
      </c>
      <c r="K340" s="7">
        <f t="shared" si="108"/>
        <v>0</v>
      </c>
      <c r="L340" s="7">
        <f t="shared" si="108"/>
        <v>0</v>
      </c>
      <c r="M340" s="7">
        <f t="shared" si="108"/>
        <v>650.1</v>
      </c>
      <c r="N340" s="7">
        <f t="shared" si="108"/>
        <v>150</v>
      </c>
      <c r="O340" s="7">
        <f t="shared" si="108"/>
        <v>0</v>
      </c>
      <c r="P340" s="7">
        <f t="shared" si="108"/>
        <v>0</v>
      </c>
      <c r="Q340" s="7">
        <f t="shared" si="108"/>
        <v>0</v>
      </c>
      <c r="R340" s="7">
        <f t="shared" si="108"/>
        <v>0</v>
      </c>
      <c r="S340" s="7">
        <f>S345</f>
        <v>0</v>
      </c>
    </row>
    <row r="341" spans="1:19" s="42" customFormat="1" ht="27">
      <c r="A341" s="21"/>
      <c r="B341" s="28" t="s">
        <v>64</v>
      </c>
      <c r="C341" s="10">
        <f aca="true" t="shared" si="109" ref="C341:S341">C343+C344+C345</f>
        <v>0</v>
      </c>
      <c r="D341" s="10">
        <f t="shared" si="109"/>
        <v>0</v>
      </c>
      <c r="E341" s="10">
        <f t="shared" si="109"/>
        <v>0</v>
      </c>
      <c r="F341" s="10">
        <f t="shared" si="109"/>
        <v>970</v>
      </c>
      <c r="G341" s="10">
        <f t="shared" si="109"/>
        <v>989.4</v>
      </c>
      <c r="H341" s="10">
        <f t="shared" si="109"/>
        <v>0</v>
      </c>
      <c r="I341" s="10">
        <f t="shared" si="109"/>
        <v>0</v>
      </c>
      <c r="J341" s="10">
        <f t="shared" si="109"/>
        <v>0</v>
      </c>
      <c r="K341" s="10">
        <f t="shared" si="109"/>
        <v>0</v>
      </c>
      <c r="L341" s="10">
        <f t="shared" si="109"/>
        <v>0</v>
      </c>
      <c r="M341" s="10">
        <f t="shared" si="109"/>
        <v>650.1</v>
      </c>
      <c r="N341" s="10">
        <f t="shared" si="109"/>
        <v>150</v>
      </c>
      <c r="O341" s="10">
        <f t="shared" si="109"/>
        <v>0</v>
      </c>
      <c r="P341" s="10">
        <f t="shared" si="109"/>
        <v>0</v>
      </c>
      <c r="Q341" s="10">
        <f t="shared" si="109"/>
        <v>0</v>
      </c>
      <c r="R341" s="10">
        <f t="shared" si="109"/>
        <v>0</v>
      </c>
      <c r="S341" s="10">
        <f t="shared" si="109"/>
        <v>0</v>
      </c>
    </row>
    <row r="342" spans="1:19" s="42" customFormat="1" ht="13.5">
      <c r="A342" s="21"/>
      <c r="B342" s="24" t="s">
        <v>14</v>
      </c>
      <c r="C342" s="10"/>
      <c r="D342" s="10"/>
      <c r="E342" s="10"/>
      <c r="F342" s="17"/>
      <c r="G342" s="17"/>
      <c r="H342" s="17"/>
      <c r="I342" s="17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s="42" customFormat="1" ht="13.5">
      <c r="A343" s="21"/>
      <c r="B343" s="24" t="s">
        <v>23</v>
      </c>
      <c r="C343" s="10">
        <v>0</v>
      </c>
      <c r="D343" s="10">
        <v>0</v>
      </c>
      <c r="E343" s="10">
        <v>0</v>
      </c>
      <c r="F343" s="17"/>
      <c r="G343" s="17"/>
      <c r="H343" s="17"/>
      <c r="I343" s="17"/>
      <c r="J343" s="17"/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</row>
    <row r="344" spans="1:19" s="42" customFormat="1" ht="13.5">
      <c r="A344" s="21"/>
      <c r="B344" s="24" t="s">
        <v>24</v>
      </c>
      <c r="C344" s="10">
        <v>0</v>
      </c>
      <c r="D344" s="10">
        <v>0</v>
      </c>
      <c r="E344" s="10">
        <v>0</v>
      </c>
      <c r="F344" s="17">
        <v>921.5</v>
      </c>
      <c r="G344" s="17">
        <v>939.9</v>
      </c>
      <c r="H344" s="17"/>
      <c r="I344" s="17"/>
      <c r="J344" s="17"/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</row>
    <row r="345" spans="1:19" s="42" customFormat="1" ht="13.5">
      <c r="A345" s="21"/>
      <c r="B345" s="24" t="s">
        <v>25</v>
      </c>
      <c r="C345" s="10">
        <v>0</v>
      </c>
      <c r="D345" s="10">
        <v>0</v>
      </c>
      <c r="E345" s="10">
        <v>0</v>
      </c>
      <c r="F345" s="17">
        <v>48.5</v>
      </c>
      <c r="G345" s="17">
        <v>49.5</v>
      </c>
      <c r="H345" s="17"/>
      <c r="I345" s="17"/>
      <c r="J345" s="17"/>
      <c r="K345" s="17">
        <v>0</v>
      </c>
      <c r="L345" s="17">
        <v>0</v>
      </c>
      <c r="M345" s="17">
        <v>650.1</v>
      </c>
      <c r="N345" s="17">
        <v>150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</row>
    <row r="346" spans="1:19" s="45" customFormat="1" ht="13.5">
      <c r="A346" s="43"/>
      <c r="B346" s="44" t="s">
        <v>15</v>
      </c>
      <c r="C346" s="11">
        <f>C11+C36+C51+C76+C86+C96+C111+C126+C141+C171+C191+C216+C241+C256+C271+C286+C296+C306+C321</f>
        <v>255446.60000000003</v>
      </c>
      <c r="D346" s="11">
        <f>D11+D36+D51+D76+D86+D96+D111+D126+D141+D171+D191+D216+D241+D256+D271+D286+D296+D306+D321</f>
        <v>312320.69999999995</v>
      </c>
      <c r="E346" s="11">
        <f>E11+E36+E51+E76+E86+E96+E111+E126+E141+E171+E191+E216+E241+E256+E271+E286+E296+E306+E321</f>
        <v>380473.10000000003</v>
      </c>
      <c r="F346" s="11">
        <f>F11+F36+F51+F76+F86+F96+F111+F126+F141+F171+F191+F216+F241+F256+F271+F286+F296+F306+F321+F336</f>
        <v>419545.19999999995</v>
      </c>
      <c r="G346" s="11">
        <f>G11+G36+G51+G76+G86+G96+G111+G126+G141+G171+G191+G241+G256+G271+G286+G296+G306+G321+G336</f>
        <v>599126.7999999999</v>
      </c>
      <c r="H346" s="11">
        <f>H11+H36+H51+H76+H86+H96+H111+H126+H141+H171+H191+H216+H241+H256+H271+H286+H296+H306+H321+H336</f>
        <v>349775.10000000003</v>
      </c>
      <c r="I346" s="11">
        <f>I11+I36+I51+I76+I86+I96+I111+I126+I141+I171+I191+I216+I241+I256+I271+I286+I296+I306+I321+I336</f>
        <v>212617.3</v>
      </c>
      <c r="J346" s="11">
        <f>J11+J36+J51+J76+J86+J96+J111+J126+J141+J171+J191+J216+J241+J256+J271+J286+J296+J306+J321+J336</f>
        <v>210141.2</v>
      </c>
      <c r="K346" s="11">
        <f>K11+K36+K51+K76+K86+K96+K111+K126+K141+K171+K191+K216+K241+K256+K271+K286+K296+K306+K321+K336</f>
        <v>300130.1</v>
      </c>
      <c r="L346" s="11">
        <f aca="true" t="shared" si="110" ref="L346:R346">L11+L36+L51+L76+L86+L96+L111+L126+L141+L171+L191+L216+L241+L256+L271+L286+L296+L306+L321+L336</f>
        <v>301489.29999999993</v>
      </c>
      <c r="M346" s="11">
        <f t="shared" si="110"/>
        <v>302939.1</v>
      </c>
      <c r="N346" s="11">
        <f t="shared" si="110"/>
        <v>304484.6</v>
      </c>
      <c r="O346" s="11">
        <f t="shared" si="110"/>
        <v>306131.20000000007</v>
      </c>
      <c r="P346" s="11">
        <f t="shared" si="110"/>
        <v>307885.00000000006</v>
      </c>
      <c r="Q346" s="11">
        <f t="shared" si="110"/>
        <v>309752.3</v>
      </c>
      <c r="R346" s="11">
        <f t="shared" si="110"/>
        <v>311739.9</v>
      </c>
      <c r="S346" s="11">
        <f>S11+S36+S51+S76+S86+S96+S111+S126+S141+S171+S191+S216+S241+S256+S271+S286+S296+S306+S321+S336</f>
        <v>311740</v>
      </c>
    </row>
    <row r="347" spans="1:19" s="45" customFormat="1" ht="13.5">
      <c r="A347" s="43"/>
      <c r="B347" s="46" t="s">
        <v>16</v>
      </c>
      <c r="C347" s="11"/>
      <c r="D347" s="11"/>
      <c r="E347" s="11"/>
      <c r="F347" s="6"/>
      <c r="G347" s="11"/>
      <c r="H347" s="6"/>
      <c r="I347" s="6"/>
      <c r="J347" s="6"/>
      <c r="K347" s="6"/>
      <c r="L347" s="6"/>
      <c r="M347" s="6"/>
      <c r="N347" s="6"/>
      <c r="O347" s="47"/>
      <c r="P347" s="47"/>
      <c r="Q347" s="47"/>
      <c r="R347" s="47"/>
      <c r="S347" s="47"/>
    </row>
    <row r="348" spans="1:19" ht="87.75" customHeight="1">
      <c r="A348" s="21"/>
      <c r="B348" s="46" t="s">
        <v>52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7">
        <v>2000</v>
      </c>
      <c r="J348" s="67">
        <v>4000</v>
      </c>
      <c r="K348" s="67">
        <v>4553.4</v>
      </c>
      <c r="L348" s="67">
        <v>3752</v>
      </c>
      <c r="M348" s="67">
        <v>5522.2</v>
      </c>
      <c r="N348" s="67">
        <v>6184.2</v>
      </c>
      <c r="O348" s="67">
        <v>6808.4</v>
      </c>
      <c r="P348" s="67">
        <v>7475.5</v>
      </c>
      <c r="Q348" s="67">
        <v>8169.3</v>
      </c>
      <c r="R348" s="67">
        <v>8919.4</v>
      </c>
      <c r="S348" s="67">
        <v>9431.3</v>
      </c>
    </row>
    <row r="349" spans="1:20" s="45" customFormat="1" ht="13.5">
      <c r="A349" s="43"/>
      <c r="B349" s="48" t="s">
        <v>17</v>
      </c>
      <c r="C349" s="11">
        <f aca="true" t="shared" si="111" ref="C349:S349">C346+C348</f>
        <v>255446.60000000003</v>
      </c>
      <c r="D349" s="11">
        <f t="shared" si="111"/>
        <v>312320.69999999995</v>
      </c>
      <c r="E349" s="11">
        <f t="shared" si="111"/>
        <v>380473.10000000003</v>
      </c>
      <c r="F349" s="11">
        <f t="shared" si="111"/>
        <v>419545.19999999995</v>
      </c>
      <c r="G349" s="11">
        <f t="shared" si="111"/>
        <v>599126.7999999999</v>
      </c>
      <c r="H349" s="11">
        <f t="shared" si="111"/>
        <v>349775.10000000003</v>
      </c>
      <c r="I349" s="11">
        <f t="shared" si="111"/>
        <v>214617.3</v>
      </c>
      <c r="J349" s="11">
        <f t="shared" si="111"/>
        <v>214141.2</v>
      </c>
      <c r="K349" s="11">
        <f t="shared" si="111"/>
        <v>304683.5</v>
      </c>
      <c r="L349" s="11">
        <f t="shared" si="111"/>
        <v>305241.29999999993</v>
      </c>
      <c r="M349" s="11">
        <f t="shared" si="111"/>
        <v>308461.3</v>
      </c>
      <c r="N349" s="11">
        <f t="shared" si="111"/>
        <v>310668.8</v>
      </c>
      <c r="O349" s="11">
        <f t="shared" si="111"/>
        <v>312939.6000000001</v>
      </c>
      <c r="P349" s="11">
        <f t="shared" si="111"/>
        <v>315360.50000000006</v>
      </c>
      <c r="Q349" s="11">
        <f t="shared" si="111"/>
        <v>317921.6</v>
      </c>
      <c r="R349" s="11">
        <f t="shared" si="111"/>
        <v>320659.30000000005</v>
      </c>
      <c r="S349" s="11">
        <f t="shared" si="111"/>
        <v>321171.3</v>
      </c>
      <c r="T349" s="49"/>
    </row>
    <row r="350" spans="2:33" ht="13.5">
      <c r="B350" s="50"/>
      <c r="C350" s="12"/>
      <c r="D350" s="12"/>
      <c r="E350" s="12"/>
      <c r="F350" s="64"/>
      <c r="G350" s="51"/>
      <c r="H350" s="70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spans="2:19" ht="13.5">
      <c r="B351" s="52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</row>
    <row r="352" spans="2:19" ht="13.5">
      <c r="B352" s="52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</row>
    <row r="353" spans="2:19" ht="13.5">
      <c r="B353" s="53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</row>
    <row r="354" spans="2:19" ht="13.5">
      <c r="B354" s="14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</row>
    <row r="355" spans="8:10" ht="13.5">
      <c r="H355" s="13"/>
      <c r="I355" s="13"/>
      <c r="J355" s="13"/>
    </row>
    <row r="356" spans="8:10" ht="13.5">
      <c r="H356" s="13"/>
      <c r="I356" s="13"/>
      <c r="J356" s="13"/>
    </row>
    <row r="357" spans="8:10" ht="13.5">
      <c r="H357" s="13"/>
      <c r="I357" s="13"/>
      <c r="J357" s="13"/>
    </row>
    <row r="358" spans="9:19" ht="13.5"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7:10" ht="13.5">
      <c r="G359" s="66"/>
      <c r="H359" s="72"/>
      <c r="I359" s="72"/>
      <c r="J359" s="72"/>
    </row>
  </sheetData>
  <sheetProtection/>
  <mergeCells count="7">
    <mergeCell ref="B8:B9"/>
    <mergeCell ref="J1:M1"/>
    <mergeCell ref="J5:S5"/>
    <mergeCell ref="N7:R7"/>
    <mergeCell ref="B6:S6"/>
    <mergeCell ref="O2:S2"/>
    <mergeCell ref="O3:S3"/>
  </mergeCells>
  <printOptions/>
  <pageMargins left="0.3937007874015748" right="0.11811023622047245" top="0.5511811023622047" bottom="0.3937007874015748" header="0.31496062992125984" footer="0.31496062992125984"/>
  <pageSetup fitToHeight="0" fitToWidth="1" horizontalDpi="600" verticalDpi="600" orientation="landscape" paperSize="9" scale="6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 Алексей Владимирович</dc:creator>
  <cp:keywords/>
  <dc:description/>
  <cp:lastModifiedBy>Елена Владимировна Медведева</cp:lastModifiedBy>
  <cp:lastPrinted>2023-11-18T05:36:48Z</cp:lastPrinted>
  <dcterms:created xsi:type="dcterms:W3CDTF">2015-12-18T11:52:06Z</dcterms:created>
  <dcterms:modified xsi:type="dcterms:W3CDTF">2023-12-08T13:15:56Z</dcterms:modified>
  <cp:category/>
  <cp:version/>
  <cp:contentType/>
  <cp:contentStatus/>
</cp:coreProperties>
</file>