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310" yWindow="150" windowWidth="12345" windowHeight="120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оперативка!$A$2:$AA$269</definedName>
  </definedNames>
  <calcPr calcId="145621"/>
</workbook>
</file>

<file path=xl/calcChain.xml><?xml version="1.0" encoding="utf-8"?>
<calcChain xmlns="http://schemas.openxmlformats.org/spreadsheetml/2006/main">
  <c r="C155" i="1" l="1"/>
  <c r="D169" i="1" l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C169" i="1"/>
  <c r="F169" i="1"/>
  <c r="G169" i="1"/>
  <c r="H169" i="1"/>
  <c r="I169" i="1"/>
  <c r="J169" i="1"/>
  <c r="K169" i="1"/>
  <c r="Y160" i="1"/>
  <c r="Y161" i="1"/>
  <c r="Z160" i="1"/>
  <c r="D231" i="1"/>
  <c r="C231" i="1"/>
  <c r="F129" i="1" l="1"/>
  <c r="Q192" i="1" l="1"/>
  <c r="Y64" i="1" l="1"/>
  <c r="X63" i="1" l="1"/>
  <c r="S63" i="1" l="1"/>
  <c r="Q42" i="1" l="1"/>
  <c r="K122" i="1" l="1"/>
  <c r="Y166" i="1" l="1"/>
  <c r="B125" i="1" l="1"/>
  <c r="B123" i="1"/>
  <c r="P63" i="1" l="1"/>
  <c r="O63" i="1"/>
  <c r="L42" i="1"/>
  <c r="K63" i="1"/>
  <c r="K64" i="1" l="1"/>
  <c r="J63" i="1" l="1"/>
  <c r="I63" i="1" l="1"/>
  <c r="T122" i="1" l="1"/>
  <c r="I42" i="1"/>
  <c r="H63" i="1"/>
  <c r="H42" i="1"/>
  <c r="Y63" i="1" l="1"/>
  <c r="Y129" i="1" l="1"/>
  <c r="X129" i="1"/>
  <c r="U129" i="1"/>
  <c r="T129" i="1"/>
  <c r="Q129" i="1"/>
  <c r="P129" i="1"/>
  <c r="M129" i="1"/>
  <c r="L129" i="1"/>
  <c r="I129" i="1"/>
  <c r="H129" i="1"/>
  <c r="G129" i="1"/>
  <c r="J129" i="1"/>
  <c r="K129" i="1"/>
  <c r="N129" i="1"/>
  <c r="O129" i="1"/>
  <c r="R129" i="1"/>
  <c r="S129" i="1"/>
  <c r="V129" i="1"/>
  <c r="W129" i="1"/>
  <c r="C129" i="1" l="1"/>
  <c r="D129" i="1" s="1"/>
  <c r="J123" i="1" l="1"/>
  <c r="N191" i="1" l="1"/>
  <c r="M191" i="1"/>
  <c r="F191" i="1"/>
  <c r="G191" i="1"/>
  <c r="H191" i="1"/>
  <c r="I191" i="1"/>
  <c r="J191" i="1"/>
  <c r="K191" i="1"/>
  <c r="L191" i="1"/>
  <c r="F192" i="1"/>
  <c r="G192" i="1"/>
  <c r="H192" i="1"/>
  <c r="I192" i="1"/>
  <c r="J192" i="1"/>
  <c r="K192" i="1"/>
  <c r="L192" i="1"/>
  <c r="M192" i="1"/>
  <c r="N192" i="1" l="1"/>
  <c r="D232" i="1" l="1"/>
  <c r="D235" i="1"/>
  <c r="D239" i="1"/>
  <c r="D240" i="1"/>
  <c r="G124" i="1" l="1"/>
  <c r="H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H161" i="1"/>
  <c r="B197" i="1" l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H195" i="1"/>
  <c r="G195" i="1"/>
  <c r="N195" i="1"/>
  <c r="J195" i="1"/>
  <c r="K195" i="1"/>
  <c r="L195" i="1"/>
  <c r="M195" i="1"/>
  <c r="I195" i="1"/>
  <c r="F195" i="1"/>
  <c r="C195" i="1" s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Y42" i="1"/>
  <c r="Z42" i="1"/>
  <c r="W42" i="1"/>
  <c r="U42" i="1"/>
  <c r="T42" i="1"/>
  <c r="S42" i="1"/>
  <c r="R42" i="1"/>
  <c r="P42" i="1" l="1"/>
  <c r="O42" i="1"/>
  <c r="O41" i="1"/>
  <c r="M42" i="1"/>
  <c r="N42" i="1"/>
  <c r="J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6" i="1" l="1"/>
  <c r="C209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D128" i="1" s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4" i="1"/>
  <c r="C185" i="1"/>
  <c r="C188" i="1"/>
  <c r="C190" i="1"/>
  <c r="C193" i="1"/>
  <c r="D193" i="1" s="1"/>
  <c r="C194" i="1"/>
  <c r="D194" i="1" s="1"/>
  <c r="C196" i="1"/>
  <c r="C198" i="1"/>
  <c r="C199" i="1"/>
  <c r="C200" i="1"/>
  <c r="C202" i="1"/>
  <c r="C203" i="1"/>
  <c r="C204" i="1"/>
  <c r="C205" i="1"/>
  <c r="C208" i="1"/>
  <c r="C192" i="1" l="1"/>
  <c r="C124" i="1"/>
  <c r="D124" i="1" s="1"/>
  <c r="C123" i="1"/>
  <c r="D123" i="1" s="1"/>
  <c r="C125" i="1"/>
  <c r="D125" i="1" s="1"/>
  <c r="C151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23" i="1"/>
  <c r="C220" i="1"/>
  <c r="D220" i="1" s="1"/>
  <c r="AE26" i="1" l="1"/>
  <c r="AF26" i="1" l="1"/>
  <c r="K160" i="1"/>
  <c r="K161" i="1"/>
  <c r="K162" i="1" s="1"/>
  <c r="J181" i="1" l="1"/>
  <c r="U181" i="1" l="1"/>
  <c r="L181" i="1" l="1"/>
  <c r="W137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I160" i="1" l="1"/>
  <c r="I163" i="1" s="1"/>
  <c r="C159" i="1" l="1"/>
  <c r="R137" i="1" l="1"/>
  <c r="F102" i="1" l="1"/>
  <c r="F152" i="1"/>
  <c r="X137" i="1"/>
  <c r="D98" i="1" l="1"/>
  <c r="F161" i="1" l="1"/>
  <c r="F162" i="1" s="1"/>
  <c r="F163" i="1"/>
  <c r="F181" i="1"/>
  <c r="S151" i="1" l="1"/>
  <c r="S147" i="1"/>
  <c r="S155" i="1"/>
  <c r="Z163" i="1"/>
  <c r="Z161" i="1"/>
  <c r="Z181" i="1"/>
  <c r="Z162" i="1" l="1"/>
  <c r="M160" i="1" l="1"/>
  <c r="M163" i="1" s="1"/>
  <c r="H160" i="1"/>
  <c r="H163" i="1" l="1"/>
  <c r="H162" i="1"/>
  <c r="G160" i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3" i="1"/>
  <c r="Q169" i="1"/>
  <c r="R169" i="1"/>
  <c r="R160" i="1" l="1"/>
  <c r="R162" i="1" s="1"/>
  <c r="O169" i="1"/>
  <c r="I137" i="1"/>
  <c r="G161" i="1"/>
  <c r="G162" i="1" s="1"/>
  <c r="I161" i="1"/>
  <c r="I162" i="1" s="1"/>
  <c r="J161" i="1"/>
  <c r="J162" i="1" s="1"/>
  <c r="L161" i="1"/>
  <c r="L162" i="1" s="1"/>
  <c r="M161" i="1"/>
  <c r="M162" i="1" s="1"/>
  <c r="N161" i="1"/>
  <c r="N162" i="1" s="1"/>
  <c r="O161" i="1"/>
  <c r="O162" i="1" s="1"/>
  <c r="P161" i="1"/>
  <c r="P162" i="1" s="1"/>
  <c r="Q161" i="1"/>
  <c r="S161" i="1"/>
  <c r="T161" i="1"/>
  <c r="U161" i="1"/>
  <c r="V161" i="1"/>
  <c r="V162" i="1" s="1"/>
  <c r="W161" i="1"/>
  <c r="X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X162" i="1" l="1"/>
  <c r="T162" i="1"/>
  <c r="Q162" i="1"/>
  <c r="U162" i="1"/>
  <c r="W162" i="1"/>
  <c r="S162" i="1"/>
  <c r="Q163" i="1"/>
  <c r="C163" i="1" s="1"/>
  <c r="C160" i="1"/>
  <c r="C161" i="1"/>
  <c r="S186" i="1"/>
  <c r="C162" i="1" l="1"/>
  <c r="Z151" i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Y162" i="1" l="1"/>
  <c r="U186" i="1" l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D192" i="1" l="1"/>
  <c r="O223" i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C101" i="1" l="1"/>
  <c r="C102" i="1"/>
  <c r="H141" i="1" l="1"/>
  <c r="K223" i="1" l="1"/>
  <c r="M122" i="1" l="1"/>
  <c r="B195" i="1" l="1"/>
  <c r="D195" i="1" s="1"/>
  <c r="Z186" i="1" l="1"/>
  <c r="J186" i="1" l="1"/>
  <c r="C175" i="1" l="1"/>
  <c r="T141" i="1" l="1"/>
  <c r="Q186" i="1" l="1"/>
  <c r="G166" i="1" l="1"/>
  <c r="S141" i="1" l="1"/>
  <c r="D162" i="1" l="1"/>
  <c r="X151" i="1"/>
  <c r="I186" i="1" l="1"/>
  <c r="C186" i="1" s="1"/>
  <c r="K141" i="1" l="1"/>
  <c r="C166" i="1" l="1"/>
  <c r="S169" i="1"/>
  <c r="Q151" i="1"/>
  <c r="I197" i="1" l="1"/>
  <c r="F141" i="1" l="1"/>
  <c r="G151" i="1" l="1"/>
  <c r="V155" i="1" l="1"/>
  <c r="H151" i="1" l="1"/>
  <c r="N169" i="1" l="1"/>
  <c r="X223" i="1" l="1"/>
  <c r="U151" i="1" l="1"/>
  <c r="D131" i="1" l="1"/>
  <c r="H137" i="1"/>
  <c r="I136" i="1"/>
  <c r="L136" i="1"/>
  <c r="O137" i="1"/>
  <c r="R136" i="1"/>
  <c r="S137" i="1"/>
  <c r="U136" i="1"/>
  <c r="X136" i="1"/>
  <c r="Z137" i="1"/>
  <c r="F136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C189" i="1" l="1"/>
  <c r="D189" i="1" s="1"/>
  <c r="C187" i="1"/>
  <c r="O122" i="1"/>
  <c r="C191" i="1" l="1"/>
  <c r="D187" i="1"/>
  <c r="D191" i="1" s="1"/>
  <c r="X122" i="1"/>
  <c r="H122" i="1" l="1"/>
  <c r="Z122" i="1" l="1"/>
  <c r="G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29" i="1" s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D238" i="1" s="1"/>
  <c r="C237" i="1"/>
  <c r="D237" i="1" s="1"/>
  <c r="C236" i="1"/>
  <c r="D236" i="1" s="1"/>
  <c r="C234" i="1"/>
  <c r="D234" i="1" s="1"/>
  <c r="C233" i="1"/>
  <c r="D233" i="1" s="1"/>
  <c r="C230" i="1"/>
  <c r="D230" i="1" s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D228" i="1" s="1"/>
  <c r="C226" i="1"/>
  <c r="C224" i="1"/>
  <c r="U223" i="1"/>
  <c r="P223" i="1"/>
  <c r="I223" i="1"/>
  <c r="C221" i="1"/>
  <c r="D221" i="1" s="1"/>
  <c r="C222" i="1"/>
  <c r="D222" i="1" s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7" i="1" s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Y181" i="1"/>
  <c r="C181" i="1" s="1"/>
  <c r="V178" i="1"/>
  <c r="C178" i="1" s="1"/>
  <c r="D167" i="1"/>
  <c r="H155" i="1"/>
  <c r="D154" i="1"/>
  <c r="D155" i="1" s="1"/>
  <c r="D153" i="1"/>
  <c r="Z150" i="1"/>
  <c r="Y150" i="1"/>
  <c r="X150" i="1"/>
  <c r="V150" i="1"/>
  <c r="U150" i="1"/>
  <c r="T150" i="1"/>
  <c r="S150" i="1"/>
  <c r="P150" i="1"/>
  <c r="N150" i="1"/>
  <c r="C150" i="1" s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27" i="1" l="1"/>
  <c r="D227" i="1" s="1"/>
  <c r="D226" i="1"/>
  <c r="C225" i="1"/>
  <c r="D225" i="1" s="1"/>
  <c r="D224" i="1"/>
  <c r="C201" i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5" i="1"/>
  <c r="D151" i="1"/>
  <c r="D122" i="1"/>
  <c r="D168" i="1"/>
  <c r="D164" i="1"/>
  <c r="D200" i="1"/>
  <c r="D109" i="1"/>
  <c r="D102" i="1"/>
  <c r="D101" i="1"/>
  <c r="D116" i="1"/>
  <c r="D115" i="1"/>
  <c r="D149" i="1"/>
  <c r="D197" i="1"/>
  <c r="D196" i="1"/>
  <c r="D210" i="1"/>
  <c r="C17" i="1"/>
  <c r="C9" i="1"/>
  <c r="C24" i="1"/>
  <c r="C44" i="1"/>
  <c r="D7" i="1"/>
  <c r="C32" i="1"/>
  <c r="D12" i="1"/>
  <c r="C34" i="1"/>
  <c r="C60" i="1"/>
  <c r="D139" i="1"/>
  <c r="C39" i="1"/>
  <c r="C219" i="1"/>
  <c r="D219" i="1" s="1"/>
  <c r="D141" i="1"/>
  <c r="D166" i="1"/>
  <c r="D150" i="1"/>
  <c r="C64" i="1"/>
  <c r="C56" i="1"/>
  <c r="D42" i="1"/>
  <c r="D272" i="1" s="1"/>
  <c r="C223" i="1"/>
  <c r="D223" i="1" s="1"/>
  <c r="C215" i="1"/>
  <c r="D215" i="1" s="1"/>
  <c r="D216" i="1"/>
  <c r="C218" i="1"/>
  <c r="D218" i="1" s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1" i="1"/>
  <c r="D147" i="1"/>
  <c r="D134" i="1"/>
  <c r="D136" i="1"/>
  <c r="D90" i="1"/>
  <c r="C229" i="1"/>
  <c r="D229" i="1" s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<sst xmlns="http://schemas.openxmlformats.org/spreadsheetml/2006/main" count="277" uniqueCount="219">
  <si>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</si>
  <si>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</si>
  <si>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</si>
  <si>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</si>
  <si>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</si>
  <si>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</si>
  <si>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</si>
  <si>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</si>
  <si>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</si>
  <si>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</si>
  <si>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</si>
  <si>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</si>
  <si>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</si>
  <si>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</si>
  <si>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</si>
  <si>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</si>
  <si>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</si>
  <si>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</si>
  <si>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</si>
  <si>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</si>
  <si>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</si>
  <si>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</si>
  <si>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</si>
  <si>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</si>
  <si>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</si>
  <si>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</si>
  <si>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</si>
  <si>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</si>
  <si>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</si>
  <si>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</si>
  <si>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</si>
  <si>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</si>
  <si>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</si>
  <si>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</si>
  <si>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</si>
  <si>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</si>
  <si>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</si>
  <si>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</si>
  <si>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</si>
  <si>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</si>
  <si>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</si>
  <si>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</si>
  <si>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</si>
  <si>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</si>
  <si>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</si>
  <si>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</si>
  <si>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</si>
  <si>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</si>
  <si>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</si>
  <si>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</si>
  <si>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</si>
  <si>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</si>
  <si>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</si>
  <si>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</si>
  <si>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</si>
  <si>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</si>
  <si>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</si>
  <si>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</si>
  <si>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</si>
  <si>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</si>
  <si>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</si>
  <si>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</si>
  <si>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</si>
  <si>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</si>
  <si>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</si>
  <si>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</si>
  <si>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</si>
  <si>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</si>
  <si>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</si>
  <si>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</si>
  <si>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</si>
  <si>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</si>
  <si>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</si>
  <si>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</si>
  <si>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</si>
  <si>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</si>
  <si>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</si>
  <si>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</si>
  <si>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</si>
  <si>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</si>
  <si>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</si>
  <si>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</si>
  <si>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</si>
  <si>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</si>
  <si>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</si>
  <si>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</si>
  <si>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</si>
  <si>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</si>
  <si>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</si>
  <si>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</si>
  <si>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</si>
  <si>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</si>
  <si>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</si>
  <si>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</si>
  <si>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</si>
  <si>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</si>
  <si>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</si>
  <si>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</si>
  <si>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</si>
  <si>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</si>
  <si>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</si>
  <si>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</si>
  <si>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</si>
  <si>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</si>
  <si>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</si>
  <si>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</si>
  <si>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</si>
  <si>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</si>
  <si>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</si>
  <si>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</si>
  <si>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</si>
  <si>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</si>
  <si>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</si>
  <si>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</si>
  <si>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</si>
  <si>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</si>
  <si>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</si>
  <si>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</si>
  <si>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</si>
  <si>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</si>
  <si>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</si>
  <si>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</si>
  <si>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</si>
  <si>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</si>
  <si>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</si>
  <si>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</si>
  <si>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</si>
  <si>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</si>
  <si>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</si>
  <si>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</si>
  <si>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</si>
  <si>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</si>
  <si>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</si>
  <si>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</si>
  <si>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</si>
  <si>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</si>
  <si>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</si>
  <si>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</si>
  <si>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</si>
  <si>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</si>
  <si>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</si>
  <si>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</si>
  <si>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</si>
  <si>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</si>
  <si>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</si>
  <si>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</si>
  <si>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</si>
  <si>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</si>
  <si>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</si>
  <si>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</si>
  <si>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</si>
  <si>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</si>
  <si>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</si>
  <si>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</si>
  <si>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</si>
  <si>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</si>
  <si>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</si>
  <si>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</si>
  <si>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</si>
  <si>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</si>
  <si>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</si>
  <si>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</si>
  <si>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</si>
  <si>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</si>
  <si>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</si>
  <si>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</si>
  <si>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</si>
  <si>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</si>
  <si>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</si>
  <si>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</si>
  <si>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</si>
  <si>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</si>
  <si>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</si>
  <si>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</si>
  <si>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</si>
  <si>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</si>
  <si>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</si>
  <si>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</si>
  <si>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</si>
  <si>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</si>
  <si>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</si>
  <si>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</si>
  <si>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</si>
  <si>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</si>
  <si>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</si>
  <si>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</si>
  <si>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</si>
  <si>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</si>
  <si>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</si>
  <si>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</si>
  <si>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</si>
  <si>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</si>
  <si>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</si>
  <si>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</si>
  <si>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</si>
  <si>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</si>
  <si>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</si>
  <si>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</si>
  <si>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</si>
  <si>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</si>
  <si>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</si>
  <si>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</si>
  <si>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</si>
  <si>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</si>
  <si>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</si>
  <si>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</si>
  <si>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</si>
  <si>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</si>
  <si>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</si>
  <si>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</si>
  <si>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</si>
  <si>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</si>
  <si>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</si>
  <si>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</si>
  <si>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Посевная площадь технических культур, га</t>
  </si>
  <si>
    <t>Уборочная площадь технических культур, га</t>
  </si>
  <si>
    <t>Погибло технических культур, га</t>
  </si>
  <si>
    <t>Информация о сельскохозяйственных работах по состоянию на 30 июля 2024 г. (сельскохозяйственные организации и крупные К(Ф)Х)</t>
  </si>
  <si>
    <t>*+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</si>
</sst>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43" fontId="19" fillId="0" borderId="3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40" zoomScaleNormal="60" zoomScaleSheetLayoutView="40" zoomScalePageLayoutView="82" workbookViewId="0">
      <pane xSplit="3" ySplit="5" topLeftCell="D99" activePane="bottomRight" state="frozen"/>
      <selection activeCell="A2" sqref="A2"/>
      <selection pane="topRight" activeCell="F2" sqref="F2"/>
      <selection pane="bottomLeft" activeCell="A7" sqref="A7"/>
      <selection pane="bottomRight" activeCell="R125" sqref="R125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18.7109375" style="2" customWidth="1"/>
    <col min="4" max="4" width="19.5703125" style="2" customWidth="1"/>
    <col min="5" max="5" width="15" style="2" customWidth="1"/>
    <col min="6" max="6" width="15.85546875" style="1" customWidth="1"/>
    <col min="7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9" t="s">
        <v>217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80" t="s">
        <v>3</v>
      </c>
      <c r="B4" s="183" t="s">
        <v>204</v>
      </c>
      <c r="C4" s="186" t="s">
        <v>205</v>
      </c>
      <c r="D4" s="186" t="s">
        <v>206</v>
      </c>
      <c r="E4" s="119"/>
      <c r="F4" s="189" t="s">
        <v>4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A4" s="2" t="s">
        <v>0</v>
      </c>
      <c r="AD4" s="35"/>
      <c r="AE4" s="35"/>
    </row>
    <row r="5" spans="1:32" s="2" customFormat="1" ht="133.5" customHeight="1" x14ac:dyDescent="0.25">
      <c r="A5" s="181"/>
      <c r="B5" s="184"/>
      <c r="C5" s="187"/>
      <c r="D5" s="187"/>
      <c r="E5" s="177" t="s">
        <v>208</v>
      </c>
      <c r="F5" s="175" t="s">
        <v>5</v>
      </c>
      <c r="G5" s="175" t="s">
        <v>6</v>
      </c>
      <c r="H5" s="175" t="s">
        <v>7</v>
      </c>
      <c r="I5" s="175" t="s">
        <v>8</v>
      </c>
      <c r="J5" s="175" t="s">
        <v>9</v>
      </c>
      <c r="K5" s="175" t="s">
        <v>10</v>
      </c>
      <c r="L5" s="175" t="s">
        <v>11</v>
      </c>
      <c r="M5" s="175" t="s">
        <v>12</v>
      </c>
      <c r="N5" s="175" t="s">
        <v>13</v>
      </c>
      <c r="O5" s="175" t="s">
        <v>14</v>
      </c>
      <c r="P5" s="175" t="s">
        <v>15</v>
      </c>
      <c r="Q5" s="175" t="s">
        <v>16</v>
      </c>
      <c r="R5" s="175" t="s">
        <v>17</v>
      </c>
      <c r="S5" s="175" t="s">
        <v>18</v>
      </c>
      <c r="T5" s="175" t="s">
        <v>19</v>
      </c>
      <c r="U5" s="175" t="s">
        <v>20</v>
      </c>
      <c r="V5" s="175" t="s">
        <v>21</v>
      </c>
      <c r="W5" s="175" t="s">
        <v>22</v>
      </c>
      <c r="X5" s="175" t="s">
        <v>23</v>
      </c>
      <c r="Y5" s="175" t="s">
        <v>24</v>
      </c>
      <c r="Z5" s="175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82"/>
      <c r="B6" s="185"/>
      <c r="C6" s="188"/>
      <c r="D6" s="188"/>
      <c r="E6" s="178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20">
        <f>B8/B7</f>
        <v>1.137681611273929</v>
      </c>
      <c r="C9" s="120">
        <f t="shared" ref="C9:Z9" si="1">C8/C7</f>
        <v>1.1481025129388289</v>
      </c>
      <c r="D9" s="120">
        <f t="shared" si="1"/>
        <v>1.0091597697999453</v>
      </c>
      <c r="E9" s="108"/>
      <c r="F9" s="121">
        <f t="shared" si="1"/>
        <v>1</v>
      </c>
      <c r="G9" s="121">
        <f t="shared" si="1"/>
        <v>1.320476858345021</v>
      </c>
      <c r="H9" s="121">
        <f t="shared" si="1"/>
        <v>1.0238598610691634</v>
      </c>
      <c r="I9" s="121">
        <f t="shared" si="1"/>
        <v>1.1038831729173582</v>
      </c>
      <c r="J9" s="121">
        <f t="shared" si="1"/>
        <v>1.3707458363504708</v>
      </c>
      <c r="K9" s="121">
        <f t="shared" si="1"/>
        <v>1.0043276661514684</v>
      </c>
      <c r="L9" s="121">
        <f t="shared" si="1"/>
        <v>0.96117381489841991</v>
      </c>
      <c r="M9" s="121">
        <f t="shared" si="1"/>
        <v>1.3190118152524168</v>
      </c>
      <c r="N9" s="121">
        <f t="shared" si="1"/>
        <v>1.2740026304252521</v>
      </c>
      <c r="O9" s="121">
        <f t="shared" si="1"/>
        <v>1.4479768786127167</v>
      </c>
      <c r="P9" s="121">
        <f t="shared" si="1"/>
        <v>1.0962634578847372</v>
      </c>
      <c r="Q9" s="121">
        <f t="shared" si="1"/>
        <v>1.0220330495743615</v>
      </c>
      <c r="R9" s="121">
        <f t="shared" si="1"/>
        <v>1.2639484978540771</v>
      </c>
      <c r="S9" s="121">
        <f t="shared" si="1"/>
        <v>1.0405181002989041</v>
      </c>
      <c r="T9" s="121">
        <f t="shared" si="1"/>
        <v>1.3460456392622695</v>
      </c>
      <c r="U9" s="121">
        <f t="shared" si="1"/>
        <v>1.0214224507283634</v>
      </c>
      <c r="V9" s="121">
        <f t="shared" si="1"/>
        <v>1.0672797676669894</v>
      </c>
      <c r="W9" s="121">
        <f t="shared" si="1"/>
        <v>1.0160583941605839</v>
      </c>
      <c r="X9" s="121">
        <f t="shared" si="1"/>
        <v>1.1320954907161804</v>
      </c>
      <c r="Y9" s="121">
        <f t="shared" si="1"/>
        <v>1.2078919729932485</v>
      </c>
      <c r="Z9" s="121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1">
        <f t="shared" ref="B11:C11" si="3">B10/B8</f>
        <v>0.98083493194482507</v>
      </c>
      <c r="C11" s="121">
        <f t="shared" si="3"/>
        <v>0.94616480883244292</v>
      </c>
      <c r="D11" s="107">
        <f>C11/B11</f>
        <v>0.96465243846521931</v>
      </c>
      <c r="E11" s="108"/>
      <c r="F11" s="121">
        <f>F10/F8</f>
        <v>0.69148936170212771</v>
      </c>
      <c r="G11" s="121">
        <f>G10/G8</f>
        <v>1</v>
      </c>
      <c r="H11" s="121">
        <f t="shared" ref="H11:Z11" si="4">H10/H8</f>
        <v>1</v>
      </c>
      <c r="I11" s="121">
        <f t="shared" si="4"/>
        <v>0.91160553217077567</v>
      </c>
      <c r="J11" s="121">
        <f t="shared" si="4"/>
        <v>0.95314315900686752</v>
      </c>
      <c r="K11" s="121">
        <f t="shared" si="4"/>
        <v>1</v>
      </c>
      <c r="L11" s="121">
        <v>0.97</v>
      </c>
      <c r="M11" s="121">
        <f t="shared" si="4"/>
        <v>0.96970684039087951</v>
      </c>
      <c r="N11" s="121">
        <f t="shared" si="4"/>
        <v>0.95044735030970406</v>
      </c>
      <c r="O11" s="121">
        <f t="shared" si="4"/>
        <v>1</v>
      </c>
      <c r="P11" s="121">
        <v>0.94</v>
      </c>
      <c r="Q11" s="121">
        <f t="shared" si="4"/>
        <v>1</v>
      </c>
      <c r="R11" s="121">
        <f t="shared" si="4"/>
        <v>0.99434069043576678</v>
      </c>
      <c r="S11" s="121">
        <f>S10/S8</f>
        <v>1</v>
      </c>
      <c r="T11" s="121">
        <f t="shared" si="4"/>
        <v>0.99814212726428242</v>
      </c>
      <c r="U11" s="121">
        <f t="shared" si="4"/>
        <v>0.72818791946308725</v>
      </c>
      <c r="V11" s="121">
        <f t="shared" si="4"/>
        <v>0.98185941043083902</v>
      </c>
      <c r="W11" s="121">
        <v>0.97</v>
      </c>
      <c r="X11" s="121">
        <f t="shared" si="4"/>
        <v>0.92877225866916591</v>
      </c>
      <c r="Y11" s="121">
        <f t="shared" si="4"/>
        <v>0.99992547139343635</v>
      </c>
      <c r="Z11" s="121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2">
        <v>1410</v>
      </c>
      <c r="G12" s="122">
        <v>1325</v>
      </c>
      <c r="H12" s="122">
        <v>2710</v>
      </c>
      <c r="I12" s="122">
        <v>1700</v>
      </c>
      <c r="J12" s="122">
        <v>590</v>
      </c>
      <c r="K12" s="122">
        <v>1998</v>
      </c>
      <c r="L12" s="122">
        <v>583</v>
      </c>
      <c r="M12" s="122">
        <v>2200</v>
      </c>
      <c r="N12" s="122">
        <v>732</v>
      </c>
      <c r="O12" s="122">
        <v>428</v>
      </c>
      <c r="P12" s="122">
        <v>368</v>
      </c>
      <c r="Q12" s="122">
        <v>790</v>
      </c>
      <c r="R12" s="122">
        <v>3534</v>
      </c>
      <c r="S12" s="122">
        <v>579</v>
      </c>
      <c r="T12" s="122">
        <v>2366</v>
      </c>
      <c r="U12" s="122">
        <v>676</v>
      </c>
      <c r="V12" s="122">
        <v>639</v>
      </c>
      <c r="W12" s="122"/>
      <c r="X12" s="122">
        <v>1500</v>
      </c>
      <c r="Y12" s="122">
        <v>3800</v>
      </c>
      <c r="Z12" s="122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6" t="s">
        <v>39</v>
      </c>
      <c r="B20" s="16">
        <v>81796</v>
      </c>
      <c r="C20" s="16">
        <f t="shared" si="6"/>
        <v>91863.9</v>
      </c>
      <c r="D20" s="107">
        <f>C20/B20</f>
        <v>1.1230854809526138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6712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91863.9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1.6524445402383309E-2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1.6524445402383309E-2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3">
        <f t="shared" ref="B26" si="11">B25/B20</f>
        <v>0.9749987774463299</v>
      </c>
      <c r="C26" s="123">
        <f>C25/C20</f>
        <v>0.92404089092668618</v>
      </c>
      <c r="D26" s="123">
        <f t="shared" ref="D26:Z26" si="12">D25/D20</f>
        <v>0.94773543547089334</v>
      </c>
      <c r="E26" s="108"/>
      <c r="F26" s="123">
        <f t="shared" si="12"/>
        <v>0.96237970253718286</v>
      </c>
      <c r="G26" s="123">
        <f t="shared" si="12"/>
        <v>0.90078973346495561</v>
      </c>
      <c r="H26" s="123">
        <f t="shared" si="12"/>
        <v>1.5418502202643172</v>
      </c>
      <c r="I26" s="123">
        <f t="shared" si="12"/>
        <v>1.0735027223230491</v>
      </c>
      <c r="J26" s="123">
        <f t="shared" si="12"/>
        <v>0.92869490060501292</v>
      </c>
      <c r="K26" s="123">
        <f t="shared" si="12"/>
        <v>0.766145926857006</v>
      </c>
      <c r="L26" s="123">
        <f t="shared" si="12"/>
        <v>1.0853068500127323</v>
      </c>
      <c r="M26" s="123">
        <f t="shared" si="12"/>
        <v>1.0710868079289131</v>
      </c>
      <c r="N26" s="123">
        <f t="shared" si="12"/>
        <v>0.81852665202635255</v>
      </c>
      <c r="O26" s="123">
        <f t="shared" si="12"/>
        <v>0.88563049853372433</v>
      </c>
      <c r="P26" s="123">
        <f t="shared" si="12"/>
        <v>0.23048271752085817</v>
      </c>
      <c r="Q26" s="123">
        <f t="shared" si="12"/>
        <v>0.98718712753277715</v>
      </c>
      <c r="R26" s="123">
        <f t="shared" si="12"/>
        <v>0.89002823599346115</v>
      </c>
      <c r="S26" s="123">
        <f t="shared" si="12"/>
        <v>1.0161034248128828</v>
      </c>
      <c r="T26" s="123">
        <f t="shared" si="12"/>
        <v>1.0254517688979383</v>
      </c>
      <c r="U26" s="123">
        <f t="shared" si="12"/>
        <v>0.98522611931882265</v>
      </c>
      <c r="V26" s="123">
        <f t="shared" si="12"/>
        <v>1.0324483775811208</v>
      </c>
      <c r="W26" s="123">
        <f t="shared" si="12"/>
        <v>0.88034759358288772</v>
      </c>
      <c r="X26" s="123">
        <f t="shared" si="12"/>
        <v>1.0645550008607334</v>
      </c>
      <c r="Y26" s="123">
        <f t="shared" si="12"/>
        <v>1.0055271238485159</v>
      </c>
      <c r="Z26" s="123">
        <f t="shared" si="12"/>
        <v>0.87960906263882721</v>
      </c>
      <c r="AD26" s="59"/>
      <c r="AE26" s="58">
        <f t="shared" si="2"/>
        <v>0.92404089092668618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8">
        <v>6</v>
      </c>
      <c r="C27" s="16">
        <f t="shared" ref="C27:C33" si="13">SUM(F27:Z27)</f>
        <v>0</v>
      </c>
      <c r="D27" s="124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14.071443622698419</v>
      </c>
      <c r="D29" s="107">
        <f t="shared" si="14"/>
        <v>82.773197780578926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0.23048271752085817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14.071443622698419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3">
        <v>0.35299999999999998</v>
      </c>
      <c r="C34" s="123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198829.80000000002</v>
      </c>
      <c r="D42" s="107">
        <f t="shared" si="14"/>
        <v>0.89118184914929099</v>
      </c>
      <c r="E42" s="134">
        <v>21</v>
      </c>
      <c r="F42" s="25">
        <f>SUM(F45:F50)+90</f>
        <v>14349</v>
      </c>
      <c r="G42" s="25">
        <f t="shared" ref="G42:K42" si="21">SUM(G45:G50)</f>
        <v>6046</v>
      </c>
      <c r="H42" s="25">
        <f t="shared" si="21"/>
        <v>12776.800000000001</v>
      </c>
      <c r="I42" s="25">
        <f t="shared" si="21"/>
        <v>13359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10043</v>
      </c>
      <c r="N42" s="25">
        <f t="shared" si="22"/>
        <v>8638</v>
      </c>
      <c r="O42" s="25">
        <f>SUM(O45:O50)+255.5</f>
        <v>4130.3</v>
      </c>
      <c r="P42" s="25">
        <f>SUM(P45:P50)</f>
        <v>8766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198663.80000000002</v>
      </c>
      <c r="AF42" s="2">
        <f t="shared" si="0"/>
        <v>1196.7698795180725</v>
      </c>
      <c r="AJ42" s="2">
        <v>87514.7</v>
      </c>
      <c r="AL42" s="66">
        <f>C42+AJ42</f>
        <v>286344.5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0.90009859763202726</v>
      </c>
      <c r="D44" s="107">
        <f t="shared" si="14"/>
        <v>0.89891249499248127</v>
      </c>
      <c r="E44" s="108"/>
      <c r="F44" s="109">
        <f>F42/F41</f>
        <v>0.67092158788048817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1.1597360882021008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0.89942683145262403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1.3191873589164786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0.90009859763202726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84845</v>
      </c>
      <c r="D45" s="107">
        <f t="shared" si="14"/>
        <v>0.87704155468265454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3531</v>
      </c>
      <c r="N45" s="77">
        <v>2860</v>
      </c>
      <c r="O45" s="77">
        <v>1047</v>
      </c>
      <c r="P45" s="77">
        <v>2818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84845</v>
      </c>
      <c r="AF45" s="2" t="e">
        <f t="shared" si="0"/>
        <v>#DIV/0!</v>
      </c>
      <c r="AK45" s="66"/>
      <c r="AL45" s="73">
        <f>AL42/AL44</f>
        <v>0.95004810882548107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77265.600000000006</v>
      </c>
      <c r="D46" s="107">
        <f t="shared" si="14"/>
        <v>0.788722272694793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4937</v>
      </c>
      <c r="N46" s="79">
        <v>2992</v>
      </c>
      <c r="O46" s="79">
        <v>1590</v>
      </c>
      <c r="P46" s="79">
        <v>3795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77099.600000000006</v>
      </c>
      <c r="AF46" s="2">
        <f t="shared" si="0"/>
        <v>464.455421686747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989</v>
      </c>
      <c r="D48" s="107">
        <f t="shared" si="14"/>
        <v>0.99098196392785576</v>
      </c>
      <c r="E48" s="108">
        <v>9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>
        <v>30</v>
      </c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989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12267.7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1184</v>
      </c>
      <c r="N49" s="77">
        <v>240</v>
      </c>
      <c r="O49" s="77">
        <v>552</v>
      </c>
      <c r="P49" s="77">
        <v>1120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21822.5</v>
      </c>
      <c r="D50" s="107">
        <f t="shared" si="14"/>
        <v>1.6595057034220533</v>
      </c>
      <c r="E50" s="108">
        <v>21</v>
      </c>
      <c r="F50" s="79">
        <v>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391</v>
      </c>
      <c r="N50" s="79">
        <v>2436</v>
      </c>
      <c r="O50" s="79">
        <v>685.8</v>
      </c>
      <c r="P50" s="79">
        <v>1003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21822.5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9">
        <v>5693</v>
      </c>
      <c r="D54" s="130">
        <f t="shared" si="14"/>
        <v>1.1088819633813791</v>
      </c>
      <c r="E54" s="131"/>
      <c r="F54" s="132">
        <v>188</v>
      </c>
      <c r="G54" s="132">
        <v>112</v>
      </c>
      <c r="H54" s="132">
        <v>767</v>
      </c>
      <c r="I54" s="132">
        <v>350</v>
      </c>
      <c r="J54" s="132">
        <v>53</v>
      </c>
      <c r="K54" s="132">
        <v>143</v>
      </c>
      <c r="L54" s="132">
        <v>546</v>
      </c>
      <c r="M54" s="132">
        <v>767</v>
      </c>
      <c r="N54" s="132">
        <v>244</v>
      </c>
      <c r="O54" s="132">
        <v>23</v>
      </c>
      <c r="P54" s="132">
        <v>219</v>
      </c>
      <c r="Q54" s="132">
        <v>315</v>
      </c>
      <c r="R54" s="132">
        <v>13</v>
      </c>
      <c r="S54" s="132">
        <v>452</v>
      </c>
      <c r="T54" s="132">
        <v>157</v>
      </c>
      <c r="U54" s="132">
        <v>61</v>
      </c>
      <c r="V54" s="132">
        <v>83</v>
      </c>
      <c r="W54" s="132">
        <v>41</v>
      </c>
      <c r="X54" s="132">
        <v>253</v>
      </c>
      <c r="Y54" s="132">
        <v>371</v>
      </c>
      <c r="Z54" s="132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42939.9</v>
      </c>
      <c r="D63" s="107">
        <f t="shared" si="29"/>
        <v>1.3510760808004532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922</v>
      </c>
      <c r="I63" s="75">
        <f>I65+I66+I67+I69+I72+I73+I74+653.9</f>
        <v>2133.9</v>
      </c>
      <c r="J63" s="75">
        <f>J65+J66+J67+J69+J72+J73+J74+431</f>
        <v>1553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494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42939.9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57703</v>
      </c>
      <c r="D64" s="107">
        <f t="shared" si="29"/>
        <v>1.6254824079551538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6384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2682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57703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312</v>
      </c>
      <c r="D65" s="107">
        <f t="shared" si="29"/>
        <v>0.33191489361702126</v>
      </c>
      <c r="E65" s="108">
        <v>3</v>
      </c>
      <c r="F65" s="77"/>
      <c r="G65" s="77"/>
      <c r="H65" s="77">
        <v>10</v>
      </c>
      <c r="I65" s="77"/>
      <c r="J65" s="77">
        <v>2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312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26878.5</v>
      </c>
      <c r="D66" s="107">
        <f t="shared" si="29"/>
        <v>1.8338336630961316</v>
      </c>
      <c r="E66" s="108">
        <v>20</v>
      </c>
      <c r="F66" s="125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363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26878.5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6762</v>
      </c>
      <c r="D67" s="107">
        <f t="shared" si="29"/>
        <v>0.8685934489402698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30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6762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17953</v>
      </c>
      <c r="D68" s="107">
        <f t="shared" si="29"/>
        <v>1.315720043972151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1331</v>
      </c>
      <c r="Q68" s="80">
        <v>1331</v>
      </c>
      <c r="R68" s="80">
        <v>299</v>
      </c>
      <c r="S68" s="80">
        <v>181</v>
      </c>
      <c r="T68" s="80">
        <v>675</v>
      </c>
      <c r="U68" s="126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17953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3943</v>
      </c>
      <c r="D69" s="107">
        <f t="shared" si="29"/>
        <v>0.70222617987533398</v>
      </c>
      <c r="E69" s="108">
        <v>6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/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3943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24694</v>
      </c>
      <c r="D70" s="107">
        <f t="shared" si="29"/>
        <v>1.6238574340764123</v>
      </c>
      <c r="E70" s="108">
        <v>20</v>
      </c>
      <c r="F70" s="80"/>
      <c r="G70" s="80">
        <v>149</v>
      </c>
      <c r="H70" s="80">
        <v>4061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797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24694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9128</v>
      </c>
      <c r="D71" s="107">
        <f t="shared" si="29"/>
        <v>1.373251090717617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554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9128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6">SUM(F85:Z85)</f>
        <v>0</v>
      </c>
      <c r="D85" s="107" t="e">
        <f>C85/B85</f>
        <v>#DIV/0!</v>
      </c>
      <c r="E85" s="135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4"/>
      <c r="C86" s="16">
        <f t="shared" si="36"/>
        <v>0</v>
      </c>
      <c r="D86" s="107"/>
      <c r="E86" s="135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6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5"/>
      <c r="C88" s="16">
        <f t="shared" si="36"/>
        <v>0</v>
      </c>
      <c r="D88" s="107" t="e">
        <f>C88/B88</f>
        <v>#DIV/0!</v>
      </c>
      <c r="E88" s="137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4"/>
      <c r="C89" s="16">
        <f t="shared" si="36"/>
        <v>0</v>
      </c>
      <c r="D89" s="107"/>
      <c r="E89" s="137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7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8"/>
      <c r="F91" s="125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276795</v>
      </c>
      <c r="D92" s="107"/>
      <c r="E92" s="135"/>
      <c r="F92" s="88">
        <v>20064</v>
      </c>
      <c r="G92" s="88">
        <v>9288</v>
      </c>
      <c r="H92" s="88">
        <v>15047</v>
      </c>
      <c r="I92" s="88">
        <v>17767</v>
      </c>
      <c r="J92" s="88">
        <v>9836</v>
      </c>
      <c r="K92" s="88">
        <v>18608</v>
      </c>
      <c r="L92" s="95">
        <v>10198</v>
      </c>
      <c r="M92" s="88">
        <v>12969</v>
      </c>
      <c r="N92" s="88">
        <v>13647</v>
      </c>
      <c r="O92" s="88">
        <v>5494</v>
      </c>
      <c r="P92" s="88">
        <v>15478</v>
      </c>
      <c r="Q92" s="88">
        <v>1578</v>
      </c>
      <c r="R92" s="88">
        <v>17838</v>
      </c>
      <c r="S92" s="88">
        <v>15123</v>
      </c>
      <c r="T92" s="88">
        <v>19155</v>
      </c>
      <c r="U92" s="88">
        <v>12058</v>
      </c>
      <c r="V92" s="88">
        <v>10169</v>
      </c>
      <c r="W92" s="88">
        <v>5268</v>
      </c>
      <c r="X92" s="88">
        <v>13697</v>
      </c>
      <c r="Y92" s="88">
        <v>22822</v>
      </c>
      <c r="Z92" s="88"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169800</v>
      </c>
      <c r="D93" s="107"/>
      <c r="E93" s="135"/>
      <c r="F93" s="88">
        <v>18421</v>
      </c>
      <c r="G93" s="88">
        <v>5641</v>
      </c>
      <c r="H93" s="88">
        <v>6096</v>
      </c>
      <c r="I93" s="88">
        <v>8864</v>
      </c>
      <c r="J93" s="88">
        <v>4549</v>
      </c>
      <c r="K93" s="88">
        <v>13280</v>
      </c>
      <c r="L93" s="88">
        <v>6627</v>
      </c>
      <c r="M93" s="88">
        <v>6204</v>
      </c>
      <c r="N93" s="88">
        <v>7869</v>
      </c>
      <c r="O93" s="88">
        <v>2272</v>
      </c>
      <c r="P93" s="88">
        <v>9158</v>
      </c>
      <c r="Q93" s="88">
        <v>9158</v>
      </c>
      <c r="R93" s="88">
        <v>12709</v>
      </c>
      <c r="S93" s="88">
        <v>10153</v>
      </c>
      <c r="T93" s="88">
        <v>11198</v>
      </c>
      <c r="U93" s="88">
        <v>5898</v>
      </c>
      <c r="V93" s="88">
        <v>5595</v>
      </c>
      <c r="W93" s="88">
        <v>2535</v>
      </c>
      <c r="X93" s="88">
        <v>6739</v>
      </c>
      <c r="Y93" s="88">
        <v>11146</v>
      </c>
      <c r="Z93" s="88"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9137.6</v>
      </c>
      <c r="D94" s="107"/>
      <c r="E94" s="135"/>
      <c r="F94" s="88">
        <v>300</v>
      </c>
      <c r="G94" s="88">
        <v>426.6</v>
      </c>
      <c r="H94" s="88">
        <v>45</v>
      </c>
      <c r="I94" s="88">
        <v>331</v>
      </c>
      <c r="J94" s="88">
        <v>78</v>
      </c>
      <c r="K94" s="88">
        <v>300</v>
      </c>
      <c r="L94" s="88">
        <v>482</v>
      </c>
      <c r="M94" s="88">
        <v>254</v>
      </c>
      <c r="N94" s="88"/>
      <c r="O94" s="88">
        <v>101</v>
      </c>
      <c r="P94" s="88">
        <v>337</v>
      </c>
      <c r="Q94" s="88">
        <v>337</v>
      </c>
      <c r="R94" s="88">
        <v>75</v>
      </c>
      <c r="S94" s="88">
        <v>419</v>
      </c>
      <c r="T94" s="88">
        <v>186</v>
      </c>
      <c r="U94" s="88">
        <v>22</v>
      </c>
      <c r="V94" s="88">
        <v>2705</v>
      </c>
      <c r="W94" s="88">
        <v>30</v>
      </c>
      <c r="X94" s="88">
        <v>555</v>
      </c>
      <c r="Y94" s="88">
        <v>1425</v>
      </c>
      <c r="Z94" s="88">
        <v>729</v>
      </c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6"/>
        <v>74564.600000000006</v>
      </c>
      <c r="D95" s="107"/>
      <c r="E95" s="135"/>
      <c r="F95" s="88">
        <v>392</v>
      </c>
      <c r="G95" s="88">
        <v>2066</v>
      </c>
      <c r="H95" s="88">
        <v>5787.6</v>
      </c>
      <c r="I95" s="88">
        <v>7096</v>
      </c>
      <c r="J95" s="88">
        <v>2723</v>
      </c>
      <c r="K95" s="88">
        <v>3788</v>
      </c>
      <c r="L95" s="88">
        <v>2060</v>
      </c>
      <c r="M95" s="88">
        <v>4937</v>
      </c>
      <c r="N95" s="88">
        <v>2992</v>
      </c>
      <c r="O95" s="88">
        <v>1590</v>
      </c>
      <c r="P95" s="88">
        <v>3795</v>
      </c>
      <c r="Q95" s="88">
        <v>3795</v>
      </c>
      <c r="R95" s="88">
        <v>3312</v>
      </c>
      <c r="S95" s="88">
        <v>4120.5</v>
      </c>
      <c r="T95" s="88">
        <v>5352</v>
      </c>
      <c r="U95" s="88">
        <v>3564.5</v>
      </c>
      <c r="V95" s="88"/>
      <c r="W95" s="88">
        <v>2104</v>
      </c>
      <c r="X95" s="88">
        <v>4606</v>
      </c>
      <c r="Y95" s="88">
        <v>6739</v>
      </c>
      <c r="Z95" s="88">
        <v>3745</v>
      </c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6"/>
        <v>0</v>
      </c>
      <c r="D96" s="107"/>
      <c r="E96" s="135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6"/>
        <v>500</v>
      </c>
      <c r="D97" s="107"/>
      <c r="E97" s="135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500</v>
      </c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6"/>
        <v>246016</v>
      </c>
      <c r="D98" s="107">
        <f>C98/B98</f>
        <v>0.81622523697193494</v>
      </c>
      <c r="E98" s="135"/>
      <c r="F98" s="88">
        <v>20064</v>
      </c>
      <c r="G98" s="88">
        <v>9288</v>
      </c>
      <c r="H98" s="88">
        <v>15047</v>
      </c>
      <c r="I98" s="88">
        <v>17767</v>
      </c>
      <c r="J98" s="88">
        <v>9836</v>
      </c>
      <c r="K98" s="88">
        <v>18608</v>
      </c>
      <c r="L98" s="88">
        <v>10198</v>
      </c>
      <c r="M98" s="88">
        <v>12969</v>
      </c>
      <c r="N98" s="88">
        <v>13647</v>
      </c>
      <c r="O98" s="88">
        <v>5494</v>
      </c>
      <c r="P98" s="88">
        <v>15478</v>
      </c>
      <c r="Q98" s="88">
        <v>1578</v>
      </c>
      <c r="R98" s="88">
        <v>17838</v>
      </c>
      <c r="S98" s="88">
        <v>15123</v>
      </c>
      <c r="T98" s="88">
        <v>11198</v>
      </c>
      <c r="U98" s="88">
        <v>12058</v>
      </c>
      <c r="V98" s="88">
        <v>10169</v>
      </c>
      <c r="W98" s="88">
        <v>5268</v>
      </c>
      <c r="X98" s="88">
        <v>13697</v>
      </c>
      <c r="Y98" s="88"/>
      <c r="Z98" s="88">
        <v>10691</v>
      </c>
      <c r="AD98" s="59"/>
      <c r="AE98" s="59"/>
    </row>
    <row r="99" spans="1:31" s="9" customFormat="1" ht="30" customHeight="1" collapsed="1" x14ac:dyDescent="0.2">
      <c r="A99" s="19" t="s">
        <v>87</v>
      </c>
      <c r="B99" s="151">
        <v>17288.8</v>
      </c>
      <c r="C99" s="151">
        <f t="shared" si="36"/>
        <v>31369.1</v>
      </c>
      <c r="D99" s="107">
        <f>C99/B99</f>
        <v>1.8144174263106752</v>
      </c>
      <c r="E99" s="139">
        <v>21</v>
      </c>
      <c r="F99" s="49">
        <v>2300</v>
      </c>
      <c r="G99" s="49">
        <v>95</v>
      </c>
      <c r="H99" s="49">
        <v>3570</v>
      </c>
      <c r="I99" s="49">
        <v>1536</v>
      </c>
      <c r="J99" s="49">
        <v>912</v>
      </c>
      <c r="K99" s="49">
        <v>1100</v>
      </c>
      <c r="L99" s="49">
        <v>453</v>
      </c>
      <c r="M99" s="49">
        <v>1519</v>
      </c>
      <c r="N99" s="49">
        <v>2567</v>
      </c>
      <c r="O99" s="91">
        <v>232.1</v>
      </c>
      <c r="P99" s="49">
        <v>485</v>
      </c>
      <c r="Q99" s="49">
        <v>947</v>
      </c>
      <c r="R99" s="49">
        <v>2318</v>
      </c>
      <c r="S99" s="49">
        <v>643</v>
      </c>
      <c r="T99" s="49">
        <v>4394</v>
      </c>
      <c r="U99" s="49">
        <v>1326</v>
      </c>
      <c r="V99" s="49">
        <v>1758</v>
      </c>
      <c r="W99" s="49">
        <v>164</v>
      </c>
      <c r="X99" s="49">
        <v>525</v>
      </c>
      <c r="Y99" s="49">
        <v>4225</v>
      </c>
      <c r="Z99" s="49">
        <v>300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51"/>
      <c r="C100" s="151">
        <f t="shared" si="36"/>
        <v>267837</v>
      </c>
      <c r="D100" s="107"/>
      <c r="E100" s="139"/>
      <c r="F100" s="49">
        <v>20064</v>
      </c>
      <c r="G100" s="49">
        <v>9288</v>
      </c>
      <c r="H100" s="49">
        <v>15047</v>
      </c>
      <c r="I100" s="49">
        <v>17767</v>
      </c>
      <c r="J100" s="49">
        <v>9836</v>
      </c>
      <c r="K100" s="49">
        <v>18608</v>
      </c>
      <c r="L100" s="49">
        <v>10198</v>
      </c>
      <c r="M100" s="49">
        <v>12969</v>
      </c>
      <c r="N100" s="49">
        <v>13647</v>
      </c>
      <c r="O100" s="49">
        <v>5494</v>
      </c>
      <c r="P100" s="49">
        <v>15478</v>
      </c>
      <c r="Q100" s="88">
        <v>1578</v>
      </c>
      <c r="R100" s="49">
        <v>17838</v>
      </c>
      <c r="S100" s="88">
        <v>15123</v>
      </c>
      <c r="T100" s="49">
        <v>11198</v>
      </c>
      <c r="U100" s="49">
        <v>12058</v>
      </c>
      <c r="V100" s="49">
        <v>10169</v>
      </c>
      <c r="W100" s="49">
        <v>5268</v>
      </c>
      <c r="X100" s="49">
        <v>13697</v>
      </c>
      <c r="Y100" s="49">
        <v>21821</v>
      </c>
      <c r="Z100" s="49">
        <v>10691</v>
      </c>
      <c r="AD100" s="59"/>
      <c r="AE100" s="59"/>
    </row>
    <row r="101" spans="1:31" s="9" customFormat="1" ht="30" hidden="1" customHeight="1" x14ac:dyDescent="0.2">
      <c r="A101" s="10" t="s">
        <v>168</v>
      </c>
      <c r="B101" s="152">
        <f>B99/B98</f>
        <v>5.7360313463190968E-2</v>
      </c>
      <c r="C101" s="151">
        <f t="shared" si="36"/>
        <v>2.7626053066831733</v>
      </c>
      <c r="D101" s="107">
        <f>C101/B101</f>
        <v>48.162311882343204</v>
      </c>
      <c r="E101" s="139"/>
      <c r="F101" s="90">
        <f>F99/F100</f>
        <v>0.11463317384370016</v>
      </c>
      <c r="G101" s="90">
        <f t="shared" ref="G101:Z101" si="37">G99/G100</f>
        <v>1.0228251507321274E-2</v>
      </c>
      <c r="H101" s="90">
        <f t="shared" si="37"/>
        <v>0.23725659599920249</v>
      </c>
      <c r="I101" s="90">
        <f t="shared" si="37"/>
        <v>8.6452411774638374E-2</v>
      </c>
      <c r="J101" s="90">
        <f t="shared" si="37"/>
        <v>9.2720618137454247E-2</v>
      </c>
      <c r="K101" s="90">
        <f t="shared" si="37"/>
        <v>5.9114359415305247E-2</v>
      </c>
      <c r="L101" s="90">
        <f t="shared" si="37"/>
        <v>4.4420474602863309E-2</v>
      </c>
      <c r="M101" s="90">
        <f t="shared" si="37"/>
        <v>0.1171254530033156</v>
      </c>
      <c r="N101" s="90">
        <f>N99/N100</f>
        <v>0.18809994870667546</v>
      </c>
      <c r="O101" s="90">
        <f t="shared" si="37"/>
        <v>4.2246086639970877E-2</v>
      </c>
      <c r="P101" s="90">
        <f t="shared" si="37"/>
        <v>3.1334797777490632E-2</v>
      </c>
      <c r="Q101" s="90">
        <f t="shared" si="37"/>
        <v>0.60012674271229405</v>
      </c>
      <c r="R101" s="90">
        <f t="shared" si="37"/>
        <v>0.12994730350936204</v>
      </c>
      <c r="S101" s="90">
        <f t="shared" si="37"/>
        <v>4.2518018911591612E-2</v>
      </c>
      <c r="T101" s="90">
        <f t="shared" si="37"/>
        <v>0.39239149848187177</v>
      </c>
      <c r="U101" s="90">
        <f t="shared" si="37"/>
        <v>0.10996848565267872</v>
      </c>
      <c r="V101" s="90">
        <f t="shared" si="37"/>
        <v>0.17287835578719637</v>
      </c>
      <c r="W101" s="90">
        <f t="shared" si="37"/>
        <v>3.1131359149582385E-2</v>
      </c>
      <c r="X101" s="90">
        <f t="shared" si="37"/>
        <v>3.8329561217784913E-2</v>
      </c>
      <c r="Y101" s="90">
        <f>Y99/Y100</f>
        <v>0.19362082397690297</v>
      </c>
      <c r="Z101" s="90">
        <f t="shared" si="37"/>
        <v>2.8060985875970442E-2</v>
      </c>
      <c r="AD101" s="59"/>
      <c r="AE101" s="59"/>
    </row>
    <row r="102" spans="1:31" s="9" customFormat="1" ht="31.9" hidden="1" customHeight="1" x14ac:dyDescent="0.2">
      <c r="A102" s="10" t="s">
        <v>92</v>
      </c>
      <c r="B102" s="153"/>
      <c r="C102" s="151">
        <f t="shared" si="36"/>
        <v>236842.9</v>
      </c>
      <c r="D102" s="107" t="e">
        <f>C102/B102</f>
        <v>#DIV/0!</v>
      </c>
      <c r="E102" s="139"/>
      <c r="F102" s="49">
        <f>F100-F99</f>
        <v>17764</v>
      </c>
      <c r="G102" s="49">
        <f t="shared" ref="G102:M102" si="38">G100-G99</f>
        <v>9193</v>
      </c>
      <c r="H102" s="49">
        <f t="shared" si="38"/>
        <v>11477</v>
      </c>
      <c r="I102" s="49">
        <f>I100-I99</f>
        <v>16231</v>
      </c>
      <c r="J102" s="49">
        <f>J100-J99</f>
        <v>8924</v>
      </c>
      <c r="K102" s="49">
        <f t="shared" si="38"/>
        <v>17508</v>
      </c>
      <c r="L102" s="49">
        <f t="shared" si="38"/>
        <v>9745</v>
      </c>
      <c r="M102" s="49">
        <f t="shared" si="38"/>
        <v>11450</v>
      </c>
      <c r="N102" s="49">
        <f>N100-N99</f>
        <v>11080</v>
      </c>
      <c r="O102" s="49">
        <f>O100-O99</f>
        <v>5261.9</v>
      </c>
      <c r="P102" s="49">
        <f t="shared" ref="P102:Z102" si="39">P100-P99</f>
        <v>14993</v>
      </c>
      <c r="Q102" s="49">
        <f t="shared" si="39"/>
        <v>631</v>
      </c>
      <c r="R102" s="49">
        <f>R100-R99</f>
        <v>15520</v>
      </c>
      <c r="S102" s="49">
        <f t="shared" si="39"/>
        <v>14480</v>
      </c>
      <c r="T102" s="49">
        <f t="shared" si="39"/>
        <v>6804</v>
      </c>
      <c r="U102" s="49">
        <f t="shared" si="39"/>
        <v>10732</v>
      </c>
      <c r="V102" s="49">
        <f t="shared" si="39"/>
        <v>8411</v>
      </c>
      <c r="W102" s="49">
        <f t="shared" si="39"/>
        <v>5104</v>
      </c>
      <c r="X102" s="49">
        <v>13547</v>
      </c>
      <c r="Y102" s="49">
        <f t="shared" si="39"/>
        <v>17596</v>
      </c>
      <c r="Z102" s="49">
        <f t="shared" si="39"/>
        <v>10391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151">
        <v>9952.7999999999993</v>
      </c>
      <c r="C103" s="151">
        <f t="shared" si="36"/>
        <v>23166</v>
      </c>
      <c r="D103" s="107">
        <f>C103/B103</f>
        <v>2.327586206896552</v>
      </c>
      <c r="E103" s="139">
        <v>21</v>
      </c>
      <c r="F103" s="88">
        <v>2000</v>
      </c>
      <c r="G103" s="88">
        <v>95</v>
      </c>
      <c r="H103" s="88">
        <v>2200</v>
      </c>
      <c r="I103" s="88">
        <v>1333</v>
      </c>
      <c r="J103" s="88">
        <v>662</v>
      </c>
      <c r="K103" s="88">
        <v>1065</v>
      </c>
      <c r="L103" s="88">
        <v>223</v>
      </c>
      <c r="M103" s="88">
        <v>1290</v>
      </c>
      <c r="N103" s="88">
        <v>2017</v>
      </c>
      <c r="O103" s="88">
        <v>180</v>
      </c>
      <c r="P103" s="88">
        <v>193</v>
      </c>
      <c r="Q103" s="88">
        <v>947</v>
      </c>
      <c r="R103" s="88">
        <v>1991</v>
      </c>
      <c r="S103" s="88">
        <v>618</v>
      </c>
      <c r="T103" s="88">
        <v>3622</v>
      </c>
      <c r="U103" s="88">
        <v>1154</v>
      </c>
      <c r="V103" s="88">
        <v>1324</v>
      </c>
      <c r="W103" s="88">
        <v>154</v>
      </c>
      <c r="X103" s="88">
        <v>525</v>
      </c>
      <c r="Y103" s="88">
        <v>1543</v>
      </c>
      <c r="Z103" s="88">
        <v>30</v>
      </c>
      <c r="AD103" s="59"/>
      <c r="AE103" s="59"/>
    </row>
    <row r="104" spans="1:31" s="9" customFormat="1" ht="30" customHeight="1" x14ac:dyDescent="0.2">
      <c r="A104" s="8" t="s">
        <v>89</v>
      </c>
      <c r="B104" s="151">
        <v>1238</v>
      </c>
      <c r="C104" s="151">
        <f t="shared" si="36"/>
        <v>1800</v>
      </c>
      <c r="D104" s="107">
        <f>C104/B104</f>
        <v>1.4539579967689822</v>
      </c>
      <c r="E104" s="139">
        <v>13</v>
      </c>
      <c r="F104" s="88">
        <v>300</v>
      </c>
      <c r="G104" s="88"/>
      <c r="H104" s="88"/>
      <c r="I104" s="88">
        <v>105</v>
      </c>
      <c r="J104" s="88"/>
      <c r="K104" s="88">
        <v>35</v>
      </c>
      <c r="L104" s="88">
        <v>230</v>
      </c>
      <c r="M104" s="88">
        <v>20</v>
      </c>
      <c r="N104" s="88"/>
      <c r="O104" s="92">
        <v>33</v>
      </c>
      <c r="P104" s="88">
        <v>200</v>
      </c>
      <c r="Q104" s="88"/>
      <c r="R104" s="88"/>
      <c r="S104" s="88">
        <v>25</v>
      </c>
      <c r="T104" s="88">
        <v>17</v>
      </c>
      <c r="U104" s="88">
        <v>22</v>
      </c>
      <c r="V104" s="88"/>
      <c r="W104" s="88">
        <v>10</v>
      </c>
      <c r="X104" s="88"/>
      <c r="Y104" s="88">
        <v>653</v>
      </c>
      <c r="Z104" s="88">
        <v>150</v>
      </c>
      <c r="AD104" s="59"/>
      <c r="AE104" s="59"/>
    </row>
    <row r="105" spans="1:31" s="9" customFormat="1" ht="30" customHeight="1" x14ac:dyDescent="0.2">
      <c r="A105" s="8" t="s">
        <v>90</v>
      </c>
      <c r="B105" s="151">
        <v>1551</v>
      </c>
      <c r="C105" s="151">
        <f t="shared" si="36"/>
        <v>1141</v>
      </c>
      <c r="D105" s="107">
        <f>C105/B105</f>
        <v>0.73565441650548036</v>
      </c>
      <c r="E105" s="139">
        <v>8</v>
      </c>
      <c r="F105" s="88">
        <v>392</v>
      </c>
      <c r="G105" s="88"/>
      <c r="H105" s="88">
        <v>260</v>
      </c>
      <c r="I105" s="88"/>
      <c r="J105" s="88"/>
      <c r="K105" s="88"/>
      <c r="L105" s="88">
        <v>10</v>
      </c>
      <c r="M105" s="88">
        <v>168</v>
      </c>
      <c r="N105" s="88">
        <v>26</v>
      </c>
      <c r="O105" s="88"/>
      <c r="P105" s="88">
        <v>22</v>
      </c>
      <c r="Q105" s="88"/>
      <c r="R105" s="88">
        <v>39</v>
      </c>
      <c r="S105" s="88"/>
      <c r="T105" s="88"/>
      <c r="U105" s="88"/>
      <c r="V105" s="88"/>
      <c r="W105" s="88"/>
      <c r="X105" s="88"/>
      <c r="Y105" s="88">
        <v>224</v>
      </c>
      <c r="Z105" s="88"/>
      <c r="AD105" s="59"/>
      <c r="AE105" s="59"/>
    </row>
    <row r="106" spans="1:31" s="9" customFormat="1" ht="30" hidden="1" customHeight="1" x14ac:dyDescent="0.2">
      <c r="A106" s="8" t="s">
        <v>91</v>
      </c>
      <c r="B106" s="151"/>
      <c r="C106" s="151">
        <f t="shared" si="36"/>
        <v>0</v>
      </c>
      <c r="D106" s="107"/>
      <c r="E106" s="139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hidden="1" customHeight="1" x14ac:dyDescent="0.2">
      <c r="A107" s="8" t="s">
        <v>202</v>
      </c>
      <c r="B107" s="151"/>
      <c r="C107" s="151">
        <f t="shared" si="36"/>
        <v>0</v>
      </c>
      <c r="D107" s="107"/>
      <c r="E107" s="139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53">
        <v>15434.8</v>
      </c>
      <c r="C108" s="151">
        <f t="shared" si="36"/>
        <v>30053.1</v>
      </c>
      <c r="D108" s="107" t="s">
        <v>218</v>
      </c>
      <c r="E108" s="139">
        <v>21</v>
      </c>
      <c r="F108" s="49">
        <v>2300</v>
      </c>
      <c r="G108" s="49">
        <v>95</v>
      </c>
      <c r="H108" s="49">
        <v>3570</v>
      </c>
      <c r="I108" s="49">
        <v>1536</v>
      </c>
      <c r="J108" s="49">
        <v>662</v>
      </c>
      <c r="K108" s="49">
        <v>1100</v>
      </c>
      <c r="L108" s="49">
        <v>453</v>
      </c>
      <c r="M108" s="49">
        <v>1419</v>
      </c>
      <c r="N108" s="49">
        <v>2567</v>
      </c>
      <c r="O108" s="91">
        <v>232.1</v>
      </c>
      <c r="P108" s="49">
        <v>485</v>
      </c>
      <c r="Q108" s="49">
        <v>947</v>
      </c>
      <c r="R108" s="49">
        <v>2318</v>
      </c>
      <c r="S108" s="49">
        <v>643</v>
      </c>
      <c r="T108" s="49">
        <v>4394</v>
      </c>
      <c r="U108" s="49">
        <v>1326</v>
      </c>
      <c r="V108" s="49">
        <v>1758</v>
      </c>
      <c r="W108" s="49">
        <v>164</v>
      </c>
      <c r="X108" s="49">
        <v>525</v>
      </c>
      <c r="Y108" s="49">
        <v>3259</v>
      </c>
      <c r="Z108" s="49">
        <v>300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151">
        <v>9345.7999999999993</v>
      </c>
      <c r="C109" s="151">
        <f t="shared" si="36"/>
        <v>22921</v>
      </c>
      <c r="D109" s="107">
        <f t="shared" ref="D108:D132" si="40">C109/B109</f>
        <v>2.4525455284726831</v>
      </c>
      <c r="E109" s="139">
        <v>21</v>
      </c>
      <c r="F109" s="88">
        <v>2300</v>
      </c>
      <c r="G109" s="88">
        <v>95</v>
      </c>
      <c r="H109" s="88">
        <v>2200</v>
      </c>
      <c r="I109" s="88">
        <v>1102</v>
      </c>
      <c r="J109" s="88">
        <v>662</v>
      </c>
      <c r="K109" s="88">
        <v>1065</v>
      </c>
      <c r="L109" s="88">
        <v>223</v>
      </c>
      <c r="M109" s="88">
        <v>1190</v>
      </c>
      <c r="N109" s="88">
        <v>2017</v>
      </c>
      <c r="O109" s="88">
        <v>180</v>
      </c>
      <c r="P109" s="88">
        <v>193</v>
      </c>
      <c r="Q109" s="88">
        <v>947</v>
      </c>
      <c r="R109" s="88">
        <v>1991</v>
      </c>
      <c r="S109" s="88">
        <v>618</v>
      </c>
      <c r="T109" s="88">
        <v>3622</v>
      </c>
      <c r="U109" s="88">
        <v>1154</v>
      </c>
      <c r="V109" s="88">
        <v>1324</v>
      </c>
      <c r="W109" s="88">
        <v>154</v>
      </c>
      <c r="X109" s="88">
        <v>525</v>
      </c>
      <c r="Y109" s="88">
        <v>1329</v>
      </c>
      <c r="Z109" s="88">
        <v>30</v>
      </c>
      <c r="AD109" s="59"/>
      <c r="AE109" s="59"/>
    </row>
    <row r="110" spans="1:31" s="9" customFormat="1" ht="30" customHeight="1" x14ac:dyDescent="0.2">
      <c r="A110" s="8" t="s">
        <v>89</v>
      </c>
      <c r="B110" s="151">
        <v>698</v>
      </c>
      <c r="C110" s="151">
        <f t="shared" si="36"/>
        <v>1220</v>
      </c>
      <c r="D110" s="107">
        <f t="shared" si="40"/>
        <v>1.7478510028653296</v>
      </c>
      <c r="E110" s="139">
        <v>11</v>
      </c>
      <c r="F110" s="88"/>
      <c r="G110" s="88"/>
      <c r="H110" s="88"/>
      <c r="I110" s="88">
        <v>105</v>
      </c>
      <c r="J110" s="88"/>
      <c r="K110" s="88">
        <v>35</v>
      </c>
      <c r="L110" s="88">
        <v>230</v>
      </c>
      <c r="M110" s="88">
        <v>20</v>
      </c>
      <c r="N110" s="88"/>
      <c r="O110" s="92">
        <v>33</v>
      </c>
      <c r="P110" s="88">
        <v>200</v>
      </c>
      <c r="Q110" s="88"/>
      <c r="R110" s="88"/>
      <c r="S110" s="88">
        <v>25</v>
      </c>
      <c r="T110" s="88"/>
      <c r="U110" s="88">
        <v>22</v>
      </c>
      <c r="V110" s="88"/>
      <c r="W110" s="88">
        <v>10</v>
      </c>
      <c r="X110" s="88"/>
      <c r="Y110" s="88">
        <v>390</v>
      </c>
      <c r="Z110" s="88">
        <v>150</v>
      </c>
      <c r="AD110" s="59"/>
      <c r="AE110" s="59"/>
    </row>
    <row r="111" spans="1:31" s="9" customFormat="1" ht="30" customHeight="1" x14ac:dyDescent="0.2">
      <c r="A111" s="8" t="s">
        <v>90</v>
      </c>
      <c r="B111" s="151">
        <v>1266</v>
      </c>
      <c r="C111" s="151">
        <f t="shared" si="36"/>
        <v>713</v>
      </c>
      <c r="D111" s="107">
        <f t="shared" si="40"/>
        <v>0.56319115323854663</v>
      </c>
      <c r="E111" s="139">
        <v>6</v>
      </c>
      <c r="F111" s="88"/>
      <c r="G111" s="88"/>
      <c r="H111" s="88">
        <v>260</v>
      </c>
      <c r="I111" s="88"/>
      <c r="J111" s="88"/>
      <c r="K111" s="88"/>
      <c r="L111" s="88"/>
      <c r="M111" s="88">
        <v>168</v>
      </c>
      <c r="N111" s="88">
        <v>26</v>
      </c>
      <c r="O111" s="88"/>
      <c r="P111" s="88">
        <v>22</v>
      </c>
      <c r="Q111" s="88"/>
      <c r="R111" s="88">
        <v>39</v>
      </c>
      <c r="S111" s="88"/>
      <c r="T111" s="88"/>
      <c r="U111" s="88"/>
      <c r="V111" s="88"/>
      <c r="W111" s="88"/>
      <c r="X111" s="88"/>
      <c r="Y111" s="88">
        <v>198</v>
      </c>
      <c r="Z111" s="88"/>
      <c r="AD111" s="59"/>
      <c r="AE111" s="59"/>
    </row>
    <row r="112" spans="1:31" s="9" customFormat="1" ht="30" hidden="1" customHeight="1" x14ac:dyDescent="0.2">
      <c r="A112" s="8" t="s">
        <v>91</v>
      </c>
      <c r="B112" s="151"/>
      <c r="C112" s="151">
        <f t="shared" si="36"/>
        <v>0</v>
      </c>
      <c r="D112" s="107" t="e">
        <f t="shared" si="40"/>
        <v>#DIV/0!</v>
      </c>
      <c r="E112" s="139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151"/>
      <c r="C113" s="151">
        <f t="shared" si="36"/>
        <v>0</v>
      </c>
      <c r="D113" s="107" t="e">
        <f t="shared" si="40"/>
        <v>#DIV/0!</v>
      </c>
      <c r="E113" s="13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hidden="1" customHeight="1" x14ac:dyDescent="0.2">
      <c r="A114" s="8" t="s">
        <v>202</v>
      </c>
      <c r="B114" s="151"/>
      <c r="C114" s="151">
        <f t="shared" si="36"/>
        <v>0</v>
      </c>
      <c r="D114" s="107" t="e">
        <f t="shared" si="40"/>
        <v>#DIV/0!</v>
      </c>
      <c r="E114" s="13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54">
        <v>52143.1</v>
      </c>
      <c r="C115" s="151">
        <f t="shared" si="36"/>
        <v>93755.23</v>
      </c>
      <c r="D115" s="107">
        <f t="shared" si="40"/>
        <v>1.7980371324297941</v>
      </c>
      <c r="E115" s="139">
        <v>21</v>
      </c>
      <c r="F115" s="49">
        <v>6000</v>
      </c>
      <c r="G115" s="49">
        <v>268</v>
      </c>
      <c r="H115" s="49">
        <v>10543</v>
      </c>
      <c r="I115" s="49">
        <v>4903</v>
      </c>
      <c r="J115" s="49">
        <v>2045</v>
      </c>
      <c r="K115" s="49">
        <v>3293</v>
      </c>
      <c r="L115" s="49">
        <v>1575</v>
      </c>
      <c r="M115" s="49">
        <v>3684</v>
      </c>
      <c r="N115" s="49">
        <v>8940</v>
      </c>
      <c r="O115" s="49">
        <v>621</v>
      </c>
      <c r="P115" s="49">
        <v>1165</v>
      </c>
      <c r="Q115" s="49">
        <v>3154</v>
      </c>
      <c r="R115" s="49">
        <v>7058</v>
      </c>
      <c r="S115" s="49">
        <v>2243</v>
      </c>
      <c r="T115" s="149">
        <v>16428</v>
      </c>
      <c r="U115" s="150">
        <v>4895.2299999999996</v>
      </c>
      <c r="V115" s="49">
        <v>4666</v>
      </c>
      <c r="W115" s="49">
        <v>409</v>
      </c>
      <c r="X115" s="49">
        <v>1235</v>
      </c>
      <c r="Y115" s="49">
        <v>9910</v>
      </c>
      <c r="Z115" s="49">
        <v>720</v>
      </c>
      <c r="AD115" s="59"/>
      <c r="AE115" s="59"/>
    </row>
    <row r="116" spans="1:31" s="9" customFormat="1" ht="27" hidden="1" customHeight="1" x14ac:dyDescent="0.2">
      <c r="A116" s="10" t="s">
        <v>52</v>
      </c>
      <c r="B116" s="155" t="e">
        <f>B115/B113</f>
        <v>#DIV/0!</v>
      </c>
      <c r="C116" s="151" t="e">
        <f t="shared" si="36"/>
        <v>#DIV/0!</v>
      </c>
      <c r="D116" s="107" t="e">
        <f t="shared" si="40"/>
        <v>#DIV/0!</v>
      </c>
      <c r="E116" s="139"/>
      <c r="F116" s="48" t="e">
        <f t="shared" ref="F116:Z116" si="41">F115/F113</f>
        <v>#DIV/0!</v>
      </c>
      <c r="G116" s="48" t="e">
        <f t="shared" si="41"/>
        <v>#DIV/0!</v>
      </c>
      <c r="H116" s="49" t="e">
        <f t="shared" si="41"/>
        <v>#DIV/0!</v>
      </c>
      <c r="I116" s="49" t="e">
        <f t="shared" si="41"/>
        <v>#DIV/0!</v>
      </c>
      <c r="J116" s="49" t="e">
        <f t="shared" si="41"/>
        <v>#DIV/0!</v>
      </c>
      <c r="K116" s="49" t="e">
        <f t="shared" si="41"/>
        <v>#DIV/0!</v>
      </c>
      <c r="L116" s="49" t="e">
        <f t="shared" si="41"/>
        <v>#DIV/0!</v>
      </c>
      <c r="M116" s="49" t="e">
        <f t="shared" si="41"/>
        <v>#DIV/0!</v>
      </c>
      <c r="N116" s="49" t="e">
        <f t="shared" si="41"/>
        <v>#DIV/0!</v>
      </c>
      <c r="O116" s="49" t="e">
        <f t="shared" si="41"/>
        <v>#DIV/0!</v>
      </c>
      <c r="P116" s="49" t="e">
        <f t="shared" si="41"/>
        <v>#DIV/0!</v>
      </c>
      <c r="Q116" s="49" t="e">
        <f t="shared" si="41"/>
        <v>#DIV/0!</v>
      </c>
      <c r="R116" s="49" t="e">
        <f t="shared" si="41"/>
        <v>#DIV/0!</v>
      </c>
      <c r="S116" s="49" t="e">
        <f t="shared" si="41"/>
        <v>#DIV/0!</v>
      </c>
      <c r="T116" s="49" t="e">
        <f t="shared" si="41"/>
        <v>#DIV/0!</v>
      </c>
      <c r="U116" s="49" t="e">
        <f t="shared" si="41"/>
        <v>#DIV/0!</v>
      </c>
      <c r="V116" s="49" t="e">
        <f t="shared" si="41"/>
        <v>#DIV/0!</v>
      </c>
      <c r="W116" s="49" t="e">
        <f t="shared" si="41"/>
        <v>#DIV/0!</v>
      </c>
      <c r="X116" s="49" t="e">
        <f t="shared" si="41"/>
        <v>#DIV/0!</v>
      </c>
      <c r="Y116" s="49" t="e">
        <f t="shared" si="41"/>
        <v>#DIV/0!</v>
      </c>
      <c r="Z116" s="49" t="e">
        <f t="shared" si="41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153">
        <v>33087</v>
      </c>
      <c r="C117" s="151">
        <f t="shared" si="36"/>
        <v>76336.7</v>
      </c>
      <c r="D117" s="107">
        <f t="shared" si="40"/>
        <v>2.3071508447426479</v>
      </c>
      <c r="E117" s="139">
        <v>21</v>
      </c>
      <c r="F117" s="88">
        <v>5550</v>
      </c>
      <c r="G117" s="88">
        <v>268</v>
      </c>
      <c r="H117" s="88">
        <v>6600</v>
      </c>
      <c r="I117" s="88">
        <v>4365</v>
      </c>
      <c r="J117" s="88">
        <v>2045</v>
      </c>
      <c r="K117" s="88">
        <v>3195</v>
      </c>
      <c r="L117" s="88">
        <v>985</v>
      </c>
      <c r="M117" s="88">
        <v>3001</v>
      </c>
      <c r="N117" s="88">
        <v>7355</v>
      </c>
      <c r="O117" s="88">
        <v>540</v>
      </c>
      <c r="P117" s="88">
        <v>772</v>
      </c>
      <c r="Q117" s="88">
        <v>3154</v>
      </c>
      <c r="R117" s="88">
        <v>6570</v>
      </c>
      <c r="S117" s="88">
        <v>2187</v>
      </c>
      <c r="T117" s="91">
        <v>14984</v>
      </c>
      <c r="U117" s="92">
        <v>4501.7</v>
      </c>
      <c r="V117" s="88">
        <v>4308</v>
      </c>
      <c r="W117" s="88">
        <v>389</v>
      </c>
      <c r="X117" s="88">
        <v>1235</v>
      </c>
      <c r="Y117" s="88">
        <v>4242</v>
      </c>
      <c r="Z117" s="88">
        <v>90</v>
      </c>
      <c r="AD117" s="59"/>
      <c r="AE117" s="59"/>
    </row>
    <row r="118" spans="1:31" s="9" customFormat="1" ht="30" customHeight="1" x14ac:dyDescent="0.2">
      <c r="A118" s="8" t="s">
        <v>89</v>
      </c>
      <c r="B118" s="153">
        <v>10820</v>
      </c>
      <c r="C118" s="151">
        <f t="shared" si="36"/>
        <v>3330.55</v>
      </c>
      <c r="D118" s="107">
        <f t="shared" si="40"/>
        <v>0.3078142329020333</v>
      </c>
      <c r="E118" s="139">
        <v>13</v>
      </c>
      <c r="F118" s="88">
        <v>450</v>
      </c>
      <c r="G118" s="88"/>
      <c r="H118" s="88"/>
      <c r="I118" s="88">
        <v>304</v>
      </c>
      <c r="J118" s="88"/>
      <c r="K118" s="88">
        <v>98</v>
      </c>
      <c r="L118" s="88">
        <v>590</v>
      </c>
      <c r="M118" s="88">
        <v>40</v>
      </c>
      <c r="N118" s="88"/>
      <c r="O118" s="88">
        <v>66</v>
      </c>
      <c r="P118" s="88">
        <v>200</v>
      </c>
      <c r="Q118" s="88"/>
      <c r="R118" s="88"/>
      <c r="S118" s="88">
        <v>56</v>
      </c>
      <c r="T118" s="88">
        <v>17</v>
      </c>
      <c r="U118" s="92">
        <v>148.55000000000001</v>
      </c>
      <c r="V118" s="88"/>
      <c r="W118" s="88">
        <v>20</v>
      </c>
      <c r="X118" s="88"/>
      <c r="Y118" s="88">
        <v>1041</v>
      </c>
      <c r="Z118" s="88">
        <v>300</v>
      </c>
      <c r="AD118" s="59"/>
      <c r="AE118" s="59"/>
    </row>
    <row r="119" spans="1:31" s="9" customFormat="1" ht="31.15" customHeight="1" x14ac:dyDescent="0.2">
      <c r="A119" s="8" t="s">
        <v>90</v>
      </c>
      <c r="B119" s="153">
        <v>4499</v>
      </c>
      <c r="C119" s="151">
        <f t="shared" si="36"/>
        <v>2173</v>
      </c>
      <c r="D119" s="107">
        <f t="shared" si="40"/>
        <v>0.48299622138252946</v>
      </c>
      <c r="E119" s="139">
        <v>6</v>
      </c>
      <c r="F119" s="88"/>
      <c r="G119" s="88"/>
      <c r="H119" s="88">
        <v>751</v>
      </c>
      <c r="I119" s="88"/>
      <c r="J119" s="88"/>
      <c r="K119" s="88"/>
      <c r="L119" s="88"/>
      <c r="M119" s="88">
        <v>454</v>
      </c>
      <c r="N119" s="88">
        <v>94</v>
      </c>
      <c r="O119" s="88"/>
      <c r="P119" s="88">
        <v>88</v>
      </c>
      <c r="Q119" s="88"/>
      <c r="R119" s="88">
        <v>78</v>
      </c>
      <c r="S119" s="88"/>
      <c r="T119" s="88"/>
      <c r="U119" s="88"/>
      <c r="V119" s="88"/>
      <c r="W119" s="88"/>
      <c r="X119" s="88"/>
      <c r="Y119" s="88">
        <v>708</v>
      </c>
      <c r="Z119" s="88"/>
      <c r="AD119" s="59"/>
      <c r="AE119" s="59"/>
    </row>
    <row r="120" spans="1:31" s="9" customFormat="1" ht="31.15" hidden="1" customHeight="1" x14ac:dyDescent="0.2">
      <c r="A120" s="8" t="s">
        <v>91</v>
      </c>
      <c r="B120" s="151"/>
      <c r="C120" s="151">
        <f t="shared" si="36"/>
        <v>0</v>
      </c>
      <c r="D120" s="107" t="e">
        <f t="shared" si="40"/>
        <v>#DIV/0!</v>
      </c>
      <c r="E120" s="139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hidden="1" customHeight="1" x14ac:dyDescent="0.2">
      <c r="A121" s="8" t="s">
        <v>202</v>
      </c>
      <c r="B121" s="151"/>
      <c r="C121" s="151">
        <f t="shared" si="36"/>
        <v>0</v>
      </c>
      <c r="D121" s="107" t="e">
        <f t="shared" si="40"/>
        <v>#DIV/0!</v>
      </c>
      <c r="E121" s="139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54">
        <f>B115/B108*10</f>
        <v>33.782815455982586</v>
      </c>
      <c r="C122" s="154">
        <f>C115/C108*10</f>
        <v>31.196525483228022</v>
      </c>
      <c r="D122" s="107">
        <f>C122/B122</f>
        <v>0.92344362250907186</v>
      </c>
      <c r="E122" s="139"/>
      <c r="F122" s="91">
        <f t="shared" ref="F122:Z122" si="42">F115/F108*10</f>
        <v>26.086956521739133</v>
      </c>
      <c r="G122" s="91">
        <f t="shared" si="42"/>
        <v>28.210526315789473</v>
      </c>
      <c r="H122" s="91">
        <f t="shared" si="42"/>
        <v>29.532212885154063</v>
      </c>
      <c r="I122" s="91">
        <f t="shared" si="42"/>
        <v>31.920572916666664</v>
      </c>
      <c r="J122" s="91">
        <f t="shared" si="42"/>
        <v>30.891238670694861</v>
      </c>
      <c r="K122" s="92">
        <f>K115/K108*10</f>
        <v>29.936363636363637</v>
      </c>
      <c r="L122" s="91">
        <f t="shared" si="42"/>
        <v>34.768211920529801</v>
      </c>
      <c r="M122" s="91">
        <f t="shared" si="42"/>
        <v>25.961945031712474</v>
      </c>
      <c r="N122" s="91">
        <f t="shared" si="42"/>
        <v>34.826645890144135</v>
      </c>
      <c r="O122" s="91">
        <f t="shared" si="42"/>
        <v>26.755708746230074</v>
      </c>
      <c r="P122" s="91">
        <f t="shared" si="42"/>
        <v>24.020618556701031</v>
      </c>
      <c r="Q122" s="91">
        <f t="shared" si="42"/>
        <v>33.305174234424499</v>
      </c>
      <c r="R122" s="91">
        <f t="shared" si="42"/>
        <v>30.448662640207075</v>
      </c>
      <c r="S122" s="91">
        <f t="shared" si="42"/>
        <v>34.883359253499222</v>
      </c>
      <c r="T122" s="91">
        <f>T115/T108*10</f>
        <v>37.387346381429218</v>
      </c>
      <c r="U122" s="91">
        <f t="shared" si="42"/>
        <v>36.917269984917041</v>
      </c>
      <c r="V122" s="91">
        <f t="shared" si="42"/>
        <v>26.541524459613196</v>
      </c>
      <c r="W122" s="91">
        <f t="shared" si="42"/>
        <v>24.939024390243905</v>
      </c>
      <c r="X122" s="91">
        <f t="shared" si="42"/>
        <v>23.523809523809526</v>
      </c>
      <c r="Y122" s="91">
        <f t="shared" si="42"/>
        <v>30.408100644369437</v>
      </c>
      <c r="Z122" s="91">
        <f t="shared" si="42"/>
        <v>24</v>
      </c>
      <c r="AD122" s="59"/>
      <c r="AE122" s="59"/>
    </row>
    <row r="123" spans="1:31" s="9" customFormat="1" ht="30" customHeight="1" x14ac:dyDescent="0.2">
      <c r="A123" s="8" t="s">
        <v>88</v>
      </c>
      <c r="B123" s="154">
        <f>B117/B109*10</f>
        <v>35.403068758158746</v>
      </c>
      <c r="C123" s="168">
        <f t="shared" ref="C123" si="43">C117/C109*10</f>
        <v>33.304262466733562</v>
      </c>
      <c r="D123" s="107">
        <f>C123/B123</f>
        <v>0.94071682582766192</v>
      </c>
      <c r="E123" s="140"/>
      <c r="F123" s="92">
        <f t="shared" ref="F123:Z123" si="44">F117/F109*10</f>
        <v>24.130434782608695</v>
      </c>
      <c r="G123" s="92">
        <f t="shared" si="44"/>
        <v>28.210526315789473</v>
      </c>
      <c r="H123" s="92">
        <f t="shared" si="44"/>
        <v>30</v>
      </c>
      <c r="I123" s="92">
        <f t="shared" si="44"/>
        <v>39.609800362976408</v>
      </c>
      <c r="J123" s="91">
        <f>J117/J109*10</f>
        <v>30.891238670694861</v>
      </c>
      <c r="K123" s="92">
        <f t="shared" si="44"/>
        <v>30</v>
      </c>
      <c r="L123" s="92">
        <f t="shared" si="44"/>
        <v>44.170403587443943</v>
      </c>
      <c r="M123" s="92">
        <f t="shared" si="44"/>
        <v>25.218487394957982</v>
      </c>
      <c r="N123" s="92">
        <f t="shared" si="44"/>
        <v>36.465047099652949</v>
      </c>
      <c r="O123" s="92">
        <f t="shared" si="44"/>
        <v>30</v>
      </c>
      <c r="P123" s="92">
        <f t="shared" si="44"/>
        <v>40</v>
      </c>
      <c r="Q123" s="92">
        <f t="shared" si="44"/>
        <v>33.305174234424499</v>
      </c>
      <c r="R123" s="92">
        <f t="shared" si="44"/>
        <v>32.998493219487692</v>
      </c>
      <c r="S123" s="92">
        <f t="shared" si="44"/>
        <v>35.388349514563103</v>
      </c>
      <c r="T123" s="92">
        <f t="shared" si="44"/>
        <v>41.369409166206516</v>
      </c>
      <c r="U123" s="92">
        <f t="shared" si="44"/>
        <v>39.009532062391678</v>
      </c>
      <c r="V123" s="92">
        <f t="shared" si="44"/>
        <v>32.537764350453173</v>
      </c>
      <c r="W123" s="92">
        <f t="shared" si="44"/>
        <v>25.259740259740258</v>
      </c>
      <c r="X123" s="92">
        <f t="shared" si="44"/>
        <v>23.523809523809526</v>
      </c>
      <c r="Y123" s="92">
        <f t="shared" si="44"/>
        <v>31.918735891647856</v>
      </c>
      <c r="Z123" s="92">
        <f t="shared" si="44"/>
        <v>30</v>
      </c>
      <c r="AD123" s="59"/>
      <c r="AE123" s="59"/>
    </row>
    <row r="124" spans="1:31" s="9" customFormat="1" ht="30" customHeight="1" x14ac:dyDescent="0.2">
      <c r="A124" s="8" t="s">
        <v>89</v>
      </c>
      <c r="B124" s="156">
        <v>35.4</v>
      </c>
      <c r="C124" s="169">
        <f t="shared" ref="C124:H124" si="45">C118/C110*10</f>
        <v>27.299590163934425</v>
      </c>
      <c r="D124" s="107">
        <f t="shared" ref="D124:D125" si="46">C124/B124</f>
        <v>0.77117486338797814</v>
      </c>
      <c r="E124" s="141"/>
      <c r="F124" s="92"/>
      <c r="G124" s="93" t="e">
        <f t="shared" si="45"/>
        <v>#DIV/0!</v>
      </c>
      <c r="H124" s="93" t="e">
        <f t="shared" si="45"/>
        <v>#DIV/0!</v>
      </c>
      <c r="I124" s="93">
        <f t="shared" ref="I124:Z124" si="47">I118/I110*10</f>
        <v>28.952380952380953</v>
      </c>
      <c r="J124" s="93" t="e">
        <f t="shared" si="47"/>
        <v>#DIV/0!</v>
      </c>
      <c r="K124" s="93">
        <f t="shared" si="47"/>
        <v>28</v>
      </c>
      <c r="L124" s="93">
        <f t="shared" si="47"/>
        <v>25.652173913043477</v>
      </c>
      <c r="M124" s="93">
        <f t="shared" si="47"/>
        <v>20</v>
      </c>
      <c r="N124" s="93" t="e">
        <f t="shared" si="47"/>
        <v>#DIV/0!</v>
      </c>
      <c r="O124" s="93">
        <f t="shared" si="47"/>
        <v>20</v>
      </c>
      <c r="P124" s="93">
        <f t="shared" si="47"/>
        <v>10</v>
      </c>
      <c r="Q124" s="93" t="e">
        <f t="shared" si="47"/>
        <v>#DIV/0!</v>
      </c>
      <c r="R124" s="93" t="e">
        <f t="shared" si="47"/>
        <v>#DIV/0!</v>
      </c>
      <c r="S124" s="93">
        <f t="shared" si="47"/>
        <v>22.400000000000002</v>
      </c>
      <c r="T124" s="93" t="e">
        <f t="shared" si="47"/>
        <v>#DIV/0!</v>
      </c>
      <c r="U124" s="93">
        <f t="shared" si="47"/>
        <v>67.52272727272728</v>
      </c>
      <c r="V124" s="93" t="e">
        <f t="shared" si="47"/>
        <v>#DIV/0!</v>
      </c>
      <c r="W124" s="93">
        <f t="shared" si="47"/>
        <v>20</v>
      </c>
      <c r="X124" s="93" t="e">
        <f t="shared" si="47"/>
        <v>#DIV/0!</v>
      </c>
      <c r="Y124" s="93">
        <f t="shared" si="47"/>
        <v>26.69230769230769</v>
      </c>
      <c r="Z124" s="93">
        <f t="shared" si="47"/>
        <v>20</v>
      </c>
      <c r="AD124" s="59"/>
      <c r="AE124" s="59"/>
    </row>
    <row r="125" spans="1:31" s="9" customFormat="1" ht="30" customHeight="1" x14ac:dyDescent="0.2">
      <c r="A125" s="8" t="s">
        <v>90</v>
      </c>
      <c r="B125" s="154">
        <f>B119/B111*10</f>
        <v>35.537124802527643</v>
      </c>
      <c r="C125" s="169">
        <f t="shared" ref="C125:X125" si="48">C119/C111*10</f>
        <v>30.476858345021039</v>
      </c>
      <c r="D125" s="107">
        <f t="shared" si="46"/>
        <v>0.85760619392746473</v>
      </c>
      <c r="E125" s="141"/>
      <c r="F125" s="93" t="e">
        <f t="shared" si="48"/>
        <v>#DIV/0!</v>
      </c>
      <c r="G125" s="93" t="e">
        <f t="shared" si="48"/>
        <v>#DIV/0!</v>
      </c>
      <c r="H125" s="93">
        <f t="shared" si="48"/>
        <v>28.884615384615383</v>
      </c>
      <c r="I125" s="93" t="e">
        <f t="shared" si="48"/>
        <v>#DIV/0!</v>
      </c>
      <c r="J125" s="93" t="e">
        <f t="shared" si="48"/>
        <v>#DIV/0!</v>
      </c>
      <c r="K125" s="93" t="e">
        <f t="shared" si="48"/>
        <v>#DIV/0!</v>
      </c>
      <c r="L125" s="93" t="e">
        <f t="shared" si="48"/>
        <v>#DIV/0!</v>
      </c>
      <c r="M125" s="93">
        <f t="shared" si="48"/>
        <v>27.023809523809526</v>
      </c>
      <c r="N125" s="93">
        <f t="shared" si="48"/>
        <v>36.153846153846153</v>
      </c>
      <c r="O125" s="93" t="e">
        <f t="shared" si="48"/>
        <v>#DIV/0!</v>
      </c>
      <c r="P125" s="93">
        <f t="shared" si="48"/>
        <v>40</v>
      </c>
      <c r="Q125" s="93" t="e">
        <f t="shared" si="48"/>
        <v>#DIV/0!</v>
      </c>
      <c r="R125" s="93">
        <f t="shared" si="48"/>
        <v>20</v>
      </c>
      <c r="S125" s="93" t="e">
        <f t="shared" si="48"/>
        <v>#DIV/0!</v>
      </c>
      <c r="T125" s="93" t="e">
        <f t="shared" si="48"/>
        <v>#DIV/0!</v>
      </c>
      <c r="U125" s="93" t="e">
        <f t="shared" si="48"/>
        <v>#DIV/0!</v>
      </c>
      <c r="V125" s="93" t="e">
        <f t="shared" si="48"/>
        <v>#DIV/0!</v>
      </c>
      <c r="W125" s="93" t="e">
        <f t="shared" si="48"/>
        <v>#DIV/0!</v>
      </c>
      <c r="X125" s="93" t="e">
        <f t="shared" si="48"/>
        <v>#DIV/0!</v>
      </c>
      <c r="Y125" s="93">
        <f t="shared" ref="Y125:Z125" si="49">Y119/Y111*10</f>
        <v>35.757575757575758</v>
      </c>
      <c r="Z125" s="93" t="e">
        <f t="shared" si="49"/>
        <v>#DIV/0!</v>
      </c>
      <c r="AD125" s="59"/>
      <c r="AE125" s="59"/>
    </row>
    <row r="126" spans="1:31" s="9" customFormat="1" ht="30" hidden="1" customHeight="1" x14ac:dyDescent="0.2">
      <c r="A126" s="8" t="s">
        <v>91</v>
      </c>
      <c r="B126" s="154"/>
      <c r="C126" s="151" t="e">
        <f>SUM(F126:Z126)</f>
        <v>#DIV/0!</v>
      </c>
      <c r="D126" s="107" t="e">
        <f>C126/B126</f>
        <v>#DIV/0!</v>
      </c>
      <c r="E126" s="139"/>
      <c r="F126" s="49" t="e">
        <f t="shared" ref="F126:Z126" si="50">F120/F112*10</f>
        <v>#DIV/0!</v>
      </c>
      <c r="G126" s="49" t="e">
        <f t="shared" si="50"/>
        <v>#DIV/0!</v>
      </c>
      <c r="H126" s="49" t="e">
        <f t="shared" si="50"/>
        <v>#DIV/0!</v>
      </c>
      <c r="I126" s="49" t="e">
        <f t="shared" si="50"/>
        <v>#DIV/0!</v>
      </c>
      <c r="J126" s="49" t="e">
        <f t="shared" si="50"/>
        <v>#DIV/0!</v>
      </c>
      <c r="K126" s="49" t="e">
        <f t="shared" si="50"/>
        <v>#DIV/0!</v>
      </c>
      <c r="L126" s="49" t="e">
        <f t="shared" si="50"/>
        <v>#DIV/0!</v>
      </c>
      <c r="M126" s="49" t="e">
        <f t="shared" si="50"/>
        <v>#DIV/0!</v>
      </c>
      <c r="N126" s="49" t="e">
        <f t="shared" si="50"/>
        <v>#DIV/0!</v>
      </c>
      <c r="O126" s="49" t="e">
        <f t="shared" si="50"/>
        <v>#DIV/0!</v>
      </c>
      <c r="P126" s="49" t="e">
        <f t="shared" si="50"/>
        <v>#DIV/0!</v>
      </c>
      <c r="Q126" s="49" t="e">
        <f t="shared" si="50"/>
        <v>#DIV/0!</v>
      </c>
      <c r="R126" s="49" t="e">
        <f t="shared" si="50"/>
        <v>#DIV/0!</v>
      </c>
      <c r="S126" s="49" t="e">
        <f t="shared" si="50"/>
        <v>#DIV/0!</v>
      </c>
      <c r="T126" s="49" t="e">
        <f t="shared" si="50"/>
        <v>#DIV/0!</v>
      </c>
      <c r="U126" s="49" t="e">
        <f t="shared" si="50"/>
        <v>#DIV/0!</v>
      </c>
      <c r="V126" s="49" t="e">
        <f t="shared" si="50"/>
        <v>#DIV/0!</v>
      </c>
      <c r="W126" s="49" t="e">
        <f t="shared" si="50"/>
        <v>#DIV/0!</v>
      </c>
      <c r="X126" s="49" t="e">
        <f t="shared" si="50"/>
        <v>#DIV/0!</v>
      </c>
      <c r="Y126" s="49" t="e">
        <f t="shared" si="50"/>
        <v>#DIV/0!</v>
      </c>
      <c r="Z126" s="49" t="e">
        <f t="shared" si="50"/>
        <v>#DIV/0!</v>
      </c>
      <c r="AD126" s="59"/>
      <c r="AE126" s="59"/>
    </row>
    <row r="127" spans="1:31" s="9" customFormat="1" ht="30" hidden="1" customHeight="1" x14ac:dyDescent="0.2">
      <c r="A127" s="8" t="s">
        <v>201</v>
      </c>
      <c r="B127" s="157"/>
      <c r="C127" s="151" t="e">
        <f t="shared" si="36"/>
        <v>#DIV/0!</v>
      </c>
      <c r="D127" s="107" t="e">
        <f>C127/B128</f>
        <v>#DIV/0!</v>
      </c>
      <c r="E127" s="139"/>
      <c r="F127" s="49" t="e">
        <f t="shared" ref="F127:Z127" si="51">F121/F114*10</f>
        <v>#DIV/0!</v>
      </c>
      <c r="G127" s="49" t="e">
        <f t="shared" si="51"/>
        <v>#DIV/0!</v>
      </c>
      <c r="H127" s="49" t="e">
        <f t="shared" si="51"/>
        <v>#DIV/0!</v>
      </c>
      <c r="I127" s="49" t="e">
        <f t="shared" si="51"/>
        <v>#DIV/0!</v>
      </c>
      <c r="J127" s="49" t="e">
        <f t="shared" si="51"/>
        <v>#DIV/0!</v>
      </c>
      <c r="K127" s="49" t="e">
        <f t="shared" si="51"/>
        <v>#DIV/0!</v>
      </c>
      <c r="L127" s="49" t="e">
        <f t="shared" si="51"/>
        <v>#DIV/0!</v>
      </c>
      <c r="M127" s="49" t="e">
        <f t="shared" si="51"/>
        <v>#DIV/0!</v>
      </c>
      <c r="N127" s="49" t="e">
        <f t="shared" si="51"/>
        <v>#DIV/0!</v>
      </c>
      <c r="O127" s="49" t="e">
        <f t="shared" si="51"/>
        <v>#DIV/0!</v>
      </c>
      <c r="P127" s="49" t="e">
        <f t="shared" si="51"/>
        <v>#DIV/0!</v>
      </c>
      <c r="Q127" s="49" t="e">
        <f t="shared" si="51"/>
        <v>#DIV/0!</v>
      </c>
      <c r="R127" s="49" t="e">
        <f t="shared" si="51"/>
        <v>#DIV/0!</v>
      </c>
      <c r="S127" s="49" t="e">
        <f t="shared" si="51"/>
        <v>#DIV/0!</v>
      </c>
      <c r="T127" s="49" t="e">
        <f t="shared" si="51"/>
        <v>#DIV/0!</v>
      </c>
      <c r="U127" s="49" t="e">
        <f t="shared" si="51"/>
        <v>#DIV/0!</v>
      </c>
      <c r="V127" s="49" t="e">
        <f t="shared" si="51"/>
        <v>#DIV/0!</v>
      </c>
      <c r="W127" s="49" t="e">
        <f t="shared" si="51"/>
        <v>#DIV/0!</v>
      </c>
      <c r="X127" s="49" t="e">
        <f t="shared" si="51"/>
        <v>#DIV/0!</v>
      </c>
      <c r="Y127" s="49" t="e">
        <f t="shared" si="51"/>
        <v>#DIV/0!</v>
      </c>
      <c r="Z127" s="49" t="e">
        <f t="shared" si="51"/>
        <v>#DIV/0!</v>
      </c>
      <c r="AD127" s="59"/>
      <c r="AE127" s="59"/>
    </row>
    <row r="128" spans="1:31" s="9" customFormat="1" ht="30" customHeight="1" x14ac:dyDescent="0.2">
      <c r="A128" s="24" t="s">
        <v>140</v>
      </c>
      <c r="B128" s="154"/>
      <c r="C128" s="151">
        <f t="shared" si="36"/>
        <v>8171</v>
      </c>
      <c r="D128" s="107" t="e">
        <f>C128/B129</f>
        <v>#DIV/0!</v>
      </c>
      <c r="E128" s="139">
        <v>21</v>
      </c>
      <c r="F128" s="49">
        <v>944</v>
      </c>
      <c r="G128" s="49">
        <v>37</v>
      </c>
      <c r="H128" s="49">
        <v>1347</v>
      </c>
      <c r="I128" s="49">
        <v>454</v>
      </c>
      <c r="J128" s="49">
        <v>200</v>
      </c>
      <c r="K128" s="49">
        <v>237</v>
      </c>
      <c r="L128" s="49">
        <v>70</v>
      </c>
      <c r="M128" s="49">
        <v>422</v>
      </c>
      <c r="N128" s="49">
        <v>641</v>
      </c>
      <c r="O128" s="49">
        <v>43</v>
      </c>
      <c r="P128" s="49">
        <v>154</v>
      </c>
      <c r="Q128" s="49">
        <v>144</v>
      </c>
      <c r="R128" s="49">
        <v>623</v>
      </c>
      <c r="S128" s="49">
        <v>65</v>
      </c>
      <c r="T128" s="49">
        <v>1090</v>
      </c>
      <c r="U128" s="49">
        <v>286</v>
      </c>
      <c r="V128" s="49">
        <v>324</v>
      </c>
      <c r="W128" s="49">
        <v>55</v>
      </c>
      <c r="X128" s="49">
        <v>154</v>
      </c>
      <c r="Y128" s="49">
        <v>874</v>
      </c>
      <c r="Z128" s="49">
        <v>7</v>
      </c>
      <c r="AD128" s="59"/>
      <c r="AE128" s="59"/>
    </row>
    <row r="129" spans="1:31" s="9" customFormat="1" ht="30" customHeight="1" x14ac:dyDescent="0.2">
      <c r="A129" s="24" t="s">
        <v>95</v>
      </c>
      <c r="B129" s="158"/>
      <c r="C129" s="151">
        <f>SUM(F129:Z129)</f>
        <v>10801.55</v>
      </c>
      <c r="D129" s="107" t="e">
        <f t="shared" si="40"/>
        <v>#DIV/0!</v>
      </c>
      <c r="E129" s="139">
        <v>21</v>
      </c>
      <c r="F129" s="94">
        <f>(F108-F128)/2</f>
        <v>678</v>
      </c>
      <c r="G129" s="94">
        <f t="shared" ref="G129:Y129" si="52">(G108-G128)/2</f>
        <v>29</v>
      </c>
      <c r="H129" s="94">
        <f t="shared" si="52"/>
        <v>1111.5</v>
      </c>
      <c r="I129" s="94">
        <f t="shared" si="52"/>
        <v>541</v>
      </c>
      <c r="J129" s="94">
        <f t="shared" si="52"/>
        <v>231</v>
      </c>
      <c r="K129" s="94">
        <f t="shared" si="52"/>
        <v>431.5</v>
      </c>
      <c r="L129" s="94">
        <f t="shared" si="52"/>
        <v>191.5</v>
      </c>
      <c r="M129" s="94">
        <f t="shared" si="52"/>
        <v>498.5</v>
      </c>
      <c r="N129" s="94">
        <f t="shared" si="52"/>
        <v>963</v>
      </c>
      <c r="O129" s="94">
        <f t="shared" si="52"/>
        <v>94.55</v>
      </c>
      <c r="P129" s="94">
        <f t="shared" si="52"/>
        <v>165.5</v>
      </c>
      <c r="Q129" s="94">
        <f t="shared" si="52"/>
        <v>401.5</v>
      </c>
      <c r="R129" s="94">
        <f t="shared" si="52"/>
        <v>847.5</v>
      </c>
      <c r="S129" s="94">
        <f t="shared" si="52"/>
        <v>289</v>
      </c>
      <c r="T129" s="94">
        <f t="shared" si="52"/>
        <v>1652</v>
      </c>
      <c r="U129" s="94">
        <f t="shared" si="52"/>
        <v>520</v>
      </c>
      <c r="V129" s="94">
        <f t="shared" si="52"/>
        <v>717</v>
      </c>
      <c r="W129" s="94">
        <f t="shared" si="52"/>
        <v>54.5</v>
      </c>
      <c r="X129" s="94">
        <f t="shared" si="52"/>
        <v>185.5</v>
      </c>
      <c r="Y129" s="94">
        <f t="shared" si="52"/>
        <v>1192.5</v>
      </c>
      <c r="Z129" s="94">
        <v>7</v>
      </c>
      <c r="AD129" s="59"/>
      <c r="AE129" s="59"/>
    </row>
    <row r="130" spans="1:31" s="9" customFormat="1" ht="30" customHeight="1" x14ac:dyDescent="0.2">
      <c r="A130" s="19" t="s">
        <v>96</v>
      </c>
      <c r="B130" s="153">
        <v>125</v>
      </c>
      <c r="C130" s="151">
        <f t="shared" si="36"/>
        <v>221</v>
      </c>
      <c r="D130" s="107">
        <f t="shared" si="40"/>
        <v>1.768</v>
      </c>
      <c r="E130" s="139">
        <v>16</v>
      </c>
      <c r="F130" s="115"/>
      <c r="G130" s="115"/>
      <c r="H130" s="49">
        <v>19</v>
      </c>
      <c r="I130" s="49">
        <v>16</v>
      </c>
      <c r="J130" s="49"/>
      <c r="K130" s="49">
        <v>29</v>
      </c>
      <c r="L130" s="49">
        <v>1</v>
      </c>
      <c r="M130" s="49">
        <v>18</v>
      </c>
      <c r="N130" s="49">
        <v>13</v>
      </c>
      <c r="O130" s="49"/>
      <c r="P130" s="49">
        <v>4</v>
      </c>
      <c r="Q130" s="49">
        <v>8</v>
      </c>
      <c r="R130" s="49">
        <v>8</v>
      </c>
      <c r="S130" s="49">
        <v>10</v>
      </c>
      <c r="T130" s="49">
        <v>45</v>
      </c>
      <c r="U130" s="49">
        <v>13</v>
      </c>
      <c r="V130" s="49">
        <v>4</v>
      </c>
      <c r="W130" s="49"/>
      <c r="X130" s="49">
        <v>4</v>
      </c>
      <c r="Y130" s="49">
        <v>15</v>
      </c>
      <c r="Z130" s="49">
        <v>14</v>
      </c>
      <c r="AD130" s="59"/>
      <c r="AE130" s="59"/>
    </row>
    <row r="131" spans="1:31" s="9" customFormat="1" ht="30" hidden="1" customHeight="1" x14ac:dyDescent="0.2">
      <c r="A131" s="19" t="s">
        <v>97</v>
      </c>
      <c r="B131" s="154"/>
      <c r="C131" s="151">
        <f t="shared" si="36"/>
        <v>0</v>
      </c>
      <c r="D131" s="107" t="e">
        <f t="shared" si="40"/>
        <v>#DIV/0!</v>
      </c>
      <c r="E131" s="139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53">
        <v>5700</v>
      </c>
      <c r="C132" s="151">
        <f t="shared" si="36"/>
        <v>4658</v>
      </c>
      <c r="D132" s="107">
        <f t="shared" si="40"/>
        <v>0.81719298245614036</v>
      </c>
      <c r="E132" s="139"/>
      <c r="F132" s="94">
        <v>68</v>
      </c>
      <c r="G132" s="94">
        <v>77</v>
      </c>
      <c r="H132" s="94">
        <v>662</v>
      </c>
      <c r="I132" s="94">
        <v>313</v>
      </c>
      <c r="J132" s="94">
        <v>5</v>
      </c>
      <c r="K132" s="94">
        <v>141</v>
      </c>
      <c r="L132" s="94">
        <v>421</v>
      </c>
      <c r="M132" s="94">
        <v>649</v>
      </c>
      <c r="N132" s="94">
        <v>244</v>
      </c>
      <c r="O132" s="94">
        <v>68</v>
      </c>
      <c r="P132" s="94">
        <v>294</v>
      </c>
      <c r="Q132" s="94">
        <v>294</v>
      </c>
      <c r="R132" s="94">
        <v>13</v>
      </c>
      <c r="S132" s="94">
        <v>470</v>
      </c>
      <c r="T132" s="94">
        <v>120</v>
      </c>
      <c r="U132" s="94">
        <v>23</v>
      </c>
      <c r="V132" s="94">
        <v>115</v>
      </c>
      <c r="W132" s="94">
        <v>30</v>
      </c>
      <c r="X132" s="94">
        <v>281</v>
      </c>
      <c r="Y132" s="94">
        <v>368</v>
      </c>
      <c r="Z132" s="94">
        <v>2</v>
      </c>
      <c r="AD132" s="59"/>
      <c r="AE132" s="59"/>
    </row>
    <row r="133" spans="1:31" s="9" customFormat="1" ht="27" hidden="1" customHeight="1" x14ac:dyDescent="0.2">
      <c r="A133" s="10" t="s">
        <v>99</v>
      </c>
      <c r="B133" s="151"/>
      <c r="C133" s="151">
        <f t="shared" si="36"/>
        <v>0</v>
      </c>
      <c r="D133" s="107"/>
      <c r="E133" s="139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53">
        <v>5178</v>
      </c>
      <c r="C134" s="151">
        <f t="shared" si="36"/>
        <v>4600</v>
      </c>
      <c r="D134" s="107">
        <f>C134/B134</f>
        <v>0.88837388953263807</v>
      </c>
      <c r="E134" s="139"/>
      <c r="F134" s="94">
        <v>68</v>
      </c>
      <c r="G134" s="94">
        <v>77</v>
      </c>
      <c r="H134" s="94">
        <v>662</v>
      </c>
      <c r="I134" s="94">
        <v>313</v>
      </c>
      <c r="J134" s="94">
        <v>5</v>
      </c>
      <c r="K134" s="94">
        <v>141</v>
      </c>
      <c r="L134" s="94">
        <v>421</v>
      </c>
      <c r="M134" s="94">
        <v>649</v>
      </c>
      <c r="N134" s="94">
        <v>244</v>
      </c>
      <c r="O134" s="94">
        <v>68</v>
      </c>
      <c r="P134" s="94">
        <v>294</v>
      </c>
      <c r="Q134" s="94">
        <v>294</v>
      </c>
      <c r="R134" s="94">
        <v>13</v>
      </c>
      <c r="S134" s="94">
        <v>470</v>
      </c>
      <c r="T134" s="94">
        <v>120</v>
      </c>
      <c r="U134" s="94">
        <v>23</v>
      </c>
      <c r="V134" s="94">
        <v>57</v>
      </c>
      <c r="W134" s="94">
        <v>30</v>
      </c>
      <c r="X134" s="94">
        <v>281</v>
      </c>
      <c r="Y134" s="94">
        <v>368</v>
      </c>
      <c r="Z134" s="94">
        <v>2</v>
      </c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51">
        <v>5060</v>
      </c>
      <c r="C135" s="151">
        <f t="shared" si="36"/>
        <v>0</v>
      </c>
      <c r="D135" s="107">
        <f>C135/B135</f>
        <v>0</v>
      </c>
      <c r="E135" s="13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59">
        <f>B135/B134</f>
        <v>0.97721127848590195</v>
      </c>
      <c r="C136" s="151">
        <f t="shared" si="36"/>
        <v>0</v>
      </c>
      <c r="D136" s="107">
        <f>C136/B136</f>
        <v>0</v>
      </c>
      <c r="E136" s="139"/>
      <c r="F136" s="78">
        <f>F135/F134</f>
        <v>0</v>
      </c>
      <c r="G136" s="78">
        <f t="shared" ref="G136:Z136" si="53">G135/G134</f>
        <v>0</v>
      </c>
      <c r="H136" s="78">
        <f t="shared" si="53"/>
        <v>0</v>
      </c>
      <c r="I136" s="78">
        <f t="shared" si="53"/>
        <v>0</v>
      </c>
      <c r="J136" s="78">
        <f t="shared" si="53"/>
        <v>0</v>
      </c>
      <c r="K136" s="78">
        <f t="shared" si="53"/>
        <v>0</v>
      </c>
      <c r="L136" s="78">
        <f t="shared" si="53"/>
        <v>0</v>
      </c>
      <c r="M136" s="78">
        <f t="shared" si="53"/>
        <v>0</v>
      </c>
      <c r="N136" s="78">
        <f t="shared" si="53"/>
        <v>0</v>
      </c>
      <c r="O136" s="78">
        <f t="shared" si="53"/>
        <v>0</v>
      </c>
      <c r="P136" s="78">
        <f t="shared" si="53"/>
        <v>0</v>
      </c>
      <c r="Q136" s="78">
        <f t="shared" si="53"/>
        <v>0</v>
      </c>
      <c r="R136" s="78">
        <f t="shared" si="53"/>
        <v>0</v>
      </c>
      <c r="S136" s="78">
        <f t="shared" si="53"/>
        <v>0</v>
      </c>
      <c r="T136" s="78">
        <f t="shared" si="53"/>
        <v>0</v>
      </c>
      <c r="U136" s="78">
        <f t="shared" si="53"/>
        <v>0</v>
      </c>
      <c r="V136" s="78">
        <f t="shared" si="53"/>
        <v>0</v>
      </c>
      <c r="W136" s="78">
        <f t="shared" si="53"/>
        <v>0</v>
      </c>
      <c r="X136" s="78">
        <f t="shared" si="53"/>
        <v>0</v>
      </c>
      <c r="Y136" s="78">
        <f t="shared" si="53"/>
        <v>0</v>
      </c>
      <c r="Z136" s="78">
        <f t="shared" si="53"/>
        <v>0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158"/>
      <c r="C137" s="151">
        <f t="shared" si="36"/>
        <v>4600</v>
      </c>
      <c r="D137" s="107"/>
      <c r="E137" s="139"/>
      <c r="F137" s="95">
        <v>68</v>
      </c>
      <c r="G137" s="95">
        <f t="shared" ref="G137:Z137" si="54">G134-G135</f>
        <v>77</v>
      </c>
      <c r="H137" s="95">
        <f t="shared" si="54"/>
        <v>662</v>
      </c>
      <c r="I137" s="95">
        <f t="shared" si="54"/>
        <v>313</v>
      </c>
      <c r="J137" s="95">
        <f t="shared" si="54"/>
        <v>5</v>
      </c>
      <c r="K137" s="95">
        <f t="shared" si="54"/>
        <v>141</v>
      </c>
      <c r="L137" s="95">
        <f>L134-L135-L133</f>
        <v>421</v>
      </c>
      <c r="M137" s="95">
        <f t="shared" si="54"/>
        <v>649</v>
      </c>
      <c r="N137" s="95">
        <f t="shared" si="54"/>
        <v>244</v>
      </c>
      <c r="O137" s="95">
        <f t="shared" si="54"/>
        <v>68</v>
      </c>
      <c r="P137" s="95">
        <f>P134-P135</f>
        <v>294</v>
      </c>
      <c r="Q137" s="95">
        <f t="shared" si="54"/>
        <v>294</v>
      </c>
      <c r="R137" s="95">
        <f t="shared" si="54"/>
        <v>13</v>
      </c>
      <c r="S137" s="95">
        <f>S134-S135</f>
        <v>470</v>
      </c>
      <c r="T137" s="95">
        <f t="shared" si="54"/>
        <v>120</v>
      </c>
      <c r="U137" s="95">
        <f>U134-U135</f>
        <v>23</v>
      </c>
      <c r="V137" s="95">
        <f t="shared" si="54"/>
        <v>57</v>
      </c>
      <c r="W137" s="95">
        <f>W134-W135</f>
        <v>30</v>
      </c>
      <c r="X137" s="95">
        <f t="shared" si="54"/>
        <v>281</v>
      </c>
      <c r="Y137" s="95">
        <f t="shared" si="54"/>
        <v>368</v>
      </c>
      <c r="Z137" s="95">
        <f t="shared" si="54"/>
        <v>2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151"/>
      <c r="C138" s="151">
        <f t="shared" si="36"/>
        <v>0</v>
      </c>
      <c r="D138" s="102" t="e">
        <f>C138/B138</f>
        <v>#DIV/0!</v>
      </c>
      <c r="E138" s="142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51">
        <v>122635.5</v>
      </c>
      <c r="C139" s="151">
        <f t="shared" si="36"/>
        <v>0</v>
      </c>
      <c r="D139" s="107">
        <f>C139/B139</f>
        <v>0</v>
      </c>
      <c r="E139" s="13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60" t="e">
        <f>B139/B138</f>
        <v>#DIV/0!</v>
      </c>
      <c r="C140" s="151" t="e">
        <f t="shared" si="36"/>
        <v>#DIV/0!</v>
      </c>
      <c r="D140" s="107"/>
      <c r="E140" s="139"/>
      <c r="F140" s="90" t="e">
        <f t="shared" ref="F140:Z140" si="55">F139/F138</f>
        <v>#DIV/0!</v>
      </c>
      <c r="G140" s="90" t="e">
        <f t="shared" si="55"/>
        <v>#DIV/0!</v>
      </c>
      <c r="H140" s="49" t="e">
        <f t="shared" si="55"/>
        <v>#DIV/0!</v>
      </c>
      <c r="I140" s="49" t="e">
        <f t="shared" si="55"/>
        <v>#DIV/0!</v>
      </c>
      <c r="J140" s="49" t="e">
        <f t="shared" si="55"/>
        <v>#DIV/0!</v>
      </c>
      <c r="K140" s="49" t="e">
        <f t="shared" si="55"/>
        <v>#DIV/0!</v>
      </c>
      <c r="L140" s="49" t="e">
        <f t="shared" si="55"/>
        <v>#DIV/0!</v>
      </c>
      <c r="M140" s="49" t="e">
        <f t="shared" si="55"/>
        <v>#DIV/0!</v>
      </c>
      <c r="N140" s="49" t="e">
        <f t="shared" si="55"/>
        <v>#DIV/0!</v>
      </c>
      <c r="O140" s="49" t="e">
        <f t="shared" si="55"/>
        <v>#DIV/0!</v>
      </c>
      <c r="P140" s="49" t="e">
        <f t="shared" si="55"/>
        <v>#DIV/0!</v>
      </c>
      <c r="Q140" s="49" t="e">
        <f t="shared" si="55"/>
        <v>#DIV/0!</v>
      </c>
      <c r="R140" s="49" t="e">
        <f t="shared" si="55"/>
        <v>#DIV/0!</v>
      </c>
      <c r="S140" s="49" t="e">
        <f t="shared" si="55"/>
        <v>#DIV/0!</v>
      </c>
      <c r="T140" s="49" t="e">
        <f t="shared" si="55"/>
        <v>#DIV/0!</v>
      </c>
      <c r="U140" s="49" t="e">
        <f t="shared" si="55"/>
        <v>#DIV/0!</v>
      </c>
      <c r="V140" s="49" t="e">
        <f t="shared" si="55"/>
        <v>#DIV/0!</v>
      </c>
      <c r="W140" s="49" t="e">
        <f t="shared" si="55"/>
        <v>#DIV/0!</v>
      </c>
      <c r="X140" s="49" t="e">
        <f t="shared" si="55"/>
        <v>#DIV/0!</v>
      </c>
      <c r="Y140" s="49" t="e">
        <f t="shared" si="55"/>
        <v>#DIV/0!</v>
      </c>
      <c r="Z140" s="49" t="e">
        <f t="shared" si="55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61">
        <f>B139/B135*10</f>
        <v>242.36264822134387</v>
      </c>
      <c r="C141" s="151" t="e">
        <f t="shared" si="36"/>
        <v>#DIV/0!</v>
      </c>
      <c r="D141" s="107" t="e">
        <f>C141/B141</f>
        <v>#DIV/0!</v>
      </c>
      <c r="E141" s="139"/>
      <c r="F141" s="91" t="e">
        <f t="shared" ref="F141" si="56">F139/F135*10</f>
        <v>#DIV/0!</v>
      </c>
      <c r="G141" s="91" t="e">
        <f t="shared" ref="G141:H141" si="57">G139/G135*10</f>
        <v>#DIV/0!</v>
      </c>
      <c r="H141" s="91" t="e">
        <f t="shared" si="57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8">N139/N135*10</f>
        <v>#DIV/0!</v>
      </c>
      <c r="O141" s="91" t="e">
        <f t="shared" si="58"/>
        <v>#DIV/0!</v>
      </c>
      <c r="P141" s="91" t="e">
        <f t="shared" si="58"/>
        <v>#DIV/0!</v>
      </c>
      <c r="Q141" s="91" t="e">
        <f t="shared" si="58"/>
        <v>#DIV/0!</v>
      </c>
      <c r="R141" s="91" t="e">
        <f t="shared" si="58"/>
        <v>#DIV/0!</v>
      </c>
      <c r="S141" s="91" t="e">
        <f t="shared" si="58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59">V139/V135*10</f>
        <v>#DIV/0!</v>
      </c>
      <c r="W141" s="91" t="e">
        <f t="shared" si="59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62">
        <v>961.5</v>
      </c>
      <c r="C142" s="151">
        <f t="shared" si="36"/>
        <v>911.1450000000001</v>
      </c>
      <c r="D142" s="107"/>
      <c r="E142" s="139"/>
      <c r="F142" s="94">
        <v>24.2</v>
      </c>
      <c r="G142" s="94">
        <v>51.5</v>
      </c>
      <c r="H142" s="49">
        <v>111.3</v>
      </c>
      <c r="I142" s="49"/>
      <c r="J142" s="49">
        <v>48.545000000000002</v>
      </c>
      <c r="K142" s="49">
        <v>35</v>
      </c>
      <c r="L142" s="49">
        <v>127</v>
      </c>
      <c r="M142" s="49">
        <v>69</v>
      </c>
      <c r="N142" s="49">
        <v>56</v>
      </c>
      <c r="O142" s="49">
        <v>24</v>
      </c>
      <c r="P142" s="49">
        <v>101</v>
      </c>
      <c r="Q142" s="49">
        <v>101</v>
      </c>
      <c r="R142" s="49"/>
      <c r="S142" s="91">
        <v>5.6</v>
      </c>
      <c r="T142" s="49">
        <v>10</v>
      </c>
      <c r="U142" s="49">
        <v>30</v>
      </c>
      <c r="V142" s="49"/>
      <c r="W142" s="49">
        <v>1</v>
      </c>
      <c r="X142" s="49">
        <v>65</v>
      </c>
      <c r="Y142" s="49">
        <v>48</v>
      </c>
      <c r="Z142" s="49">
        <v>3</v>
      </c>
      <c r="AD142" s="59"/>
      <c r="AE142" s="59"/>
    </row>
    <row r="143" spans="1:31" s="9" customFormat="1" ht="30" hidden="1" customHeight="1" x14ac:dyDescent="0.2">
      <c r="A143" s="8" t="s">
        <v>104</v>
      </c>
      <c r="B143" s="163"/>
      <c r="C143" s="151">
        <f t="shared" si="36"/>
        <v>141</v>
      </c>
      <c r="D143" s="18"/>
      <c r="E143" s="143"/>
      <c r="F143" s="96"/>
      <c r="G143" s="96"/>
      <c r="H143" s="49"/>
      <c r="I143" s="49"/>
      <c r="J143" s="49"/>
      <c r="K143" s="49"/>
      <c r="L143" s="49">
        <v>139</v>
      </c>
      <c r="M143" s="49"/>
      <c r="N143" s="49"/>
      <c r="O143" s="49">
        <v>2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163">
        <v>48</v>
      </c>
      <c r="C144" s="151">
        <f t="shared" si="36"/>
        <v>0</v>
      </c>
      <c r="D144" s="18"/>
      <c r="E144" s="143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158">
        <v>900.1</v>
      </c>
      <c r="C145" s="151">
        <f t="shared" si="36"/>
        <v>901.44500000000005</v>
      </c>
      <c r="D145" s="107"/>
      <c r="E145" s="139"/>
      <c r="F145" s="94">
        <v>24</v>
      </c>
      <c r="G145" s="94">
        <v>52</v>
      </c>
      <c r="H145" s="94">
        <v>111.3</v>
      </c>
      <c r="I145" s="94"/>
      <c r="J145" s="94">
        <v>48.545000000000002</v>
      </c>
      <c r="K145" s="94">
        <v>35</v>
      </c>
      <c r="L145" s="94">
        <v>139</v>
      </c>
      <c r="M145" s="94">
        <v>69</v>
      </c>
      <c r="N145" s="94">
        <v>56</v>
      </c>
      <c r="O145" s="94">
        <v>2</v>
      </c>
      <c r="P145" s="94">
        <v>101</v>
      </c>
      <c r="Q145" s="94">
        <v>101</v>
      </c>
      <c r="R145" s="94"/>
      <c r="S145" s="147">
        <v>5.6</v>
      </c>
      <c r="T145" s="94">
        <v>10</v>
      </c>
      <c r="U145" s="94">
        <v>30</v>
      </c>
      <c r="V145" s="94"/>
      <c r="W145" s="94">
        <v>1</v>
      </c>
      <c r="X145" s="94">
        <v>65</v>
      </c>
      <c r="Y145" s="94">
        <v>48</v>
      </c>
      <c r="Z145" s="94">
        <v>3</v>
      </c>
      <c r="AD145" s="59"/>
      <c r="AE145" s="59"/>
    </row>
    <row r="146" spans="1:31" s="9" customFormat="1" ht="30" customHeight="1" outlineLevel="1" x14ac:dyDescent="0.2">
      <c r="A146" s="24" t="s">
        <v>163</v>
      </c>
      <c r="B146" s="151"/>
      <c r="C146" s="151">
        <f t="shared" si="36"/>
        <v>52</v>
      </c>
      <c r="D146" s="107" t="e">
        <f t="shared" ref="D146:D151" si="60">C146/B146</f>
        <v>#DIV/0!</v>
      </c>
      <c r="E146" s="139">
        <v>3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8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>
        <v>30</v>
      </c>
      <c r="Z146" s="49"/>
      <c r="AD146" s="59"/>
      <c r="AE146" s="59"/>
    </row>
    <row r="147" spans="1:31" s="9" customFormat="1" ht="30" hidden="1" customHeight="1" x14ac:dyDescent="0.2">
      <c r="A147" s="10" t="s">
        <v>172</v>
      </c>
      <c r="B147" s="159"/>
      <c r="C147" s="151" t="e">
        <f t="shared" si="36"/>
        <v>#DIV/0!</v>
      </c>
      <c r="D147" s="107" t="e">
        <f t="shared" si="60"/>
        <v>#DIV/0!</v>
      </c>
      <c r="E147" s="139"/>
      <c r="F147" s="90">
        <f t="shared" ref="F147:L147" si="61">F146/F145</f>
        <v>0</v>
      </c>
      <c r="G147" s="90">
        <f t="shared" si="61"/>
        <v>0</v>
      </c>
      <c r="H147" s="90">
        <f t="shared" si="61"/>
        <v>0</v>
      </c>
      <c r="I147" s="90" t="e">
        <f t="shared" si="61"/>
        <v>#DIV/0!</v>
      </c>
      <c r="J147" s="90">
        <f t="shared" si="61"/>
        <v>0</v>
      </c>
      <c r="K147" s="90">
        <f t="shared" si="61"/>
        <v>0</v>
      </c>
      <c r="L147" s="90">
        <f t="shared" si="61"/>
        <v>0.10071942446043165</v>
      </c>
      <c r="M147" s="90">
        <f t="shared" ref="M147:Z147" si="62">M146/M145</f>
        <v>0</v>
      </c>
      <c r="N147" s="90">
        <f t="shared" si="62"/>
        <v>0.14285714285714285</v>
      </c>
      <c r="O147" s="90">
        <f t="shared" si="62"/>
        <v>0</v>
      </c>
      <c r="P147" s="90">
        <f t="shared" si="62"/>
        <v>0</v>
      </c>
      <c r="Q147" s="90">
        <f t="shared" si="62"/>
        <v>0</v>
      </c>
      <c r="R147" s="90" t="e">
        <f>R146/R145</f>
        <v>#DIV/0!</v>
      </c>
      <c r="S147" s="90">
        <f t="shared" si="62"/>
        <v>0</v>
      </c>
      <c r="T147" s="90">
        <f t="shared" si="62"/>
        <v>0</v>
      </c>
      <c r="U147" s="90">
        <f t="shared" si="62"/>
        <v>0</v>
      </c>
      <c r="V147" s="90" t="e">
        <f>V146/V145</f>
        <v>#DIV/0!</v>
      </c>
      <c r="W147" s="90">
        <f t="shared" si="62"/>
        <v>0</v>
      </c>
      <c r="X147" s="90">
        <f t="shared" si="62"/>
        <v>0</v>
      </c>
      <c r="Y147" s="90">
        <f t="shared" si="62"/>
        <v>0.625</v>
      </c>
      <c r="Z147" s="90">
        <f t="shared" si="62"/>
        <v>0</v>
      </c>
      <c r="AD147" s="59"/>
      <c r="AE147" s="59"/>
    </row>
    <row r="148" spans="1:31" s="9" customFormat="1" ht="30.75" hidden="1" customHeight="1" x14ac:dyDescent="0.2">
      <c r="A148" s="10" t="s">
        <v>176</v>
      </c>
      <c r="B148" s="151"/>
      <c r="C148" s="151">
        <f t="shared" ref="C148:C208" si="63">SUM(F148:Z148)</f>
        <v>0</v>
      </c>
      <c r="D148" s="107" t="e">
        <f t="shared" si="60"/>
        <v>#DIV/0!</v>
      </c>
      <c r="E148" s="13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51"/>
      <c r="C149" s="151">
        <f t="shared" si="63"/>
        <v>1040</v>
      </c>
      <c r="D149" s="107" t="e">
        <f t="shared" si="60"/>
        <v>#DIV/0!</v>
      </c>
      <c r="E149" s="139">
        <v>3</v>
      </c>
      <c r="F149" s="49"/>
      <c r="G149" s="49"/>
      <c r="H149" s="49"/>
      <c r="I149" s="49"/>
      <c r="J149" s="49"/>
      <c r="K149" s="49"/>
      <c r="L149" s="49">
        <v>280</v>
      </c>
      <c r="M149" s="49"/>
      <c r="N149" s="49">
        <v>160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>
        <v>600</v>
      </c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155"/>
      <c r="C150" s="151" t="e">
        <f t="shared" si="63"/>
        <v>#DIV/0!</v>
      </c>
      <c r="D150" s="107" t="e">
        <f t="shared" si="60"/>
        <v>#DIV/0!</v>
      </c>
      <c r="E150" s="139"/>
      <c r="F150" s="48" t="e">
        <f t="shared" ref="F150:M150" si="64">F149/F148</f>
        <v>#DIV/0!</v>
      </c>
      <c r="G150" s="48" t="e">
        <f t="shared" si="64"/>
        <v>#DIV/0!</v>
      </c>
      <c r="H150" s="48" t="e">
        <f t="shared" si="64"/>
        <v>#DIV/0!</v>
      </c>
      <c r="I150" s="48" t="e">
        <f t="shared" si="64"/>
        <v>#DIV/0!</v>
      </c>
      <c r="J150" s="48" t="e">
        <f t="shared" si="64"/>
        <v>#DIV/0!</v>
      </c>
      <c r="K150" s="48" t="e">
        <f t="shared" si="64"/>
        <v>#DIV/0!</v>
      </c>
      <c r="L150" s="48" t="e">
        <f t="shared" si="64"/>
        <v>#DIV/0!</v>
      </c>
      <c r="M150" s="48" t="e">
        <f t="shared" si="64"/>
        <v>#DIV/0!</v>
      </c>
      <c r="N150" s="48" t="e">
        <f t="shared" ref="N150:O150" si="65">N149/N148</f>
        <v>#DIV/0!</v>
      </c>
      <c r="O150" s="48" t="e">
        <f t="shared" si="65"/>
        <v>#DIV/0!</v>
      </c>
      <c r="P150" s="48" t="e">
        <f>P149/P148</f>
        <v>#DIV/0!</v>
      </c>
      <c r="Q150" s="48" t="e">
        <f t="shared" ref="Q150:R150" si="66">Q149/Q148</f>
        <v>#DIV/0!</v>
      </c>
      <c r="R150" s="48" t="e">
        <f t="shared" si="66"/>
        <v>#DIV/0!</v>
      </c>
      <c r="S150" s="48" t="e">
        <f t="shared" ref="S150:Z150" si="67">S149/S148</f>
        <v>#DIV/0!</v>
      </c>
      <c r="T150" s="48" t="e">
        <f t="shared" si="67"/>
        <v>#DIV/0!</v>
      </c>
      <c r="U150" s="48" t="e">
        <f t="shared" si="67"/>
        <v>#DIV/0!</v>
      </c>
      <c r="V150" s="48" t="e">
        <f t="shared" si="67"/>
        <v>#DIV/0!</v>
      </c>
      <c r="W150" s="48" t="e">
        <f t="shared" si="67"/>
        <v>#DIV/0!</v>
      </c>
      <c r="X150" s="48" t="e">
        <f t="shared" si="67"/>
        <v>#DIV/0!</v>
      </c>
      <c r="Y150" s="48" t="e">
        <f t="shared" si="67"/>
        <v>#DIV/0!</v>
      </c>
      <c r="Z150" s="48" t="e">
        <f t="shared" si="67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61"/>
      <c r="C151" s="161">
        <f>C149/C146*10</f>
        <v>200</v>
      </c>
      <c r="D151" s="107" t="e">
        <f t="shared" si="60"/>
        <v>#DIV/0!</v>
      </c>
      <c r="E151" s="139"/>
      <c r="F151" s="96" t="e">
        <f>F149/F146*10</f>
        <v>#DIV/0!</v>
      </c>
      <c r="G151" s="96" t="e">
        <f t="shared" ref="G151:I151" si="68">G149/G146*10</f>
        <v>#DIV/0!</v>
      </c>
      <c r="H151" s="96" t="e">
        <f t="shared" si="68"/>
        <v>#DIV/0!</v>
      </c>
      <c r="I151" s="96" t="e">
        <f t="shared" si="68"/>
        <v>#DIV/0!</v>
      </c>
      <c r="J151" s="96" t="e">
        <f t="shared" ref="J151:O151" si="69">J149/J146*10</f>
        <v>#DIV/0!</v>
      </c>
      <c r="K151" s="96" t="e">
        <f t="shared" si="69"/>
        <v>#DIV/0!</v>
      </c>
      <c r="L151" s="133">
        <f t="shared" si="69"/>
        <v>200</v>
      </c>
      <c r="M151" s="96" t="e">
        <f>M149/M146*10</f>
        <v>#DIV/0!</v>
      </c>
      <c r="N151" s="96">
        <f t="shared" si="69"/>
        <v>200</v>
      </c>
      <c r="O151" s="96" t="e">
        <f t="shared" si="69"/>
        <v>#DIV/0!</v>
      </c>
      <c r="P151" s="96" t="e">
        <f t="shared" ref="P151:R151" si="70">P149/P146*10</f>
        <v>#DIV/0!</v>
      </c>
      <c r="Q151" s="96" t="e">
        <f t="shared" si="70"/>
        <v>#DIV/0!</v>
      </c>
      <c r="R151" s="96" t="e">
        <f t="shared" si="70"/>
        <v>#DIV/0!</v>
      </c>
      <c r="S151" s="96" t="e">
        <f t="shared" ref="S151:Z151" si="71">S149/S146*10</f>
        <v>#DIV/0!</v>
      </c>
      <c r="T151" s="96" t="e">
        <f t="shared" si="71"/>
        <v>#DIV/0!</v>
      </c>
      <c r="U151" s="96" t="e">
        <f t="shared" si="71"/>
        <v>#DIV/0!</v>
      </c>
      <c r="V151" s="96" t="e">
        <f t="shared" si="71"/>
        <v>#DIV/0!</v>
      </c>
      <c r="W151" s="96" t="e">
        <f t="shared" si="71"/>
        <v>#DIV/0!</v>
      </c>
      <c r="X151" s="96" t="e">
        <f t="shared" si="71"/>
        <v>#DIV/0!</v>
      </c>
      <c r="Y151" s="96">
        <f t="shared" si="71"/>
        <v>200</v>
      </c>
      <c r="Z151" s="96" t="e">
        <f t="shared" si="71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158"/>
      <c r="C152" s="151">
        <f t="shared" si="63"/>
        <v>849.44500000000005</v>
      </c>
      <c r="D152" s="107"/>
      <c r="E152" s="139"/>
      <c r="F152" s="96">
        <f>F145-F146</f>
        <v>24</v>
      </c>
      <c r="G152" s="96">
        <f t="shared" ref="G152:Z152" si="72">G145-G146</f>
        <v>52</v>
      </c>
      <c r="H152" s="96">
        <f>H145-H146</f>
        <v>111.3</v>
      </c>
      <c r="I152" s="96">
        <f>I145-I146</f>
        <v>0</v>
      </c>
      <c r="J152" s="96">
        <f t="shared" si="72"/>
        <v>48.545000000000002</v>
      </c>
      <c r="K152" s="96">
        <f t="shared" si="72"/>
        <v>35</v>
      </c>
      <c r="L152" s="96">
        <f t="shared" si="72"/>
        <v>125</v>
      </c>
      <c r="M152" s="96">
        <f t="shared" si="72"/>
        <v>69</v>
      </c>
      <c r="N152" s="96">
        <f t="shared" si="72"/>
        <v>48</v>
      </c>
      <c r="O152" s="96">
        <f t="shared" si="72"/>
        <v>2</v>
      </c>
      <c r="P152" s="96">
        <f t="shared" si="72"/>
        <v>101</v>
      </c>
      <c r="Q152" s="96">
        <f t="shared" si="72"/>
        <v>101</v>
      </c>
      <c r="R152" s="96">
        <f t="shared" si="72"/>
        <v>0</v>
      </c>
      <c r="S152" s="96">
        <f t="shared" si="72"/>
        <v>5.6</v>
      </c>
      <c r="T152" s="96">
        <f t="shared" si="72"/>
        <v>10</v>
      </c>
      <c r="U152" s="96">
        <f t="shared" si="72"/>
        <v>30</v>
      </c>
      <c r="V152" s="96">
        <f t="shared" si="72"/>
        <v>0</v>
      </c>
      <c r="W152" s="96">
        <f t="shared" si="72"/>
        <v>1</v>
      </c>
      <c r="X152" s="96">
        <f t="shared" si="72"/>
        <v>65</v>
      </c>
      <c r="Y152" s="96">
        <f t="shared" si="72"/>
        <v>18</v>
      </c>
      <c r="Z152" s="96">
        <f t="shared" si="72"/>
        <v>3</v>
      </c>
      <c r="AA152" s="52"/>
      <c r="AD152" s="59"/>
      <c r="AE152" s="59"/>
    </row>
    <row r="153" spans="1:31" s="9" customFormat="1" ht="30" customHeight="1" outlineLevel="1" x14ac:dyDescent="0.2">
      <c r="A153" s="24" t="s">
        <v>164</v>
      </c>
      <c r="B153" s="151"/>
      <c r="C153" s="151">
        <f t="shared" si="63"/>
        <v>31.5</v>
      </c>
      <c r="D153" s="107" t="e">
        <f>C153/B153</f>
        <v>#DIV/0!</v>
      </c>
      <c r="E153" s="139">
        <v>2</v>
      </c>
      <c r="F153" s="86"/>
      <c r="G153" s="80"/>
      <c r="H153" s="97">
        <v>1.5</v>
      </c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>
        <v>30</v>
      </c>
      <c r="Z153" s="80"/>
      <c r="AD153" s="59"/>
      <c r="AE153" s="59"/>
    </row>
    <row r="154" spans="1:31" s="9" customFormat="1" ht="30" customHeight="1" x14ac:dyDescent="0.2">
      <c r="A154" s="19" t="s">
        <v>165</v>
      </c>
      <c r="B154" s="151"/>
      <c r="C154" s="151">
        <f t="shared" si="63"/>
        <v>624</v>
      </c>
      <c r="D154" s="107" t="e">
        <f>C154/B154</f>
        <v>#DIV/0!</v>
      </c>
      <c r="E154" s="139">
        <v>2</v>
      </c>
      <c r="F154" s="86"/>
      <c r="G154" s="80"/>
      <c r="H154" s="80">
        <v>24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>
        <v>600</v>
      </c>
      <c r="Z154" s="80"/>
      <c r="AD154" s="59"/>
      <c r="AE154" s="59"/>
    </row>
    <row r="155" spans="1:31" s="9" customFormat="1" ht="30" customHeight="1" x14ac:dyDescent="0.2">
      <c r="A155" s="19" t="s">
        <v>94</v>
      </c>
      <c r="B155" s="161"/>
      <c r="C155" s="161">
        <f t="shared" ref="C155:D155" si="73">C154/C153*10</f>
        <v>198.0952380952381</v>
      </c>
      <c r="D155" s="96" t="e">
        <f t="shared" si="73"/>
        <v>#DIV/0!</v>
      </c>
      <c r="E155" s="96"/>
      <c r="F155" s="96" t="e">
        <f>F154/F153*10</f>
        <v>#DIV/0!</v>
      </c>
      <c r="G155" s="96" t="e">
        <f>G154/G153*10</f>
        <v>#DIV/0!</v>
      </c>
      <c r="H155" s="96">
        <f>H154/H153*10</f>
        <v>160</v>
      </c>
      <c r="I155" s="96" t="e">
        <f t="shared" ref="I155:R155" si="74">I154/I153*10</f>
        <v>#DIV/0!</v>
      </c>
      <c r="J155" s="96" t="e">
        <f t="shared" si="74"/>
        <v>#DIV/0!</v>
      </c>
      <c r="K155" s="96" t="e">
        <f t="shared" si="74"/>
        <v>#DIV/0!</v>
      </c>
      <c r="L155" s="96" t="e">
        <f t="shared" si="74"/>
        <v>#DIV/0!</v>
      </c>
      <c r="M155" s="96" t="e">
        <f t="shared" si="74"/>
        <v>#DIV/0!</v>
      </c>
      <c r="N155" s="96" t="e">
        <f t="shared" si="74"/>
        <v>#DIV/0!</v>
      </c>
      <c r="O155" s="96" t="e">
        <f t="shared" si="74"/>
        <v>#DIV/0!</v>
      </c>
      <c r="P155" s="96" t="e">
        <f t="shared" si="74"/>
        <v>#DIV/0!</v>
      </c>
      <c r="Q155" s="96" t="e">
        <f t="shared" si="74"/>
        <v>#DIV/0!</v>
      </c>
      <c r="R155" s="96" t="e">
        <f t="shared" si="74"/>
        <v>#DIV/0!</v>
      </c>
      <c r="S155" s="96" t="e">
        <f t="shared" ref="S155:U155" si="75">S154/S153*10</f>
        <v>#DIV/0!</v>
      </c>
      <c r="T155" s="96" t="e">
        <f t="shared" si="75"/>
        <v>#DIV/0!</v>
      </c>
      <c r="U155" s="96" t="e">
        <f t="shared" si="75"/>
        <v>#DIV/0!</v>
      </c>
      <c r="V155" s="96" t="e">
        <f t="shared" ref="V155:Z155" si="76">V154/V153*10</f>
        <v>#DIV/0!</v>
      </c>
      <c r="W155" s="96" t="e">
        <f t="shared" si="76"/>
        <v>#DIV/0!</v>
      </c>
      <c r="X155" s="96" t="e">
        <f t="shared" si="76"/>
        <v>#DIV/0!</v>
      </c>
      <c r="Y155" s="96">
        <f t="shared" si="76"/>
        <v>200</v>
      </c>
      <c r="Z155" s="96" t="e">
        <f t="shared" si="76"/>
        <v>#DIV/0!</v>
      </c>
      <c r="AD155" s="59"/>
      <c r="AE155" s="59"/>
    </row>
    <row r="156" spans="1:31" s="9" customFormat="1" ht="30" hidden="1" customHeight="1" x14ac:dyDescent="0.2">
      <c r="A156" s="8" t="s">
        <v>214</v>
      </c>
      <c r="B156" s="161"/>
      <c r="C156" s="151">
        <f t="shared" si="63"/>
        <v>43545</v>
      </c>
      <c r="D156" s="107"/>
      <c r="E156" s="139"/>
      <c r="F156" s="97">
        <v>8571</v>
      </c>
      <c r="G156" s="97">
        <v>1173</v>
      </c>
      <c r="H156" s="97">
        <v>1528</v>
      </c>
      <c r="I156" s="97">
        <v>2134</v>
      </c>
      <c r="J156" s="97">
        <v>1551</v>
      </c>
      <c r="K156" s="97">
        <v>5509</v>
      </c>
      <c r="L156" s="97">
        <v>719</v>
      </c>
      <c r="M156" s="97">
        <v>1882</v>
      </c>
      <c r="N156" s="97">
        <v>805</v>
      </c>
      <c r="O156" s="97">
        <v>734</v>
      </c>
      <c r="P156" s="97">
        <v>494</v>
      </c>
      <c r="Q156" s="97">
        <v>494</v>
      </c>
      <c r="R156" s="97">
        <v>4036</v>
      </c>
      <c r="S156" s="97">
        <v>2704</v>
      </c>
      <c r="T156" s="97">
        <v>2475</v>
      </c>
      <c r="U156" s="97">
        <v>1044</v>
      </c>
      <c r="V156" s="97">
        <v>2656</v>
      </c>
      <c r="W156" s="97">
        <v>522</v>
      </c>
      <c r="X156" s="97">
        <v>1322</v>
      </c>
      <c r="Y156" s="97">
        <v>2435</v>
      </c>
      <c r="Z156" s="97">
        <v>757</v>
      </c>
      <c r="AD156" s="59"/>
      <c r="AE156" s="59"/>
    </row>
    <row r="157" spans="1:31" s="9" customFormat="1" ht="30" hidden="1" customHeight="1" x14ac:dyDescent="0.2">
      <c r="A157" s="8" t="s">
        <v>85</v>
      </c>
      <c r="B157" s="161"/>
      <c r="C157" s="151">
        <f t="shared" si="63"/>
        <v>0</v>
      </c>
      <c r="D157" s="107"/>
      <c r="E157" s="139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216</v>
      </c>
      <c r="B158" s="161"/>
      <c r="C158" s="151">
        <f t="shared" si="63"/>
        <v>0</v>
      </c>
      <c r="D158" s="107"/>
      <c r="E158" s="139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215</v>
      </c>
      <c r="B159" s="161"/>
      <c r="C159" s="151">
        <f t="shared" si="63"/>
        <v>43545</v>
      </c>
      <c r="D159" s="107"/>
      <c r="E159" s="139"/>
      <c r="F159" s="86">
        <v>8571</v>
      </c>
      <c r="G159" s="96">
        <v>1173</v>
      </c>
      <c r="H159" s="96">
        <v>1528</v>
      </c>
      <c r="I159" s="96">
        <v>2134</v>
      </c>
      <c r="J159" s="96">
        <v>1551</v>
      </c>
      <c r="K159" s="96">
        <v>5509</v>
      </c>
      <c r="L159" s="96">
        <v>719</v>
      </c>
      <c r="M159" s="96">
        <v>1882</v>
      </c>
      <c r="N159" s="96">
        <v>805</v>
      </c>
      <c r="O159" s="96">
        <v>734</v>
      </c>
      <c r="P159" s="96">
        <v>494</v>
      </c>
      <c r="Q159" s="96">
        <v>494</v>
      </c>
      <c r="R159" s="96">
        <v>4036</v>
      </c>
      <c r="S159" s="96">
        <v>2704</v>
      </c>
      <c r="T159" s="96">
        <v>2475</v>
      </c>
      <c r="U159" s="96">
        <v>1044</v>
      </c>
      <c r="V159" s="96">
        <v>2656</v>
      </c>
      <c r="W159" s="96">
        <v>522</v>
      </c>
      <c r="X159" s="96">
        <v>1322</v>
      </c>
      <c r="Y159" s="96">
        <v>2435</v>
      </c>
      <c r="Z159" s="96">
        <v>757</v>
      </c>
      <c r="AD159" s="59"/>
      <c r="AE159" s="59"/>
    </row>
    <row r="160" spans="1:31" s="9" customFormat="1" ht="30" customHeight="1" x14ac:dyDescent="0.2">
      <c r="A160" s="19" t="s">
        <v>199</v>
      </c>
      <c r="B160" s="163"/>
      <c r="C160" s="151">
        <f t="shared" si="63"/>
        <v>182</v>
      </c>
      <c r="D160" s="107" t="e">
        <f>C160/B160</f>
        <v>#DIV/0!</v>
      </c>
      <c r="E160" s="139">
        <v>1</v>
      </c>
      <c r="F160" s="87">
        <f>F164+F167+F184+F170+F179</f>
        <v>0</v>
      </c>
      <c r="G160" s="87">
        <f>G164+G167+G184+G170</f>
        <v>0</v>
      </c>
      <c r="H160" s="87">
        <f>H164+H167+H184+H170+H179</f>
        <v>0</v>
      </c>
      <c r="I160" s="87">
        <f>I164+I167+I184+I170</f>
        <v>0</v>
      </c>
      <c r="J160" s="87">
        <f>J164+J167+J184+J170</f>
        <v>0</v>
      </c>
      <c r="K160" s="87">
        <f>K164+K184+K179+K167</f>
        <v>0</v>
      </c>
      <c r="L160" s="87">
        <f>L164+L167+L184+L170</f>
        <v>0</v>
      </c>
      <c r="M160" s="87">
        <f>M164+M167+M184+M170+M179</f>
        <v>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7">Q164+Q167+Q184+Q170+Q173+Q179</f>
        <v>0</v>
      </c>
      <c r="R160" s="87">
        <f t="shared" si="77"/>
        <v>0</v>
      </c>
      <c r="S160" s="87">
        <f t="shared" si="77"/>
        <v>0</v>
      </c>
      <c r="T160" s="87">
        <f t="shared" si="77"/>
        <v>0</v>
      </c>
      <c r="U160" s="87">
        <f t="shared" si="77"/>
        <v>0</v>
      </c>
      <c r="V160" s="87">
        <f t="shared" si="77"/>
        <v>0</v>
      </c>
      <c r="W160" s="87">
        <f t="shared" si="77"/>
        <v>0</v>
      </c>
      <c r="X160" s="87">
        <f t="shared" si="77"/>
        <v>0</v>
      </c>
      <c r="Y160" s="87">
        <f>Y164+Y167+Y184+Y170+Y173+Y179</f>
        <v>182</v>
      </c>
      <c r="Z160" s="87">
        <f t="shared" si="77"/>
        <v>0</v>
      </c>
      <c r="AD160" s="59"/>
      <c r="AE160" s="59"/>
    </row>
    <row r="161" spans="1:31" s="9" customFormat="1" ht="31.5" customHeight="1" x14ac:dyDescent="0.2">
      <c r="A161" s="50" t="s">
        <v>200</v>
      </c>
      <c r="B161" s="163"/>
      <c r="C161" s="151">
        <f t="shared" si="63"/>
        <v>202</v>
      </c>
      <c r="D161" s="107" t="e">
        <f>C161/B161</f>
        <v>#DIV/0!</v>
      </c>
      <c r="E161" s="139">
        <v>1</v>
      </c>
      <c r="F161" s="97">
        <f t="shared" ref="F161:Z161" si="78">F165+F168+F171+F185+F174+F180</f>
        <v>0</v>
      </c>
      <c r="G161" s="97">
        <f t="shared" si="78"/>
        <v>0</v>
      </c>
      <c r="H161" s="97">
        <f t="shared" si="78"/>
        <v>0</v>
      </c>
      <c r="I161" s="97">
        <f t="shared" si="78"/>
        <v>0</v>
      </c>
      <c r="J161" s="97">
        <f t="shared" si="78"/>
        <v>0</v>
      </c>
      <c r="K161" s="97">
        <f>K165+K168+K171+K185+K174+K180</f>
        <v>0</v>
      </c>
      <c r="L161" s="97">
        <f t="shared" si="78"/>
        <v>0</v>
      </c>
      <c r="M161" s="97">
        <f t="shared" si="78"/>
        <v>0</v>
      </c>
      <c r="N161" s="97">
        <f t="shared" si="78"/>
        <v>0</v>
      </c>
      <c r="O161" s="97">
        <f t="shared" si="78"/>
        <v>0</v>
      </c>
      <c r="P161" s="97">
        <f t="shared" si="78"/>
        <v>0</v>
      </c>
      <c r="Q161" s="97">
        <f t="shared" si="78"/>
        <v>0</v>
      </c>
      <c r="R161" s="97">
        <f t="shared" si="78"/>
        <v>0</v>
      </c>
      <c r="S161" s="97">
        <f t="shared" si="78"/>
        <v>0</v>
      </c>
      <c r="T161" s="97">
        <f t="shared" si="78"/>
        <v>0</v>
      </c>
      <c r="U161" s="97">
        <f t="shared" si="78"/>
        <v>0</v>
      </c>
      <c r="V161" s="97">
        <f t="shared" si="78"/>
        <v>0</v>
      </c>
      <c r="W161" s="97">
        <f t="shared" si="78"/>
        <v>0</v>
      </c>
      <c r="X161" s="97">
        <f t="shared" si="78"/>
        <v>0</v>
      </c>
      <c r="Y161" s="97">
        <f t="shared" si="78"/>
        <v>202</v>
      </c>
      <c r="Z161" s="97">
        <f t="shared" si="78"/>
        <v>0</v>
      </c>
      <c r="AD161" s="59"/>
      <c r="AE161" s="59"/>
    </row>
    <row r="162" spans="1:31" s="9" customFormat="1" ht="30" customHeight="1" x14ac:dyDescent="0.2">
      <c r="A162" s="19" t="s">
        <v>94</v>
      </c>
      <c r="B162" s="161"/>
      <c r="C162" s="161">
        <f t="shared" ref="C162:X162" si="79">C161/C160*10</f>
        <v>11.098901098901099</v>
      </c>
      <c r="D162" s="107" t="e">
        <f>C162/B162</f>
        <v>#DIV/0!</v>
      </c>
      <c r="E162" s="96"/>
      <c r="F162" s="96" t="e">
        <f t="shared" si="79"/>
        <v>#DIV/0!</v>
      </c>
      <c r="G162" s="96" t="e">
        <f t="shared" si="79"/>
        <v>#DIV/0!</v>
      </c>
      <c r="H162" s="96" t="e">
        <f t="shared" si="79"/>
        <v>#DIV/0!</v>
      </c>
      <c r="I162" s="96" t="e">
        <f t="shared" si="79"/>
        <v>#DIV/0!</v>
      </c>
      <c r="J162" s="96" t="e">
        <f t="shared" si="79"/>
        <v>#DIV/0!</v>
      </c>
      <c r="K162" s="96" t="e">
        <f t="shared" si="79"/>
        <v>#DIV/0!</v>
      </c>
      <c r="L162" s="96" t="e">
        <f t="shared" si="79"/>
        <v>#DIV/0!</v>
      </c>
      <c r="M162" s="96" t="e">
        <f t="shared" si="79"/>
        <v>#DIV/0!</v>
      </c>
      <c r="N162" s="96" t="e">
        <f t="shared" si="79"/>
        <v>#DIV/0!</v>
      </c>
      <c r="O162" s="96" t="e">
        <f t="shared" si="79"/>
        <v>#DIV/0!</v>
      </c>
      <c r="P162" s="96" t="e">
        <f t="shared" si="79"/>
        <v>#DIV/0!</v>
      </c>
      <c r="Q162" s="96" t="e">
        <f t="shared" si="79"/>
        <v>#DIV/0!</v>
      </c>
      <c r="R162" s="96" t="e">
        <f t="shared" si="79"/>
        <v>#DIV/0!</v>
      </c>
      <c r="S162" s="96" t="e">
        <f t="shared" si="79"/>
        <v>#DIV/0!</v>
      </c>
      <c r="T162" s="96" t="e">
        <f t="shared" si="79"/>
        <v>#DIV/0!</v>
      </c>
      <c r="U162" s="96" t="e">
        <f t="shared" si="79"/>
        <v>#DIV/0!</v>
      </c>
      <c r="V162" s="96" t="e">
        <f t="shared" si="79"/>
        <v>#DIV/0!</v>
      </c>
      <c r="W162" s="96" t="e">
        <f t="shared" si="79"/>
        <v>#DIV/0!</v>
      </c>
      <c r="X162" s="96" t="e">
        <f t="shared" si="79"/>
        <v>#DIV/0!</v>
      </c>
      <c r="Y162" s="96">
        <f t="shared" ref="Y162" si="80">Y161/Y160*10</f>
        <v>11.098901098901099</v>
      </c>
      <c r="Z162" s="96" t="e">
        <f t="shared" ref="Z162" si="81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61"/>
      <c r="C163" s="151">
        <f t="shared" si="63"/>
        <v>39327</v>
      </c>
      <c r="D163" s="107"/>
      <c r="E163" s="139"/>
      <c r="F163" s="96">
        <f t="shared" ref="F163:V163" si="82">F159-F160</f>
        <v>8571</v>
      </c>
      <c r="G163" s="96">
        <f t="shared" si="82"/>
        <v>1173</v>
      </c>
      <c r="H163" s="96">
        <f>H159-H160</f>
        <v>1528</v>
      </c>
      <c r="I163" s="96">
        <f>I159-I160</f>
        <v>2134</v>
      </c>
      <c r="J163" s="96">
        <f t="shared" si="82"/>
        <v>1551</v>
      </c>
      <c r="K163" s="96">
        <f t="shared" si="82"/>
        <v>5509</v>
      </c>
      <c r="L163" s="96">
        <f t="shared" si="82"/>
        <v>719</v>
      </c>
      <c r="M163" s="96">
        <f t="shared" si="82"/>
        <v>1882</v>
      </c>
      <c r="N163" s="96">
        <f t="shared" si="82"/>
        <v>805</v>
      </c>
      <c r="O163" s="96">
        <f t="shared" si="82"/>
        <v>734</v>
      </c>
      <c r="P163" s="96">
        <f t="shared" si="82"/>
        <v>494</v>
      </c>
      <c r="Q163" s="96">
        <f t="shared" si="82"/>
        <v>494</v>
      </c>
      <c r="R163" s="96"/>
      <c r="S163" s="96">
        <f>S159-S160</f>
        <v>2704</v>
      </c>
      <c r="T163" s="96">
        <f t="shared" si="82"/>
        <v>2475</v>
      </c>
      <c r="U163" s="96">
        <f>U159-U160</f>
        <v>1044</v>
      </c>
      <c r="V163" s="96">
        <f t="shared" si="82"/>
        <v>2656</v>
      </c>
      <c r="W163" s="96">
        <f>W156-W160</f>
        <v>522</v>
      </c>
      <c r="X163" s="96">
        <f>X159-X160</f>
        <v>1322</v>
      </c>
      <c r="Y163" s="96">
        <f>Y159-Y160</f>
        <v>2253</v>
      </c>
      <c r="Z163" s="96">
        <f>Z159-Z160</f>
        <v>757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53"/>
      <c r="C164" s="151">
        <f t="shared" si="63"/>
        <v>0</v>
      </c>
      <c r="D164" s="107" t="e">
        <f t="shared" ref="D164:D186" si="83">C164/B164</f>
        <v>#DIV/0!</v>
      </c>
      <c r="E164" s="13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51"/>
      <c r="C165" s="151">
        <f t="shared" si="63"/>
        <v>0</v>
      </c>
      <c r="D165" s="107" t="e">
        <f t="shared" si="83"/>
        <v>#DIV/0!</v>
      </c>
      <c r="E165" s="139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54"/>
      <c r="C166" s="151" t="e">
        <f t="shared" si="63"/>
        <v>#DIV/0!</v>
      </c>
      <c r="D166" s="107" t="e">
        <f t="shared" si="83"/>
        <v>#DIV/0!</v>
      </c>
      <c r="E166" s="139"/>
      <c r="F166" s="96" t="e">
        <f t="shared" ref="F166:G166" si="84">F165/F164*10</f>
        <v>#DIV/0!</v>
      </c>
      <c r="G166" s="96" t="e">
        <f t="shared" si="84"/>
        <v>#DIV/0!</v>
      </c>
      <c r="H166" s="96" t="e">
        <f t="shared" ref="H166" si="85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 t="e">
        <f>Y165/Y164*10</f>
        <v>#DIV/0!</v>
      </c>
      <c r="Z166" s="79"/>
      <c r="AD166" s="59"/>
      <c r="AE166" s="59"/>
    </row>
    <row r="167" spans="1:31" s="9" customFormat="1" ht="30" customHeight="1" x14ac:dyDescent="0.2">
      <c r="A167" s="24" t="s">
        <v>170</v>
      </c>
      <c r="B167" s="153"/>
      <c r="C167" s="151">
        <f t="shared" si="63"/>
        <v>182</v>
      </c>
      <c r="D167" s="107" t="e">
        <f t="shared" si="83"/>
        <v>#DIV/0!</v>
      </c>
      <c r="E167" s="139">
        <v>1</v>
      </c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>
        <v>182</v>
      </c>
      <c r="Z167" s="80"/>
      <c r="AD167" s="59"/>
      <c r="AE167" s="59"/>
    </row>
    <row r="168" spans="1:31" s="9" customFormat="1" ht="30" customHeight="1" x14ac:dyDescent="0.2">
      <c r="A168" s="19" t="s">
        <v>171</v>
      </c>
      <c r="B168" s="153"/>
      <c r="C168" s="151">
        <f t="shared" si="63"/>
        <v>202</v>
      </c>
      <c r="D168" s="107" t="e">
        <f t="shared" si="83"/>
        <v>#DIV/0!</v>
      </c>
      <c r="E168" s="139">
        <v>1</v>
      </c>
      <c r="F168" s="80"/>
      <c r="G168" s="79"/>
      <c r="H168" s="79"/>
      <c r="I168" s="79"/>
      <c r="J168" s="79"/>
      <c r="K168" s="79"/>
      <c r="L168" s="79"/>
      <c r="M168" s="86"/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>
        <v>202</v>
      </c>
      <c r="Z168" s="78"/>
      <c r="AD168" s="59"/>
      <c r="AE168" s="59"/>
    </row>
    <row r="169" spans="1:31" s="9" customFormat="1" ht="30" customHeight="1" x14ac:dyDescent="0.2">
      <c r="A169" s="19" t="s">
        <v>94</v>
      </c>
      <c r="B169" s="154"/>
      <c r="C169" s="154">
        <f t="shared" ref="C169:K169" si="86">C168/C167*10</f>
        <v>11.098901098901099</v>
      </c>
      <c r="D169" s="107" t="e">
        <f t="shared" si="83"/>
        <v>#DIV/0!</v>
      </c>
      <c r="E169" s="100"/>
      <c r="F169" s="100" t="e">
        <f t="shared" si="86"/>
        <v>#DIV/0!</v>
      </c>
      <c r="G169" s="100" t="e">
        <f t="shared" si="86"/>
        <v>#DIV/0!</v>
      </c>
      <c r="H169" s="100" t="e">
        <f t="shared" si="86"/>
        <v>#DIV/0!</v>
      </c>
      <c r="I169" s="100" t="e">
        <f t="shared" si="86"/>
        <v>#DIV/0!</v>
      </c>
      <c r="J169" s="100" t="e">
        <f t="shared" si="86"/>
        <v>#DIV/0!</v>
      </c>
      <c r="K169" s="100" t="e">
        <f t="shared" si="86"/>
        <v>#DIV/0!</v>
      </c>
      <c r="L169" s="100" t="e">
        <f t="shared" ref="L169:N169" si="87">L168/L167*10</f>
        <v>#DIV/0!</v>
      </c>
      <c r="M169" s="100" t="e">
        <f t="shared" si="87"/>
        <v>#DIV/0!</v>
      </c>
      <c r="N169" s="100" t="e">
        <f t="shared" si="87"/>
        <v>#DIV/0!</v>
      </c>
      <c r="O169" s="100" t="e">
        <f t="shared" ref="O169:R169" si="88">O168/O167*10</f>
        <v>#DIV/0!</v>
      </c>
      <c r="P169" s="100" t="e">
        <f t="shared" si="88"/>
        <v>#DIV/0!</v>
      </c>
      <c r="Q169" s="100" t="e">
        <f t="shared" si="88"/>
        <v>#DIV/0!</v>
      </c>
      <c r="R169" s="100" t="e">
        <f t="shared" si="88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89">U168/U167*10</f>
        <v>#DIV/0!</v>
      </c>
      <c r="V169" s="100" t="e">
        <f t="shared" si="89"/>
        <v>#DIV/0!</v>
      </c>
      <c r="W169" s="100" t="e">
        <f t="shared" si="89"/>
        <v>#DIV/0!</v>
      </c>
      <c r="X169" s="100" t="e">
        <f t="shared" si="89"/>
        <v>#DIV/0!</v>
      </c>
      <c r="Y169" s="100">
        <f t="shared" si="89"/>
        <v>11.098901098901099</v>
      </c>
      <c r="Z169" s="100" t="e">
        <f t="shared" si="89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54"/>
      <c r="C170" s="151">
        <f t="shared" si="63"/>
        <v>0</v>
      </c>
      <c r="D170" s="107" t="e">
        <f t="shared" si="83"/>
        <v>#DIV/0!</v>
      </c>
      <c r="E170" s="139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54"/>
      <c r="C171" s="151">
        <f t="shared" si="63"/>
        <v>0</v>
      </c>
      <c r="D171" s="107" t="e">
        <f t="shared" si="83"/>
        <v>#DIV/0!</v>
      </c>
      <c r="E171" s="139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54"/>
      <c r="C172" s="151" t="e">
        <f t="shared" si="63"/>
        <v>#DIV/0!</v>
      </c>
      <c r="D172" s="107" t="e">
        <f t="shared" si="83"/>
        <v>#DIV/0!</v>
      </c>
      <c r="E172" s="139"/>
      <c r="F172" s="100"/>
      <c r="G172" s="100" t="e">
        <f t="shared" ref="G172:H172" si="90">G171/G170*10</f>
        <v>#DIV/0!</v>
      </c>
      <c r="H172" s="100" t="e">
        <f t="shared" si="90"/>
        <v>#DIV/0!</v>
      </c>
      <c r="I172" s="100"/>
      <c r="J172" s="100" t="e">
        <f t="shared" ref="J172:N172" si="91">J171/J170*10</f>
        <v>#DIV/0!</v>
      </c>
      <c r="K172" s="100" t="e">
        <f t="shared" si="91"/>
        <v>#DIV/0!</v>
      </c>
      <c r="L172" s="100" t="e">
        <f t="shared" si="91"/>
        <v>#DIV/0!</v>
      </c>
      <c r="M172" s="100" t="e">
        <f t="shared" si="91"/>
        <v>#DIV/0!</v>
      </c>
      <c r="N172" s="100" t="e">
        <f t="shared" si="91"/>
        <v>#DIV/0!</v>
      </c>
      <c r="O172" s="100" t="e">
        <f t="shared" ref="O172:Q172" si="92">O171/O170*10</f>
        <v>#DIV/0!</v>
      </c>
      <c r="P172" s="100" t="e">
        <f t="shared" si="92"/>
        <v>#DIV/0!</v>
      </c>
      <c r="Q172" s="100" t="e">
        <f t="shared" si="92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3">W171/W170*10</f>
        <v>#DIV/0!</v>
      </c>
      <c r="X172" s="100" t="e">
        <f t="shared" si="93"/>
        <v>#DIV/0!</v>
      </c>
      <c r="Y172" s="100" t="e">
        <f t="shared" si="93"/>
        <v>#DIV/0!</v>
      </c>
      <c r="Z172" s="100" t="e">
        <f t="shared" si="93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53"/>
      <c r="C173" s="151">
        <f t="shared" si="63"/>
        <v>0</v>
      </c>
      <c r="D173" s="107" t="e">
        <f t="shared" si="83"/>
        <v>#DIV/0!</v>
      </c>
      <c r="E173" s="13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53"/>
      <c r="C174" s="151">
        <f t="shared" si="63"/>
        <v>0</v>
      </c>
      <c r="D174" s="107" t="e">
        <f t="shared" si="83"/>
        <v>#DIV/0!</v>
      </c>
      <c r="E174" s="139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54"/>
      <c r="C175" s="151">
        <f t="shared" si="63"/>
        <v>0</v>
      </c>
      <c r="D175" s="107" t="e">
        <f t="shared" si="83"/>
        <v>#DIV/0!</v>
      </c>
      <c r="E175" s="139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203</v>
      </c>
      <c r="B176" s="153"/>
      <c r="C176" s="151">
        <f t="shared" si="63"/>
        <v>0</v>
      </c>
      <c r="D176" s="107" t="e">
        <f t="shared" si="83"/>
        <v>#DIV/0!</v>
      </c>
      <c r="E176" s="13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53"/>
      <c r="C177" s="151">
        <f t="shared" si="63"/>
        <v>0</v>
      </c>
      <c r="D177" s="107" t="e">
        <f t="shared" si="83"/>
        <v>#DIV/0!</v>
      </c>
      <c r="E177" s="13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61"/>
      <c r="C178" s="151" t="e">
        <f t="shared" si="63"/>
        <v>#DIV/0!</v>
      </c>
      <c r="D178" s="107" t="e">
        <f t="shared" si="83"/>
        <v>#DIV/0!</v>
      </c>
      <c r="E178" s="139"/>
      <c r="F178" s="96" t="e">
        <f t="shared" ref="F178:U178" si="94">F177/F176*10</f>
        <v>#DIV/0!</v>
      </c>
      <c r="G178" s="96" t="e">
        <f t="shared" si="94"/>
        <v>#DIV/0!</v>
      </c>
      <c r="H178" s="96" t="e">
        <f t="shared" si="94"/>
        <v>#DIV/0!</v>
      </c>
      <c r="I178" s="96" t="e">
        <f t="shared" si="94"/>
        <v>#DIV/0!</v>
      </c>
      <c r="J178" s="96" t="e">
        <f t="shared" si="94"/>
        <v>#DIV/0!</v>
      </c>
      <c r="K178" s="96" t="e">
        <f t="shared" si="94"/>
        <v>#DIV/0!</v>
      </c>
      <c r="L178" s="96" t="e">
        <f t="shared" si="94"/>
        <v>#DIV/0!</v>
      </c>
      <c r="M178" s="96" t="e">
        <f t="shared" si="94"/>
        <v>#DIV/0!</v>
      </c>
      <c r="N178" s="96" t="e">
        <f t="shared" si="94"/>
        <v>#DIV/0!</v>
      </c>
      <c r="O178" s="96" t="e">
        <f t="shared" si="94"/>
        <v>#DIV/0!</v>
      </c>
      <c r="P178" s="96" t="e">
        <f t="shared" si="94"/>
        <v>#DIV/0!</v>
      </c>
      <c r="Q178" s="96" t="e">
        <f t="shared" si="94"/>
        <v>#DIV/0!</v>
      </c>
      <c r="R178" s="96" t="e">
        <f t="shared" si="94"/>
        <v>#DIV/0!</v>
      </c>
      <c r="S178" s="96" t="e">
        <f>S177/S176*10</f>
        <v>#DIV/0!</v>
      </c>
      <c r="T178" s="96" t="e">
        <f t="shared" si="94"/>
        <v>#DIV/0!</v>
      </c>
      <c r="U178" s="96" t="e">
        <f t="shared" si="94"/>
        <v>#DIV/0!</v>
      </c>
      <c r="V178" s="96" t="e">
        <f>V177/V176*10</f>
        <v>#DIV/0!</v>
      </c>
      <c r="W178" s="96" t="e">
        <f t="shared" ref="W178:X178" si="95">W177/W176*10</f>
        <v>#DIV/0!</v>
      </c>
      <c r="X178" s="96" t="e">
        <f t="shared" si="95"/>
        <v>#DIV/0!</v>
      </c>
      <c r="Y178" s="96" t="e">
        <f t="shared" ref="Y178:Z178" si="96">Y177/Y176*10</f>
        <v>#DIV/0!</v>
      </c>
      <c r="Z178" s="96" t="e">
        <f t="shared" si="96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53"/>
      <c r="C179" s="151">
        <f t="shared" si="63"/>
        <v>0</v>
      </c>
      <c r="D179" s="107" t="e">
        <f t="shared" si="83"/>
        <v>#DIV/0!</v>
      </c>
      <c r="E179" s="13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53"/>
      <c r="C180" s="151">
        <f t="shared" si="63"/>
        <v>0</v>
      </c>
      <c r="D180" s="107" t="e">
        <f t="shared" si="83"/>
        <v>#DIV/0!</v>
      </c>
      <c r="E180" s="13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61"/>
      <c r="C181" s="151" t="e">
        <f t="shared" si="63"/>
        <v>#DIV/0!</v>
      </c>
      <c r="D181" s="107" t="e">
        <f t="shared" si="83"/>
        <v>#DIV/0!</v>
      </c>
      <c r="E181" s="139"/>
      <c r="F181" s="96" t="e">
        <f t="shared" ref="F181:I181" si="97">F180/F179*10</f>
        <v>#DIV/0!</v>
      </c>
      <c r="G181" s="96" t="e">
        <f t="shared" si="97"/>
        <v>#DIV/0!</v>
      </c>
      <c r="H181" s="96" t="e">
        <f t="shared" si="97"/>
        <v>#DIV/0!</v>
      </c>
      <c r="I181" s="96" t="e">
        <f t="shared" si="97"/>
        <v>#DIV/0!</v>
      </c>
      <c r="J181" s="96" t="e">
        <f t="shared" ref="J181:R181" si="98">J180/J179*10</f>
        <v>#DIV/0!</v>
      </c>
      <c r="K181" s="96" t="e">
        <f t="shared" si="98"/>
        <v>#DIV/0!</v>
      </c>
      <c r="L181" s="96" t="e">
        <f t="shared" si="98"/>
        <v>#DIV/0!</v>
      </c>
      <c r="M181" s="96" t="e">
        <f t="shared" si="98"/>
        <v>#DIV/0!</v>
      </c>
      <c r="N181" s="96" t="e">
        <f t="shared" si="98"/>
        <v>#DIV/0!</v>
      </c>
      <c r="O181" s="96" t="e">
        <f t="shared" si="98"/>
        <v>#DIV/0!</v>
      </c>
      <c r="P181" s="96" t="e">
        <f t="shared" si="98"/>
        <v>#DIV/0!</v>
      </c>
      <c r="Q181" s="96" t="e">
        <f t="shared" si="98"/>
        <v>#DIV/0!</v>
      </c>
      <c r="R181" s="96" t="e">
        <f t="shared" si="98"/>
        <v>#DIV/0!</v>
      </c>
      <c r="S181" s="96" t="e">
        <f t="shared" ref="S181:T181" si="99">S180/S179*10</f>
        <v>#DIV/0!</v>
      </c>
      <c r="T181" s="96" t="e">
        <f t="shared" si="99"/>
        <v>#DIV/0!</v>
      </c>
      <c r="U181" s="96" t="e">
        <f t="shared" ref="U181:X181" si="100">U180/U179*10</f>
        <v>#DIV/0!</v>
      </c>
      <c r="V181" s="96" t="e">
        <f t="shared" si="100"/>
        <v>#DIV/0!</v>
      </c>
      <c r="W181" s="96" t="e">
        <f t="shared" si="100"/>
        <v>#DIV/0!</v>
      </c>
      <c r="X181" s="96" t="e">
        <f t="shared" si="100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51"/>
      <c r="C182" s="151">
        <f t="shared" si="63"/>
        <v>0</v>
      </c>
      <c r="D182" s="107" t="e">
        <f t="shared" si="83"/>
        <v>#DIV/0!</v>
      </c>
      <c r="E182" s="13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51"/>
      <c r="C183" s="151">
        <f t="shared" si="63"/>
        <v>0</v>
      </c>
      <c r="D183" s="107" t="e">
        <f t="shared" si="83"/>
        <v>#DIV/0!</v>
      </c>
      <c r="E183" s="13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51"/>
      <c r="C184" s="151">
        <f t="shared" si="63"/>
        <v>0</v>
      </c>
      <c r="D184" s="107" t="e">
        <f t="shared" si="83"/>
        <v>#DIV/0!</v>
      </c>
      <c r="E184" s="13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51"/>
      <c r="C185" s="151">
        <f t="shared" si="63"/>
        <v>0</v>
      </c>
      <c r="D185" s="107" t="e">
        <f t="shared" si="83"/>
        <v>#DIV/0!</v>
      </c>
      <c r="E185" s="13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57"/>
      <c r="C186" s="151" t="e">
        <f>SUM(F186:Z186)</f>
        <v>#DIV/0!</v>
      </c>
      <c r="D186" s="107" t="e">
        <f t="shared" si="83"/>
        <v>#DIV/0!</v>
      </c>
      <c r="E186" s="139"/>
      <c r="F186" s="84" t="e">
        <f t="shared" ref="F186:H186" si="101">F185/F184*10</f>
        <v>#DIV/0!</v>
      </c>
      <c r="G186" s="84" t="e">
        <f t="shared" si="101"/>
        <v>#DIV/0!</v>
      </c>
      <c r="H186" s="84" t="e">
        <f t="shared" si="101"/>
        <v>#DIV/0!</v>
      </c>
      <c r="I186" s="84" t="e">
        <f>I185/I184*10</f>
        <v>#DIV/0!</v>
      </c>
      <c r="J186" s="84" t="e">
        <f t="shared" ref="J186:P186" si="102">J185/J184*10</f>
        <v>#DIV/0!</v>
      </c>
      <c r="K186" s="84" t="e">
        <f t="shared" si="102"/>
        <v>#DIV/0!</v>
      </c>
      <c r="L186" s="84" t="e">
        <f t="shared" si="102"/>
        <v>#DIV/0!</v>
      </c>
      <c r="M186" s="84" t="e">
        <f t="shared" si="102"/>
        <v>#DIV/0!</v>
      </c>
      <c r="N186" s="84" t="e">
        <f t="shared" si="102"/>
        <v>#DIV/0!</v>
      </c>
      <c r="O186" s="84" t="e">
        <f t="shared" si="102"/>
        <v>#DIV/0!</v>
      </c>
      <c r="P186" s="84" t="e">
        <f t="shared" si="102"/>
        <v>#DIV/0!</v>
      </c>
      <c r="Q186" s="84" t="e">
        <f t="shared" ref="Q186:Y186" si="103">Q185/Q184*10</f>
        <v>#DIV/0!</v>
      </c>
      <c r="R186" s="84" t="e">
        <f t="shared" si="103"/>
        <v>#DIV/0!</v>
      </c>
      <c r="S186" s="84" t="e">
        <f t="shared" si="103"/>
        <v>#DIV/0!</v>
      </c>
      <c r="T186" s="84" t="e">
        <f t="shared" si="103"/>
        <v>#DIV/0!</v>
      </c>
      <c r="U186" s="84" t="e">
        <f t="shared" si="103"/>
        <v>#DIV/0!</v>
      </c>
      <c r="V186" s="84" t="e">
        <f t="shared" si="103"/>
        <v>#DIV/0!</v>
      </c>
      <c r="W186" s="84" t="e">
        <f t="shared" si="103"/>
        <v>#DIV/0!</v>
      </c>
      <c r="X186" s="84" t="e">
        <f t="shared" si="103"/>
        <v>#DIV/0!</v>
      </c>
      <c r="Y186" s="84" t="e">
        <f t="shared" si="103"/>
        <v>#DIV/0!</v>
      </c>
      <c r="Z186" s="84" t="e">
        <f>Y185/Y184*10</f>
        <v>#DIV/0!</v>
      </c>
      <c r="AD186" s="59"/>
      <c r="AE186" s="59"/>
    </row>
    <row r="187" spans="1:31" s="9" customFormat="1" ht="30" customHeight="1" x14ac:dyDescent="0.2">
      <c r="A187" s="24" t="s">
        <v>185</v>
      </c>
      <c r="B187" s="151"/>
      <c r="C187" s="151">
        <f t="shared" si="63"/>
        <v>15.8</v>
      </c>
      <c r="D187" s="107" t="e">
        <f t="shared" ref="D187:D203" si="104">C187/B187</f>
        <v>#DIV/0!</v>
      </c>
      <c r="E187" s="139">
        <v>3</v>
      </c>
      <c r="F187" s="18"/>
      <c r="G187" s="18"/>
      <c r="H187" s="84">
        <v>12</v>
      </c>
      <c r="I187" s="18"/>
      <c r="J187" s="80"/>
      <c r="K187" s="80"/>
      <c r="L187" s="80"/>
      <c r="M187" s="80">
        <v>2</v>
      </c>
      <c r="N187" s="80">
        <v>1.8</v>
      </c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51">
        <v>51.5</v>
      </c>
      <c r="C188" s="151">
        <f t="shared" si="63"/>
        <v>31.8</v>
      </c>
      <c r="D188" s="107">
        <f t="shared" si="104"/>
        <v>0.6174757281553398</v>
      </c>
      <c r="E188" s="139">
        <v>4</v>
      </c>
      <c r="F188" s="18"/>
      <c r="G188" s="18"/>
      <c r="H188" s="84">
        <v>12</v>
      </c>
      <c r="I188" s="18"/>
      <c r="J188" s="80"/>
      <c r="K188" s="80"/>
      <c r="L188" s="80"/>
      <c r="M188" s="80">
        <v>2</v>
      </c>
      <c r="N188" s="80">
        <v>1.8</v>
      </c>
      <c r="O188" s="80"/>
      <c r="P188" s="80"/>
      <c r="Q188" s="80">
        <v>16</v>
      </c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customHeight="1" x14ac:dyDescent="0.2">
      <c r="A189" s="19" t="s">
        <v>186</v>
      </c>
      <c r="B189" s="164"/>
      <c r="C189" s="151">
        <f t="shared" si="63"/>
        <v>40.6</v>
      </c>
      <c r="D189" s="107" t="e">
        <f t="shared" si="104"/>
        <v>#DIV/0!</v>
      </c>
      <c r="E189" s="139">
        <v>3</v>
      </c>
      <c r="F189" s="18"/>
      <c r="G189" s="18"/>
      <c r="H189" s="84">
        <v>15.6</v>
      </c>
      <c r="I189" s="18"/>
      <c r="J189" s="80"/>
      <c r="K189" s="80"/>
      <c r="L189" s="80"/>
      <c r="M189" s="80">
        <v>13</v>
      </c>
      <c r="N189" s="80">
        <v>12</v>
      </c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64">
        <v>67.2</v>
      </c>
      <c r="C190" s="151">
        <f t="shared" si="63"/>
        <v>93.6</v>
      </c>
      <c r="D190" s="107">
        <f t="shared" si="104"/>
        <v>1.3928571428571428</v>
      </c>
      <c r="E190" s="139">
        <v>4</v>
      </c>
      <c r="F190" s="18"/>
      <c r="G190" s="18"/>
      <c r="H190" s="84">
        <v>15.6</v>
      </c>
      <c r="I190" s="18"/>
      <c r="J190" s="80"/>
      <c r="K190" s="80"/>
      <c r="L190" s="80"/>
      <c r="M190" s="80">
        <v>13</v>
      </c>
      <c r="N190" s="80">
        <v>12</v>
      </c>
      <c r="O190" s="80"/>
      <c r="P190" s="80"/>
      <c r="Q190" s="80">
        <v>53</v>
      </c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customHeight="1" x14ac:dyDescent="0.2">
      <c r="A191" s="24" t="s">
        <v>94</v>
      </c>
      <c r="B191" s="151"/>
      <c r="C191" s="170">
        <f>C189/C187*10</f>
        <v>25.696202531645568</v>
      </c>
      <c r="D191" s="84" t="e">
        <f t="shared" ref="D191:L191" si="105">D189/D187*10</f>
        <v>#DIV/0!</v>
      </c>
      <c r="E191" s="84"/>
      <c r="F191" s="84" t="e">
        <f t="shared" si="105"/>
        <v>#DIV/0!</v>
      </c>
      <c r="G191" s="84" t="e">
        <f t="shared" si="105"/>
        <v>#DIV/0!</v>
      </c>
      <c r="H191" s="84">
        <f t="shared" si="105"/>
        <v>13</v>
      </c>
      <c r="I191" s="84" t="e">
        <f t="shared" si="105"/>
        <v>#DIV/0!</v>
      </c>
      <c r="J191" s="84" t="e">
        <f t="shared" si="105"/>
        <v>#DIV/0!</v>
      </c>
      <c r="K191" s="84" t="e">
        <f t="shared" si="105"/>
        <v>#DIV/0!</v>
      </c>
      <c r="L191" s="84" t="e">
        <f t="shared" si="105"/>
        <v>#DIV/0!</v>
      </c>
      <c r="M191" s="84">
        <f>M189/M187*10</f>
        <v>65</v>
      </c>
      <c r="N191" s="84">
        <f>N189/N187*10</f>
        <v>66.666666666666657</v>
      </c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51">
        <v>13</v>
      </c>
      <c r="C192" s="171">
        <f t="shared" ref="C192:M192" si="106">C190/C188*10</f>
        <v>29.433962264150942</v>
      </c>
      <c r="D192" s="101">
        <f t="shared" si="106"/>
        <v>22.557277628032345</v>
      </c>
      <c r="E192" s="101"/>
      <c r="F192" s="101" t="e">
        <f t="shared" si="106"/>
        <v>#DIV/0!</v>
      </c>
      <c r="G192" s="101" t="e">
        <f t="shared" si="106"/>
        <v>#DIV/0!</v>
      </c>
      <c r="H192" s="101">
        <f t="shared" si="106"/>
        <v>13</v>
      </c>
      <c r="I192" s="101" t="e">
        <f t="shared" si="106"/>
        <v>#DIV/0!</v>
      </c>
      <c r="J192" s="101" t="e">
        <f t="shared" si="106"/>
        <v>#DIV/0!</v>
      </c>
      <c r="K192" s="101" t="e">
        <f t="shared" si="106"/>
        <v>#DIV/0!</v>
      </c>
      <c r="L192" s="101" t="e">
        <f t="shared" si="106"/>
        <v>#DIV/0!</v>
      </c>
      <c r="M192" s="101">
        <f t="shared" si="106"/>
        <v>65</v>
      </c>
      <c r="N192" s="101">
        <f>N190/N188*10</f>
        <v>66.666666666666657</v>
      </c>
      <c r="O192" s="101"/>
      <c r="P192" s="101"/>
      <c r="Q192" s="101">
        <f>Q190/Q188*10</f>
        <v>33.125</v>
      </c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64">
        <v>116.9</v>
      </c>
      <c r="C193" s="151">
        <f t="shared" si="63"/>
        <v>0</v>
      </c>
      <c r="D193" s="107">
        <f t="shared" si="104"/>
        <v>0</v>
      </c>
      <c r="E193" s="139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64">
        <v>194.8</v>
      </c>
      <c r="C194" s="151">
        <f t="shared" si="63"/>
        <v>0</v>
      </c>
      <c r="D194" s="107">
        <f t="shared" si="104"/>
        <v>0</v>
      </c>
      <c r="E194" s="139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54">
        <f>B194/B193*10</f>
        <v>16.663815226689479</v>
      </c>
      <c r="C195" s="151" t="e">
        <f>SUM(F195:Z195)</f>
        <v>#DIV/0!</v>
      </c>
      <c r="D195" s="107" t="e">
        <f t="shared" si="104"/>
        <v>#DIV/0!</v>
      </c>
      <c r="E195" s="139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7">J194/J193*10</f>
        <v>#DIV/0!</v>
      </c>
      <c r="K195" s="101" t="e">
        <f t="shared" si="107"/>
        <v>#DIV/0!</v>
      </c>
      <c r="L195" s="101" t="e">
        <f t="shared" si="107"/>
        <v>#DIV/0!</v>
      </c>
      <c r="M195" s="101" t="e">
        <f t="shared" si="107"/>
        <v>#DIV/0!</v>
      </c>
      <c r="N195" s="101" t="e">
        <f>N194/N193*10</f>
        <v>#DIV/0!</v>
      </c>
      <c r="O195" s="101" t="s">
        <v>0</v>
      </c>
      <c r="P195" s="101" t="e">
        <f t="shared" ref="P195:R195" si="108">P194/P193*10</f>
        <v>#DIV/0!</v>
      </c>
      <c r="Q195" s="101" t="e">
        <f t="shared" si="108"/>
        <v>#DIV/0!</v>
      </c>
      <c r="R195" s="101" t="e">
        <f t="shared" si="108"/>
        <v>#DIV/0!</v>
      </c>
      <c r="S195" s="101" t="e">
        <f t="shared" ref="S195:W195" si="109">S194/S193*10</f>
        <v>#DIV/0!</v>
      </c>
      <c r="T195" s="101" t="e">
        <f t="shared" si="109"/>
        <v>#DIV/0!</v>
      </c>
      <c r="U195" s="101" t="e">
        <f t="shared" si="109"/>
        <v>#DIV/0!</v>
      </c>
      <c r="V195" s="101" t="e">
        <f t="shared" si="109"/>
        <v>#DIV/0!</v>
      </c>
      <c r="W195" s="101" t="e">
        <f t="shared" si="109"/>
        <v>#DIV/0!</v>
      </c>
      <c r="X195" s="101" t="e">
        <f>X194/X193*10</f>
        <v>#DIV/0!</v>
      </c>
      <c r="Y195" s="101" t="e">
        <f t="shared" ref="Y195:Z195" si="110">Y194/Y193*10</f>
        <v>#DIV/0!</v>
      </c>
      <c r="Z195" s="101" t="e">
        <f t="shared" si="110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51">
        <v>58017</v>
      </c>
      <c r="C196" s="151">
        <f t="shared" si="63"/>
        <v>46468</v>
      </c>
      <c r="D196" s="107">
        <f t="shared" si="104"/>
        <v>0.80093765620421598</v>
      </c>
      <c r="E196" s="139">
        <v>20</v>
      </c>
      <c r="F196" s="49">
        <v>8100</v>
      </c>
      <c r="G196" s="49">
        <v>1318</v>
      </c>
      <c r="H196" s="49">
        <v>1700</v>
      </c>
      <c r="I196" s="49">
        <v>630</v>
      </c>
      <c r="J196" s="49">
        <v>2099</v>
      </c>
      <c r="K196" s="49">
        <v>1650</v>
      </c>
      <c r="L196" s="49">
        <v>3000</v>
      </c>
      <c r="M196" s="49">
        <v>2802</v>
      </c>
      <c r="N196" s="49">
        <v>400</v>
      </c>
      <c r="O196" s="49">
        <v>500</v>
      </c>
      <c r="P196" s="49"/>
      <c r="Q196" s="49">
        <v>2720</v>
      </c>
      <c r="R196" s="49">
        <v>3757</v>
      </c>
      <c r="S196" s="49">
        <v>2555</v>
      </c>
      <c r="T196" s="49">
        <v>2970</v>
      </c>
      <c r="U196" s="49">
        <v>335</v>
      </c>
      <c r="V196" s="49">
        <v>1758</v>
      </c>
      <c r="W196" s="49">
        <v>1430</v>
      </c>
      <c r="X196" s="49">
        <v>4683</v>
      </c>
      <c r="Y196" s="49">
        <v>2611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65">
        <f>B196/B199</f>
        <v>0.55254285714285711</v>
      </c>
      <c r="C197" s="151" t="e">
        <f t="shared" si="63"/>
        <v>#DIV/0!</v>
      </c>
      <c r="D197" s="107" t="e">
        <f t="shared" si="104"/>
        <v>#DIV/0!</v>
      </c>
      <c r="E197" s="139"/>
      <c r="F197" s="48">
        <f>F196/F199</f>
        <v>1.0876863166375721</v>
      </c>
      <c r="G197" s="48">
        <f t="shared" ref="G197:Z197" si="111">G196/G199</f>
        <v>0.32256485560450321</v>
      </c>
      <c r="H197" s="48">
        <f t="shared" si="111"/>
        <v>0.30937215650591449</v>
      </c>
      <c r="I197" s="48">
        <f>I196/I199</f>
        <v>0.10728152033240243</v>
      </c>
      <c r="J197" s="48" t="e">
        <f t="shared" si="111"/>
        <v>#DIV/0!</v>
      </c>
      <c r="K197" s="48" t="e">
        <f t="shared" si="111"/>
        <v>#DIV/0!</v>
      </c>
      <c r="L197" s="48" t="e">
        <f t="shared" si="111"/>
        <v>#DIV/0!</v>
      </c>
      <c r="M197" s="48" t="e">
        <f t="shared" si="111"/>
        <v>#DIV/0!</v>
      </c>
      <c r="N197" s="48">
        <f t="shared" si="111"/>
        <v>133.33333333333334</v>
      </c>
      <c r="O197" s="48" t="e">
        <f t="shared" si="111"/>
        <v>#DIV/0!</v>
      </c>
      <c r="P197" s="48" t="e">
        <f t="shared" si="111"/>
        <v>#DIV/0!</v>
      </c>
      <c r="Q197" s="48" t="e">
        <f t="shared" si="111"/>
        <v>#DIV/0!</v>
      </c>
      <c r="R197" s="48" t="e">
        <f t="shared" si="111"/>
        <v>#DIV/0!</v>
      </c>
      <c r="S197" s="48" t="e">
        <f t="shared" si="111"/>
        <v>#DIV/0!</v>
      </c>
      <c r="T197" s="48" t="e">
        <f t="shared" si="111"/>
        <v>#DIV/0!</v>
      </c>
      <c r="U197" s="48" t="e">
        <f t="shared" si="111"/>
        <v>#DIV/0!</v>
      </c>
      <c r="V197" s="48" t="e">
        <f t="shared" si="111"/>
        <v>#DIV/0!</v>
      </c>
      <c r="W197" s="48">
        <f t="shared" si="111"/>
        <v>0.7409326424870466</v>
      </c>
      <c r="X197" s="48" t="e">
        <f t="shared" si="111"/>
        <v>#DIV/0!</v>
      </c>
      <c r="Y197" s="48" t="e">
        <f t="shared" si="111"/>
        <v>#DIV/0!</v>
      </c>
      <c r="Z197" s="48" t="e">
        <f t="shared" si="111"/>
        <v>#DIV/0!</v>
      </c>
      <c r="AD197" s="62"/>
      <c r="AE197" s="62"/>
    </row>
    <row r="198" spans="1:31" s="9" customFormat="1" ht="30" hidden="1" customHeight="1" x14ac:dyDescent="0.2">
      <c r="A198" s="19" t="s">
        <v>116</v>
      </c>
      <c r="B198" s="151">
        <v>2518</v>
      </c>
      <c r="C198" s="151">
        <f t="shared" si="63"/>
        <v>905</v>
      </c>
      <c r="D198" s="107">
        <f t="shared" si="104"/>
        <v>0.35941223193010324</v>
      </c>
      <c r="E198" s="139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>
        <v>905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51">
        <v>105000</v>
      </c>
      <c r="C199" s="151">
        <f t="shared" si="63"/>
        <v>24833.4</v>
      </c>
      <c r="D199" s="107">
        <f t="shared" si="104"/>
        <v>0.23650857142857143</v>
      </c>
      <c r="E199" s="139"/>
      <c r="F199" s="88">
        <v>7447</v>
      </c>
      <c r="G199" s="88">
        <v>4086</v>
      </c>
      <c r="H199" s="88">
        <v>5495</v>
      </c>
      <c r="I199" s="88">
        <v>5872.4</v>
      </c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51">
        <v>81875</v>
      </c>
      <c r="C200" s="151">
        <f t="shared" si="63"/>
        <v>86001</v>
      </c>
      <c r="D200" s="107">
        <f t="shared" si="104"/>
        <v>1.0503938931297709</v>
      </c>
      <c r="E200" s="139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66">
        <f>B200/B199</f>
        <v>0.77976190476190477</v>
      </c>
      <c r="C201" s="151" t="e">
        <f t="shared" si="63"/>
        <v>#DIV/0!</v>
      </c>
      <c r="D201" s="107" t="e">
        <f t="shared" si="104"/>
        <v>#DIV/0!</v>
      </c>
      <c r="E201" s="139"/>
      <c r="F201" s="102">
        <f t="shared" ref="F201:Z201" si="112">F200/F199</f>
        <v>0.7674231234053982</v>
      </c>
      <c r="G201" s="102">
        <f t="shared" si="112"/>
        <v>0.79344101811062162</v>
      </c>
      <c r="H201" s="102">
        <f t="shared" si="112"/>
        <v>0.41310282074613286</v>
      </c>
      <c r="I201" s="102">
        <f t="shared" si="112"/>
        <v>0.7506300660717935</v>
      </c>
      <c r="J201" s="102" t="e">
        <f t="shared" si="112"/>
        <v>#DIV/0!</v>
      </c>
      <c r="K201" s="102" t="e">
        <f t="shared" si="112"/>
        <v>#DIV/0!</v>
      </c>
      <c r="L201" s="102" t="e">
        <f t="shared" si="112"/>
        <v>#DIV/0!</v>
      </c>
      <c r="M201" s="102" t="e">
        <f>M200/M199</f>
        <v>#DIV/0!</v>
      </c>
      <c r="N201" s="102">
        <f t="shared" si="112"/>
        <v>1669.6666666666667</v>
      </c>
      <c r="O201" s="102" t="e">
        <f t="shared" si="112"/>
        <v>#DIV/0!</v>
      </c>
      <c r="P201" s="102" t="e">
        <f t="shared" si="112"/>
        <v>#DIV/0!</v>
      </c>
      <c r="Q201" s="102" t="e">
        <f t="shared" si="112"/>
        <v>#DIV/0!</v>
      </c>
      <c r="R201" s="102" t="e">
        <f t="shared" si="112"/>
        <v>#DIV/0!</v>
      </c>
      <c r="S201" s="102" t="e">
        <f t="shared" si="112"/>
        <v>#DIV/0!</v>
      </c>
      <c r="T201" s="102" t="e">
        <f t="shared" si="112"/>
        <v>#DIV/0!</v>
      </c>
      <c r="U201" s="102" t="e">
        <f t="shared" si="112"/>
        <v>#DIV/0!</v>
      </c>
      <c r="V201" s="102" t="e">
        <f t="shared" si="112"/>
        <v>#DIV/0!</v>
      </c>
      <c r="W201" s="102">
        <f t="shared" si="112"/>
        <v>0</v>
      </c>
      <c r="X201" s="102" t="e">
        <f t="shared" si="112"/>
        <v>#DIV/0!</v>
      </c>
      <c r="Y201" s="102" t="e">
        <f t="shared" si="112"/>
        <v>#DIV/0!</v>
      </c>
      <c r="Z201" s="102" t="e">
        <f t="shared" si="112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153">
        <v>75052</v>
      </c>
      <c r="C202" s="151">
        <f t="shared" si="63"/>
        <v>78594</v>
      </c>
      <c r="D202" s="107">
        <f t="shared" si="104"/>
        <v>1.0471939455310983</v>
      </c>
      <c r="E202" s="139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153">
        <v>10126</v>
      </c>
      <c r="C203" s="151">
        <f t="shared" si="63"/>
        <v>6770</v>
      </c>
      <c r="D203" s="107">
        <f t="shared" si="104"/>
        <v>0.66857594311672919</v>
      </c>
      <c r="E203" s="139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51">
        <v>0</v>
      </c>
      <c r="C204" s="151">
        <f t="shared" si="63"/>
        <v>70</v>
      </c>
      <c r="D204" s="107"/>
      <c r="E204" s="139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53">
        <v>90210</v>
      </c>
      <c r="C205" s="151">
        <f t="shared" si="63"/>
        <v>83772.995999999999</v>
      </c>
      <c r="D205" s="107">
        <f t="shared" ref="D205:D210" si="113">C205/B205</f>
        <v>0.92864423012969732</v>
      </c>
      <c r="E205" s="139"/>
      <c r="F205" s="95">
        <v>880</v>
      </c>
      <c r="G205" s="95">
        <v>1970</v>
      </c>
      <c r="H205" s="95">
        <v>10455</v>
      </c>
      <c r="I205" s="95">
        <v>6504</v>
      </c>
      <c r="J205" s="95">
        <v>5030.9960000000001</v>
      </c>
      <c r="K205" s="95">
        <v>4259</v>
      </c>
      <c r="L205" s="95">
        <v>1636</v>
      </c>
      <c r="M205" s="95">
        <v>3512</v>
      </c>
      <c r="N205" s="95">
        <v>2656</v>
      </c>
      <c r="O205" s="95">
        <v>3239</v>
      </c>
      <c r="P205" s="80">
        <v>4313</v>
      </c>
      <c r="Q205" s="80">
        <v>4313</v>
      </c>
      <c r="R205" s="80">
        <v>4548</v>
      </c>
      <c r="S205" s="80">
        <v>1798</v>
      </c>
      <c r="T205" s="80">
        <v>3632</v>
      </c>
      <c r="U205" s="80">
        <v>4499</v>
      </c>
      <c r="V205" s="80">
        <v>928</v>
      </c>
      <c r="W205" s="80">
        <v>1507</v>
      </c>
      <c r="X205" s="80">
        <v>4986</v>
      </c>
      <c r="Y205" s="80">
        <v>8411</v>
      </c>
      <c r="Z205" s="95">
        <v>4696</v>
      </c>
      <c r="AD205" s="62"/>
      <c r="AE205" s="62"/>
    </row>
    <row r="206" spans="1:31" s="26" customFormat="1" ht="30" customHeight="1" outlineLevel="1" x14ac:dyDescent="0.2">
      <c r="A206" s="19" t="s">
        <v>212</v>
      </c>
      <c r="B206" s="153">
        <v>85512</v>
      </c>
      <c r="C206" s="151">
        <f>SUM(F206:Z206)</f>
        <v>80743.8</v>
      </c>
      <c r="D206" s="107">
        <f t="shared" si="113"/>
        <v>0.94423940499579007</v>
      </c>
      <c r="E206" s="139">
        <v>21</v>
      </c>
      <c r="F206" s="80">
        <v>570</v>
      </c>
      <c r="G206" s="80">
        <v>1879</v>
      </c>
      <c r="H206" s="80">
        <v>12212</v>
      </c>
      <c r="I206" s="80">
        <v>4399</v>
      </c>
      <c r="J206" s="80">
        <v>4500</v>
      </c>
      <c r="K206" s="80">
        <v>4910</v>
      </c>
      <c r="L206" s="83">
        <v>3080</v>
      </c>
      <c r="M206" s="80">
        <v>3860</v>
      </c>
      <c r="N206" s="80">
        <v>2515</v>
      </c>
      <c r="O206" s="80">
        <v>2719</v>
      </c>
      <c r="P206" s="80">
        <v>1839</v>
      </c>
      <c r="Q206" s="80">
        <v>4239</v>
      </c>
      <c r="R206" s="80">
        <v>4811</v>
      </c>
      <c r="S206" s="80">
        <v>2001</v>
      </c>
      <c r="T206" s="80">
        <v>3800</v>
      </c>
      <c r="U206" s="80">
        <v>3736.8</v>
      </c>
      <c r="V206" s="80">
        <v>965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hidden="1" customHeight="1" x14ac:dyDescent="0.2">
      <c r="A207" s="8" t="s">
        <v>121</v>
      </c>
      <c r="B207" s="167">
        <f>B206/B205</f>
        <v>0.94792151646158962</v>
      </c>
      <c r="C207" s="151">
        <f t="shared" si="63"/>
        <v>19.762240197056506</v>
      </c>
      <c r="D207" s="107">
        <f t="shared" si="113"/>
        <v>20.847970906732009</v>
      </c>
      <c r="E207" s="139"/>
      <c r="F207" s="104">
        <f t="shared" ref="F207:Z207" si="114">F206/F205</f>
        <v>0.64772727272727271</v>
      </c>
      <c r="G207" s="104">
        <f t="shared" si="114"/>
        <v>0.95380710659898482</v>
      </c>
      <c r="H207" s="104">
        <f t="shared" si="114"/>
        <v>1.16805356288857</v>
      </c>
      <c r="I207" s="104">
        <f t="shared" si="114"/>
        <v>0.67635301353013533</v>
      </c>
      <c r="J207" s="104">
        <f t="shared" si="114"/>
        <v>0.89445509398139056</v>
      </c>
      <c r="K207" s="104">
        <f t="shared" si="114"/>
        <v>1.152852782343273</v>
      </c>
      <c r="L207" s="104">
        <f t="shared" si="114"/>
        <v>1.8826405867970659</v>
      </c>
      <c r="M207" s="104">
        <f t="shared" si="114"/>
        <v>1.0990888382687927</v>
      </c>
      <c r="N207" s="104">
        <f t="shared" si="114"/>
        <v>0.94691265060240959</v>
      </c>
      <c r="O207" s="104" t="s">
        <v>41</v>
      </c>
      <c r="P207" s="104">
        <f t="shared" si="114"/>
        <v>0.42638534662647809</v>
      </c>
      <c r="Q207" s="104">
        <f t="shared" si="114"/>
        <v>0.98284256897750988</v>
      </c>
      <c r="R207" s="104">
        <f t="shared" si="114"/>
        <v>1.0578276165347404</v>
      </c>
      <c r="S207" s="104">
        <f t="shared" si="114"/>
        <v>1.1129032258064515</v>
      </c>
      <c r="T207" s="104">
        <f t="shared" si="114"/>
        <v>1.0462555066079295</v>
      </c>
      <c r="U207" s="104">
        <f t="shared" si="114"/>
        <v>0.83058457434985555</v>
      </c>
      <c r="V207" s="104">
        <f t="shared" si="114"/>
        <v>1.0398706896551724</v>
      </c>
      <c r="W207" s="104">
        <f t="shared" si="114"/>
        <v>1.033178500331785</v>
      </c>
      <c r="X207" s="104">
        <f t="shared" si="114"/>
        <v>0.82029683112715601</v>
      </c>
      <c r="Y207" s="104">
        <f t="shared" si="114"/>
        <v>1</v>
      </c>
      <c r="Z207" s="104">
        <f t="shared" si="114"/>
        <v>0.99020442930153318</v>
      </c>
      <c r="AD207" s="62"/>
      <c r="AE207" s="62"/>
    </row>
    <row r="208" spans="1:31" s="23" customFormat="1" ht="30" hidden="1" customHeight="1" outlineLevel="1" x14ac:dyDescent="0.2">
      <c r="A208" s="8" t="s">
        <v>122</v>
      </c>
      <c r="B208" s="153"/>
      <c r="C208" s="151">
        <f t="shared" si="63"/>
        <v>5944.6</v>
      </c>
      <c r="D208" s="107" t="e">
        <f t="shared" si="113"/>
        <v>#DIV/0!</v>
      </c>
      <c r="E208" s="139"/>
      <c r="F208" s="83"/>
      <c r="G208" s="83"/>
      <c r="H208" s="83"/>
      <c r="I208" s="83"/>
      <c r="J208" s="83">
        <v>433.6</v>
      </c>
      <c r="K208" s="83">
        <v>1290</v>
      </c>
      <c r="L208" s="83"/>
      <c r="M208" s="83"/>
      <c r="N208" s="83"/>
      <c r="O208" s="83"/>
      <c r="P208" s="83">
        <v>610</v>
      </c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51"/>
      <c r="C209" s="151">
        <f>SUM(F209:Z209)</f>
        <v>15509</v>
      </c>
      <c r="D209" s="107" t="e">
        <f t="shared" si="113"/>
        <v>#DIV/0!</v>
      </c>
      <c r="E209" s="139">
        <v>18</v>
      </c>
      <c r="F209" s="83"/>
      <c r="G209" s="80">
        <v>116</v>
      </c>
      <c r="H209" s="80">
        <v>2450</v>
      </c>
      <c r="I209" s="80">
        <v>93</v>
      </c>
      <c r="J209" s="80">
        <v>388</v>
      </c>
      <c r="K209" s="80">
        <v>990</v>
      </c>
      <c r="L209" s="80"/>
      <c r="M209" s="80">
        <v>1436</v>
      </c>
      <c r="N209" s="80">
        <v>167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659</v>
      </c>
      <c r="V209" s="80">
        <v>372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60"/>
      <c r="C210" s="151">
        <f t="shared" ref="C210:C214" si="115">SUM(F210:Z210)</f>
        <v>0</v>
      </c>
      <c r="D210" s="107" t="e">
        <f t="shared" si="113"/>
        <v>#DIV/0!</v>
      </c>
      <c r="E210" s="139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hidden="1" customHeight="1" x14ac:dyDescent="0.2">
      <c r="A211" s="10" t="s">
        <v>125</v>
      </c>
      <c r="B211" s="151"/>
      <c r="C211" s="151"/>
      <c r="D211" s="18"/>
      <c r="E211" s="143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51">
        <v>87893</v>
      </c>
      <c r="C212" s="151">
        <f t="shared" si="115"/>
        <v>79621</v>
      </c>
      <c r="D212" s="111">
        <f t="shared" ref="D212:D240" si="116">C212/B212</f>
        <v>0.90588556540338816</v>
      </c>
      <c r="E212" s="143">
        <v>21</v>
      </c>
      <c r="F212" s="79">
        <v>1689</v>
      </c>
      <c r="G212" s="79">
        <v>3266</v>
      </c>
      <c r="H212" s="79">
        <v>7350</v>
      </c>
      <c r="I212" s="79">
        <v>5162</v>
      </c>
      <c r="J212" s="79">
        <v>3892</v>
      </c>
      <c r="K212" s="79">
        <v>4720</v>
      </c>
      <c r="L212" s="79">
        <v>3932</v>
      </c>
      <c r="M212" s="79">
        <v>6602</v>
      </c>
      <c r="N212" s="79">
        <v>1177</v>
      </c>
      <c r="O212" s="79">
        <v>3191</v>
      </c>
      <c r="P212" s="79">
        <v>2530</v>
      </c>
      <c r="Q212" s="79">
        <v>3448</v>
      </c>
      <c r="R212" s="79">
        <v>6777</v>
      </c>
      <c r="S212" s="79">
        <v>1903</v>
      </c>
      <c r="T212" s="79">
        <v>1500</v>
      </c>
      <c r="U212" s="79">
        <v>3037</v>
      </c>
      <c r="V212" s="79">
        <v>2900</v>
      </c>
      <c r="W212" s="79">
        <v>510</v>
      </c>
      <c r="X212" s="79">
        <v>4367</v>
      </c>
      <c r="Y212" s="79">
        <v>5438</v>
      </c>
      <c r="Z212" s="79">
        <v>6230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51"/>
      <c r="C213" s="151">
        <f t="shared" si="115"/>
        <v>106915.70431111111</v>
      </c>
      <c r="D213" s="111" t="e">
        <f t="shared" si="116"/>
        <v>#DIV/0!</v>
      </c>
      <c r="E213" s="143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53"/>
      <c r="C214" s="151">
        <f t="shared" si="115"/>
        <v>35829.450000000004</v>
      </c>
      <c r="D214" s="111" t="e">
        <f>C214/B214</f>
        <v>#DIV/0!</v>
      </c>
      <c r="E214" s="143"/>
      <c r="F214" s="79">
        <f>F212*0.45</f>
        <v>760.05000000000007</v>
      </c>
      <c r="G214" s="79">
        <f t="shared" ref="G214:Z214" si="117">G212*0.45</f>
        <v>1469.7</v>
      </c>
      <c r="H214" s="79">
        <f t="shared" si="117"/>
        <v>3307.5</v>
      </c>
      <c r="I214" s="79">
        <f t="shared" si="117"/>
        <v>2322.9</v>
      </c>
      <c r="J214" s="79">
        <f t="shared" si="117"/>
        <v>1751.4</v>
      </c>
      <c r="K214" s="79">
        <f t="shared" si="117"/>
        <v>2124</v>
      </c>
      <c r="L214" s="79">
        <f t="shared" si="117"/>
        <v>1769.4</v>
      </c>
      <c r="M214" s="79">
        <f t="shared" si="117"/>
        <v>2970.9</v>
      </c>
      <c r="N214" s="79">
        <f t="shared" si="117"/>
        <v>529.65</v>
      </c>
      <c r="O214" s="79">
        <f t="shared" si="117"/>
        <v>1435.95</v>
      </c>
      <c r="P214" s="79">
        <f t="shared" si="117"/>
        <v>1138.5</v>
      </c>
      <c r="Q214" s="79">
        <f t="shared" si="117"/>
        <v>1551.6000000000001</v>
      </c>
      <c r="R214" s="79">
        <f t="shared" si="117"/>
        <v>3049.65</v>
      </c>
      <c r="S214" s="79">
        <f t="shared" si="117"/>
        <v>856.35</v>
      </c>
      <c r="T214" s="79">
        <f t="shared" si="117"/>
        <v>675</v>
      </c>
      <c r="U214" s="79">
        <f t="shared" si="117"/>
        <v>1366.65</v>
      </c>
      <c r="V214" s="79">
        <f t="shared" si="117"/>
        <v>1305</v>
      </c>
      <c r="W214" s="79">
        <f t="shared" si="117"/>
        <v>229.5</v>
      </c>
      <c r="X214" s="79">
        <f t="shared" si="117"/>
        <v>1965.15</v>
      </c>
      <c r="Y214" s="79">
        <f t="shared" si="117"/>
        <v>2447.1</v>
      </c>
      <c r="Z214" s="79">
        <f t="shared" si="117"/>
        <v>2803.5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67">
        <v>0.63300000000000001</v>
      </c>
      <c r="C215" s="167">
        <f>C212/C213</f>
        <v>0.74470818401301464</v>
      </c>
      <c r="D215" s="111">
        <f t="shared" si="116"/>
        <v>1.1764742243491542</v>
      </c>
      <c r="E215" s="143"/>
      <c r="F215" s="104">
        <f t="shared" ref="F215" si="118">F212/F213</f>
        <v>1.3984875248399204</v>
      </c>
      <c r="G215" s="104">
        <f>G212/G213</f>
        <v>1.0342971149887576</v>
      </c>
      <c r="H215" s="104">
        <f>H212/H213</f>
        <v>0.54762185008367148</v>
      </c>
      <c r="I215" s="104">
        <f>I212/I213</f>
        <v>0.53787641971449407</v>
      </c>
      <c r="J215" s="104">
        <f>J212/J213</f>
        <v>0.57756322966947271</v>
      </c>
      <c r="K215" s="104">
        <f>K212/K213</f>
        <v>1.0893380271288249</v>
      </c>
      <c r="L215" s="104">
        <f t="shared" ref="L215:N215" si="119">L212/L213</f>
        <v>0.86280830987681956</v>
      </c>
      <c r="M215" s="104">
        <f t="shared" si="119"/>
        <v>0.9017880591350047</v>
      </c>
      <c r="N215" s="104">
        <f t="shared" si="119"/>
        <v>0.22660039367759363</v>
      </c>
      <c r="O215" s="104">
        <f t="shared" ref="O215:R215" si="120">O212/O213</f>
        <v>0.73081870016416506</v>
      </c>
      <c r="P215" s="104">
        <f t="shared" si="120"/>
        <v>0.76373669498228014</v>
      </c>
      <c r="Q215" s="104">
        <f t="shared" si="120"/>
        <v>0.57747241262882598</v>
      </c>
      <c r="R215" s="104">
        <f t="shared" si="120"/>
        <v>1.6108866175421916</v>
      </c>
      <c r="S215" s="104">
        <f>S212/S213</f>
        <v>0.67770655270655278</v>
      </c>
      <c r="T215" s="104">
        <f>T212/T213</f>
        <v>0.26591847057878043</v>
      </c>
      <c r="U215" s="104">
        <f>U212/U213</f>
        <v>0.83454127022292446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0.90658398249942074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51">
        <v>274155</v>
      </c>
      <c r="C216" s="153">
        <f>SUM(F216:Z216)</f>
        <v>278331.8</v>
      </c>
      <c r="D216" s="111">
        <f t="shared" si="116"/>
        <v>1.0152351771807919</v>
      </c>
      <c r="E216" s="143">
        <v>21</v>
      </c>
      <c r="F216" s="79">
        <v>540</v>
      </c>
      <c r="G216" s="79">
        <v>9063</v>
      </c>
      <c r="H216" s="79">
        <v>27910</v>
      </c>
      <c r="I216" s="79">
        <v>13050</v>
      </c>
      <c r="J216" s="79">
        <v>8000</v>
      </c>
      <c r="K216" s="79">
        <v>12400</v>
      </c>
      <c r="L216" s="79">
        <v>6331</v>
      </c>
      <c r="M216" s="79">
        <v>15498</v>
      </c>
      <c r="N216" s="79">
        <v>12138</v>
      </c>
      <c r="O216" s="79">
        <v>12000</v>
      </c>
      <c r="P216" s="79">
        <v>7780</v>
      </c>
      <c r="Q216" s="79">
        <v>23186</v>
      </c>
      <c r="R216" s="79">
        <v>1700</v>
      </c>
      <c r="S216" s="79">
        <v>3005</v>
      </c>
      <c r="T216" s="79">
        <v>9030</v>
      </c>
      <c r="U216" s="100">
        <v>35634.800000000003</v>
      </c>
      <c r="V216" s="79">
        <v>3800</v>
      </c>
      <c r="W216" s="79">
        <v>1200</v>
      </c>
      <c r="X216" s="79">
        <v>9856</v>
      </c>
      <c r="Y216" s="79">
        <v>43510</v>
      </c>
      <c r="Z216" s="79">
        <v>22700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51"/>
      <c r="C217" s="153">
        <f>SUM(F217:Z217)</f>
        <v>304447.29213333334</v>
      </c>
      <c r="D217" s="111" t="e">
        <f t="shared" si="116"/>
        <v>#DIV/0!</v>
      </c>
      <c r="E217" s="143"/>
      <c r="F217" s="95">
        <v>345.06666666666666</v>
      </c>
      <c r="G217" s="95">
        <v>8525.7899999999991</v>
      </c>
      <c r="H217" s="95">
        <v>27910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22700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53"/>
      <c r="C218" s="153">
        <f>C216*0.3</f>
        <v>83499.539999999994</v>
      </c>
      <c r="D218" s="111" t="e">
        <f t="shared" si="116"/>
        <v>#DIV/0!</v>
      </c>
      <c r="E218" s="143"/>
      <c r="F218" s="79">
        <f>F216*0.3</f>
        <v>162</v>
      </c>
      <c r="G218" s="79">
        <f t="shared" ref="G218:Z218" si="121">G216*0.3</f>
        <v>2718.9</v>
      </c>
      <c r="H218" s="79">
        <f t="shared" si="121"/>
        <v>8373</v>
      </c>
      <c r="I218" s="79">
        <f t="shared" si="121"/>
        <v>3915</v>
      </c>
      <c r="J218" s="79">
        <f t="shared" si="121"/>
        <v>2400</v>
      </c>
      <c r="K218" s="79">
        <f t="shared" si="121"/>
        <v>3720</v>
      </c>
      <c r="L218" s="79">
        <f t="shared" si="121"/>
        <v>1899.3</v>
      </c>
      <c r="M218" s="79">
        <f t="shared" si="121"/>
        <v>4649.3999999999996</v>
      </c>
      <c r="N218" s="79">
        <f t="shared" si="121"/>
        <v>3641.4</v>
      </c>
      <c r="O218" s="79">
        <f t="shared" si="121"/>
        <v>3600</v>
      </c>
      <c r="P218" s="79">
        <f t="shared" si="121"/>
        <v>2334</v>
      </c>
      <c r="Q218" s="79">
        <f t="shared" si="121"/>
        <v>6955.8</v>
      </c>
      <c r="R218" s="79">
        <f t="shared" si="121"/>
        <v>510</v>
      </c>
      <c r="S218" s="79">
        <f t="shared" si="121"/>
        <v>901.5</v>
      </c>
      <c r="T218" s="79">
        <f t="shared" si="121"/>
        <v>2709</v>
      </c>
      <c r="U218" s="79">
        <f t="shared" si="121"/>
        <v>10690.44</v>
      </c>
      <c r="V218" s="79">
        <f t="shared" si="121"/>
        <v>1140</v>
      </c>
      <c r="W218" s="79">
        <f t="shared" si="121"/>
        <v>360</v>
      </c>
      <c r="X218" s="79">
        <f t="shared" si="121"/>
        <v>2956.7999999999997</v>
      </c>
      <c r="Y218" s="79">
        <f t="shared" si="121"/>
        <v>13053</v>
      </c>
      <c r="Z218" s="79">
        <f t="shared" si="121"/>
        <v>6810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55">
        <v>0.44500000000000001</v>
      </c>
      <c r="C219" s="155">
        <f>C216/C217</f>
        <v>0.91421998878578947</v>
      </c>
      <c r="D219" s="111">
        <f t="shared" si="116"/>
        <v>2.0544269410916618</v>
      </c>
      <c r="E219" s="143"/>
      <c r="F219" s="48">
        <f t="shared" ref="F219:Z219" si="122">F216/F217</f>
        <v>1.5649149922720247</v>
      </c>
      <c r="G219" s="48">
        <f t="shared" si="122"/>
        <v>1.0630099967275761</v>
      </c>
      <c r="H219" s="48">
        <f>H216/H217</f>
        <v>1</v>
      </c>
      <c r="I219" s="48">
        <f t="shared" si="122"/>
        <v>0.66479877738155879</v>
      </c>
      <c r="J219" s="48">
        <f t="shared" si="122"/>
        <v>0.87262827542932064</v>
      </c>
      <c r="K219" s="48">
        <f t="shared" si="122"/>
        <v>1.0946853379964574</v>
      </c>
      <c r="L219" s="48">
        <f t="shared" si="122"/>
        <v>8.4511291310105214</v>
      </c>
      <c r="M219" s="48">
        <f t="shared" si="122"/>
        <v>0.85333242886776584</v>
      </c>
      <c r="N219" s="48">
        <f t="shared" si="122"/>
        <v>0.8472799110854492</v>
      </c>
      <c r="O219" s="48">
        <f t="shared" si="122"/>
        <v>0.79950537267610422</v>
      </c>
      <c r="P219" s="48">
        <f t="shared" si="122"/>
        <v>0.96924937989218662</v>
      </c>
      <c r="Q219" s="48">
        <f t="shared" si="122"/>
        <v>1.3634813290208763</v>
      </c>
      <c r="R219" s="48">
        <f t="shared" si="122"/>
        <v>0.47900817131586365</v>
      </c>
      <c r="S219" s="48">
        <f t="shared" si="122"/>
        <v>0.91466384201426942</v>
      </c>
      <c r="T219" s="48">
        <f t="shared" si="122"/>
        <v>0.74051962664033699</v>
      </c>
      <c r="U219" s="48" t="s">
        <v>41</v>
      </c>
      <c r="V219" s="48" t="e">
        <f t="shared" si="122"/>
        <v>#DIV/0!</v>
      </c>
      <c r="W219" s="48">
        <f t="shared" si="122"/>
        <v>2.6315789473684212</v>
      </c>
      <c r="X219" s="48">
        <f t="shared" si="122"/>
        <v>1.3355556458934645</v>
      </c>
      <c r="Y219" s="48">
        <f t="shared" si="122"/>
        <v>1.11009057277714</v>
      </c>
      <c r="Z219" s="48">
        <f t="shared" si="122"/>
        <v>1</v>
      </c>
      <c r="AD219" s="63"/>
      <c r="AE219" s="63"/>
    </row>
    <row r="220" spans="1:36" s="26" customFormat="1" ht="32.25" customHeight="1" outlineLevel="1" x14ac:dyDescent="0.2">
      <c r="A220" s="24" t="s">
        <v>131</v>
      </c>
      <c r="B220" s="151">
        <v>8360</v>
      </c>
      <c r="C220" s="153">
        <f>SUM(F220:Z220)</f>
        <v>9529</v>
      </c>
      <c r="D220" s="111">
        <f t="shared" si="116"/>
        <v>1.1398325358851675</v>
      </c>
      <c r="E220" s="143">
        <v>7</v>
      </c>
      <c r="F220" s="79"/>
      <c r="G220" s="105">
        <v>877</v>
      </c>
      <c r="H220" s="79"/>
      <c r="I220" s="118">
        <v>2552</v>
      </c>
      <c r="J220" s="118">
        <v>2300</v>
      </c>
      <c r="K220" s="105">
        <v>900</v>
      </c>
      <c r="L220" s="105">
        <v>600</v>
      </c>
      <c r="M220" s="79"/>
      <c r="N220" s="105"/>
      <c r="O220" s="105">
        <v>300</v>
      </c>
      <c r="P220" s="79">
        <v>2000</v>
      </c>
      <c r="Q220" s="79"/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51"/>
      <c r="C221" s="153">
        <f>SUM(F221:Z221)</f>
        <v>275603.56455555552</v>
      </c>
      <c r="D221" s="111" t="e">
        <f t="shared" si="116"/>
        <v>#DIV/0!</v>
      </c>
      <c r="E221" s="143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51"/>
      <c r="C222" s="153">
        <f>C220*0.19</f>
        <v>1810.51</v>
      </c>
      <c r="D222" s="111" t="e">
        <f t="shared" si="116"/>
        <v>#DIV/0!</v>
      </c>
      <c r="E222" s="143"/>
      <c r="F222" s="79"/>
      <c r="G222" s="79">
        <f t="shared" ref="G222:Z222" si="123">G220*0.19</f>
        <v>166.63</v>
      </c>
      <c r="H222" s="79">
        <f t="shared" si="123"/>
        <v>0</v>
      </c>
      <c r="I222" s="79">
        <f t="shared" si="123"/>
        <v>484.88</v>
      </c>
      <c r="J222" s="79">
        <f t="shared" si="123"/>
        <v>437</v>
      </c>
      <c r="K222" s="79">
        <f t="shared" si="123"/>
        <v>171</v>
      </c>
      <c r="L222" s="79">
        <f t="shared" si="123"/>
        <v>114</v>
      </c>
      <c r="M222" s="79">
        <f t="shared" si="123"/>
        <v>0</v>
      </c>
      <c r="N222" s="79">
        <f t="shared" si="123"/>
        <v>0</v>
      </c>
      <c r="O222" s="79">
        <f t="shared" si="123"/>
        <v>57</v>
      </c>
      <c r="P222" s="79">
        <f t="shared" si="123"/>
        <v>380</v>
      </c>
      <c r="Q222" s="79">
        <f t="shared" si="123"/>
        <v>0</v>
      </c>
      <c r="R222" s="79">
        <f t="shared" si="123"/>
        <v>0</v>
      </c>
      <c r="S222" s="79">
        <f t="shared" si="123"/>
        <v>0</v>
      </c>
      <c r="T222" s="79">
        <f t="shared" si="123"/>
        <v>0</v>
      </c>
      <c r="U222" s="79">
        <f t="shared" si="123"/>
        <v>0</v>
      </c>
      <c r="V222" s="79">
        <f t="shared" si="123"/>
        <v>0</v>
      </c>
      <c r="W222" s="79"/>
      <c r="X222" s="79">
        <f t="shared" si="123"/>
        <v>0</v>
      </c>
      <c r="Y222" s="79">
        <f t="shared" si="123"/>
        <v>0</v>
      </c>
      <c r="Z222" s="79">
        <f t="shared" si="123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55"/>
      <c r="C223" s="155">
        <f>C220/C221</f>
        <v>3.4575024511626612E-2</v>
      </c>
      <c r="D223" s="111" t="e">
        <f t="shared" si="116"/>
        <v>#DIV/0!</v>
      </c>
      <c r="E223" s="143"/>
      <c r="F223" s="48"/>
      <c r="G223" s="48">
        <f>G220/G221</f>
        <v>9.2577931194645885E-2</v>
      </c>
      <c r="H223" s="48">
        <f>H220/H221</f>
        <v>0</v>
      </c>
      <c r="I223" s="48">
        <f>I220/I221</f>
        <v>0.12316007914675933</v>
      </c>
      <c r="J223" s="48">
        <f t="shared" ref="J223" si="124">J220/J221</f>
        <v>0.32614481794170858</v>
      </c>
      <c r="K223" s="48">
        <f t="shared" ref="K223:Q223" si="125">K220/K221</f>
        <v>0.72699465793555051</v>
      </c>
      <c r="L223" s="48">
        <f t="shared" si="125"/>
        <v>0.20233979746535682</v>
      </c>
      <c r="M223" s="48">
        <f t="shared" si="125"/>
        <v>0</v>
      </c>
      <c r="N223" s="48">
        <f t="shared" si="125"/>
        <v>0</v>
      </c>
      <c r="O223" s="48">
        <f t="shared" si="125"/>
        <v>3.1409139640846954E-2</v>
      </c>
      <c r="P223" s="48">
        <f t="shared" si="125"/>
        <v>0.19621693744604035</v>
      </c>
      <c r="Q223" s="48">
        <f t="shared" si="125"/>
        <v>0</v>
      </c>
      <c r="R223" s="48">
        <f t="shared" ref="R223" si="126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7">V220/V221</f>
        <v>0</v>
      </c>
      <c r="W223" s="48"/>
      <c r="X223" s="48">
        <f t="shared" si="127"/>
        <v>0</v>
      </c>
      <c r="Y223" s="48">
        <f t="shared" si="127"/>
        <v>0</v>
      </c>
      <c r="Z223" s="48">
        <f t="shared" si="127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53">
        <v>12</v>
      </c>
      <c r="C224" s="153">
        <f>SUM(F224:Z224)</f>
        <v>0</v>
      </c>
      <c r="D224" s="111">
        <f t="shared" si="116"/>
        <v>0</v>
      </c>
      <c r="E224" s="143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53"/>
      <c r="C225" s="153">
        <f>C224*0.7</f>
        <v>0</v>
      </c>
      <c r="D225" s="111" t="e">
        <f t="shared" si="116"/>
        <v>#DIV/0!</v>
      </c>
      <c r="E225" s="143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53"/>
      <c r="C226" s="153">
        <f>SUM(F226:Z226)</f>
        <v>0</v>
      </c>
      <c r="D226" s="111" t="e">
        <f t="shared" si="116"/>
        <v>#DIV/0!</v>
      </c>
      <c r="E226" s="14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53"/>
      <c r="C227" s="153">
        <f>C226*0.2</f>
        <v>0</v>
      </c>
      <c r="D227" s="111" t="e">
        <f t="shared" si="116"/>
        <v>#DIV/0!</v>
      </c>
      <c r="E227" s="143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hidden="1" customHeight="1" x14ac:dyDescent="0.2">
      <c r="A228" s="19" t="s">
        <v>151</v>
      </c>
      <c r="B228" s="153" t="e">
        <f>229:241</f>
        <v>#VALUE!</v>
      </c>
      <c r="C228" s="153">
        <f>SUM(F228:Z228)</f>
        <v>0</v>
      </c>
      <c r="D228" s="111" t="e">
        <f t="shared" si="116"/>
        <v>#VALUE!</v>
      </c>
      <c r="E228" s="14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53"/>
      <c r="C229" s="153">
        <f>C227+C225+C222+C218+C214</f>
        <v>121139.5</v>
      </c>
      <c r="D229" s="111" t="e">
        <f t="shared" si="116"/>
        <v>#DIV/0!</v>
      </c>
      <c r="E229" s="143">
        <v>21</v>
      </c>
      <c r="F229" s="79">
        <f>F227+F225+F222+F218+F214</f>
        <v>922.05000000000007</v>
      </c>
      <c r="G229" s="79">
        <f t="shared" ref="G229:V229" si="128">G227+G225+G222+G218+G214</f>
        <v>4355.2300000000005</v>
      </c>
      <c r="H229" s="79">
        <f t="shared" si="128"/>
        <v>11680.5</v>
      </c>
      <c r="I229" s="79">
        <f t="shared" si="128"/>
        <v>6722.7800000000007</v>
      </c>
      <c r="J229" s="79">
        <f t="shared" si="128"/>
        <v>4588.3999999999996</v>
      </c>
      <c r="K229" s="79">
        <f t="shared" si="128"/>
        <v>6015</v>
      </c>
      <c r="L229" s="79">
        <f t="shared" si="128"/>
        <v>3782.7</v>
      </c>
      <c r="M229" s="79">
        <f t="shared" si="128"/>
        <v>7620.2999999999993</v>
      </c>
      <c r="N229" s="79">
        <f t="shared" si="128"/>
        <v>4171.05</v>
      </c>
      <c r="O229" s="79">
        <f t="shared" si="128"/>
        <v>5092.95</v>
      </c>
      <c r="P229" s="79">
        <f t="shared" si="128"/>
        <v>3852.5</v>
      </c>
      <c r="Q229" s="79">
        <f t="shared" si="128"/>
        <v>8507.4</v>
      </c>
      <c r="R229" s="79">
        <f t="shared" si="128"/>
        <v>3559.65</v>
      </c>
      <c r="S229" s="79">
        <f t="shared" si="128"/>
        <v>1757.85</v>
      </c>
      <c r="T229" s="79">
        <f t="shared" si="128"/>
        <v>3384</v>
      </c>
      <c r="U229" s="79">
        <f t="shared" si="128"/>
        <v>12057.09</v>
      </c>
      <c r="V229" s="79">
        <f t="shared" si="128"/>
        <v>2445</v>
      </c>
      <c r="W229" s="79">
        <f>W227+W225+W222+W218+W214</f>
        <v>589.5</v>
      </c>
      <c r="X229" s="79">
        <f>X227+X225+X222+X218+X214</f>
        <v>4921.95</v>
      </c>
      <c r="Y229" s="79">
        <f>Y227+Y225+Y222+Y218+Y214</f>
        <v>15500.1</v>
      </c>
      <c r="Z229" s="79">
        <f t="shared" ref="Z229:AA229" si="129">Z227+Z225+Z222+Z218+Z214</f>
        <v>9613.5</v>
      </c>
      <c r="AA229" s="79">
        <f t="shared" si="129"/>
        <v>0</v>
      </c>
      <c r="AD229" s="62"/>
      <c r="AE229" s="62"/>
    </row>
    <row r="230" spans="1:31" s="23" customFormat="1" ht="45" x14ac:dyDescent="0.2">
      <c r="A230" s="10" t="s">
        <v>156</v>
      </c>
      <c r="B230" s="153">
        <v>73664</v>
      </c>
      <c r="C230" s="153">
        <f>SUM(F230:Z230)</f>
        <v>74465.899999999994</v>
      </c>
      <c r="D230" s="111">
        <f t="shared" si="116"/>
        <v>1.0108859144222415</v>
      </c>
      <c r="E230" s="143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2.5" x14ac:dyDescent="0.2">
      <c r="A231" s="24" t="s">
        <v>150</v>
      </c>
      <c r="B231" s="154">
        <v>16.8</v>
      </c>
      <c r="C231" s="154">
        <f>C229/C230*10</f>
        <v>16.267781628906654</v>
      </c>
      <c r="D231" s="111">
        <f>C231/B231</f>
        <v>0.96832033505396742</v>
      </c>
      <c r="E231" s="143">
        <v>21</v>
      </c>
      <c r="F231" s="100">
        <f>F229/F230*10</f>
        <v>28.502318392581145</v>
      </c>
      <c r="G231" s="100">
        <f>G229/G230*10</f>
        <v>19.922373175975487</v>
      </c>
      <c r="H231" s="100">
        <f t="shared" ref="H231:W231" si="130">H229/H230*10</f>
        <v>17.386094696575029</v>
      </c>
      <c r="I231" s="100">
        <f>I229/I230*10</f>
        <v>9.2466542878756641</v>
      </c>
      <c r="J231" s="100">
        <f t="shared" si="130"/>
        <v>17.111956440665324</v>
      </c>
      <c r="K231" s="100">
        <f t="shared" si="130"/>
        <v>22.67415560916767</v>
      </c>
      <c r="L231" s="100">
        <f t="shared" si="130"/>
        <v>37.702581481112325</v>
      </c>
      <c r="M231" s="100">
        <f t="shared" si="130"/>
        <v>12.629354635553049</v>
      </c>
      <c r="N231" s="100">
        <f>N229/N230*10</f>
        <v>13.11238604212512</v>
      </c>
      <c r="O231" s="100">
        <f t="shared" si="130"/>
        <v>16.174256859756095</v>
      </c>
      <c r="P231" s="100">
        <f>P229/P230*10</f>
        <v>18.142218036260893</v>
      </c>
      <c r="Q231" s="100">
        <f t="shared" si="130"/>
        <v>19.75754197728698</v>
      </c>
      <c r="R231" s="100">
        <f t="shared" si="130"/>
        <v>17.149980728464062</v>
      </c>
      <c r="S231" s="100">
        <f t="shared" si="130"/>
        <v>13.911443494776828</v>
      </c>
      <c r="T231" s="100">
        <f t="shared" si="130"/>
        <v>13.598006911516515</v>
      </c>
      <c r="U231" s="100">
        <f>U229/U230*10</f>
        <v>11.596143303678769</v>
      </c>
      <c r="V231" s="100">
        <f t="shared" si="130"/>
        <v>18.546613062277181</v>
      </c>
      <c r="W231" s="100">
        <f t="shared" si="130"/>
        <v>20.757042253521124</v>
      </c>
      <c r="X231" s="100">
        <f>X229/X230*10</f>
        <v>22.676572218382862</v>
      </c>
      <c r="Y231" s="100">
        <f>Y229/Y230*10</f>
        <v>20.214797136038186</v>
      </c>
      <c r="Z231" s="100">
        <f t="shared" ref="Z231:AA231" si="131">Z229/Z230*10</f>
        <v>18.590462561881189</v>
      </c>
      <c r="AA231" s="100" t="e">
        <f t="shared" si="131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6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6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6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6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28" t="s">
        <v>137</v>
      </c>
      <c r="B236" s="29"/>
      <c r="C236" s="29">
        <f>SUM(F236:Z236)</f>
        <v>0</v>
      </c>
      <c r="D236" s="111" t="e">
        <f t="shared" si="116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7" t="s">
        <v>138</v>
      </c>
      <c r="B237" s="30"/>
      <c r="C237" s="30">
        <f>SUM(F237:Z237)</f>
        <v>0</v>
      </c>
      <c r="D237" s="111" t="e">
        <f t="shared" si="116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7" t="s">
        <v>213</v>
      </c>
      <c r="B238" s="30"/>
      <c r="C238" s="30">
        <f>SUM(F238:Z238)</f>
        <v>0</v>
      </c>
      <c r="D238" s="111" t="e">
        <f t="shared" si="116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6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6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hidden="1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32" ht="20.25" hidden="1" customHeight="1" x14ac:dyDescent="0.25">
      <c r="A243" s="172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/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/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C268" s="2">
        <f>SUM(F268:Z268)</f>
        <v>-129.09999999999991</v>
      </c>
      <c r="F268" s="65">
        <f t="shared" ref="F268:Z268" si="132">F20-F267</f>
        <v>-1735</v>
      </c>
      <c r="G268" s="65">
        <f t="shared" si="132"/>
        <v>968.59999999999991</v>
      </c>
      <c r="H268" s="65">
        <f t="shared" si="132"/>
        <v>-362</v>
      </c>
      <c r="I268" s="65">
        <f t="shared" si="132"/>
        <v>-1368</v>
      </c>
      <c r="J268" s="65">
        <f t="shared" si="132"/>
        <v>-681</v>
      </c>
      <c r="K268" s="65">
        <f t="shared" si="132"/>
        <v>883.80000000000018</v>
      </c>
      <c r="L268" s="65">
        <f t="shared" si="132"/>
        <v>-335</v>
      </c>
      <c r="M268" s="65">
        <f t="shared" si="132"/>
        <v>-248</v>
      </c>
      <c r="N268" s="65">
        <f t="shared" si="132"/>
        <v>0</v>
      </c>
      <c r="O268" s="65">
        <f t="shared" si="132"/>
        <v>-73</v>
      </c>
      <c r="P268" s="65">
        <f t="shared" si="132"/>
        <v>4817</v>
      </c>
      <c r="Q268" s="65">
        <f t="shared" si="132"/>
        <v>-343</v>
      </c>
      <c r="R268" s="65">
        <f t="shared" si="132"/>
        <v>-170</v>
      </c>
      <c r="S268" s="65">
        <f t="shared" si="132"/>
        <v>-80</v>
      </c>
      <c r="T268" s="65">
        <f t="shared" si="132"/>
        <v>-50</v>
      </c>
      <c r="U268" s="65">
        <f t="shared" si="132"/>
        <v>334.5</v>
      </c>
      <c r="V268" s="65">
        <f t="shared" si="132"/>
        <v>-70</v>
      </c>
      <c r="W268" s="65">
        <f t="shared" si="132"/>
        <v>-589</v>
      </c>
      <c r="X268" s="65">
        <f t="shared" si="132"/>
        <v>-419</v>
      </c>
      <c r="Y268" s="65">
        <f t="shared" si="132"/>
        <v>-277</v>
      </c>
      <c r="Z268" s="65">
        <f t="shared" si="132"/>
        <v>-333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210</v>
      </c>
      <c r="B272" s="67">
        <f t="shared" ref="B272:Z272" si="133">B42/$C42</f>
        <v>1.1221054389231393</v>
      </c>
      <c r="C272" s="67">
        <f t="shared" si="133"/>
        <v>1</v>
      </c>
      <c r="D272" s="67">
        <f t="shared" si="133"/>
        <v>4.4821342130268748E-6</v>
      </c>
      <c r="E272" s="67">
        <f t="shared" si="133"/>
        <v>1.0561797074683975E-4</v>
      </c>
      <c r="F272" s="68">
        <f t="shared" si="133"/>
        <v>7.2167250583162076E-2</v>
      </c>
      <c r="G272" s="68">
        <f t="shared" si="133"/>
        <v>3.0407916720733005E-2</v>
      </c>
      <c r="H272" s="68">
        <f t="shared" si="133"/>
        <v>6.4259985173248671E-2</v>
      </c>
      <c r="I272" s="68">
        <f t="shared" si="133"/>
        <v>6.7188117676525341E-2</v>
      </c>
      <c r="J272" s="68">
        <f t="shared" si="133"/>
        <v>3.7831351236082313E-2</v>
      </c>
      <c r="K272" s="68">
        <f t="shared" si="133"/>
        <v>5.9975919102669716E-2</v>
      </c>
      <c r="L272" s="68">
        <f t="shared" si="133"/>
        <v>3.1539537835877721E-2</v>
      </c>
      <c r="M272" s="68">
        <f t="shared" si="133"/>
        <v>5.0510537152881507E-2</v>
      </c>
      <c r="N272" s="68">
        <f t="shared" si="133"/>
        <v>4.3444191967200084E-2</v>
      </c>
      <c r="O272" s="68">
        <f t="shared" si="133"/>
        <v>2.077304307503201E-2</v>
      </c>
      <c r="P272" s="68">
        <f t="shared" si="133"/>
        <v>4.4087958646037963E-2</v>
      </c>
      <c r="Q272" s="68">
        <f t="shared" si="133"/>
        <v>4.4087958646037963E-2</v>
      </c>
      <c r="R272" s="68">
        <f t="shared" si="133"/>
        <v>5.587190652507823E-2</v>
      </c>
      <c r="S272" s="68">
        <f t="shared" si="133"/>
        <v>5.3885282789601953E-2</v>
      </c>
      <c r="T272" s="68">
        <f t="shared" si="133"/>
        <v>5.6817438834621363E-2</v>
      </c>
      <c r="U272" s="68">
        <f t="shared" si="133"/>
        <v>3.8345358693716934E-2</v>
      </c>
      <c r="V272" s="68">
        <f t="shared" si="133"/>
        <v>3.7501923755895741E-2</v>
      </c>
      <c r="W272" s="68">
        <f t="shared" si="133"/>
        <v>1.8970999317003787E-2</v>
      </c>
      <c r="X272" s="68">
        <f t="shared" si="133"/>
        <v>3.967212158338438E-2</v>
      </c>
      <c r="Y272" s="68">
        <f t="shared" si="133"/>
        <v>9.0212835299336408E-2</v>
      </c>
      <c r="Z272" s="68">
        <f t="shared" si="133"/>
        <v>4.2448365385872738E-2</v>
      </c>
    </row>
    <row r="273" spans="3:27" hidden="1" x14ac:dyDescent="0.25">
      <c r="C273" s="2">
        <v>222344</v>
      </c>
    </row>
    <row r="274" spans="3:27" hidden="1" x14ac:dyDescent="0.25">
      <c r="C274" s="66">
        <f>C273-C42</f>
        <v>23514.199999999983</v>
      </c>
    </row>
    <row r="275" spans="3:27" hidden="1" x14ac:dyDescent="0.25">
      <c r="C275" s="2">
        <f>C274/6000</f>
        <v>3.9190333333333305</v>
      </c>
    </row>
    <row r="276" spans="3:27" hidden="1" x14ac:dyDescent="0.25"/>
    <row r="277" spans="3:27" hidden="1" x14ac:dyDescent="0.25">
      <c r="F277" s="68">
        <f t="shared" ref="F277:AA277" si="134">F64/$C64</f>
        <v>0.10269829991508241</v>
      </c>
      <c r="G277" s="68">
        <f t="shared" si="134"/>
        <v>1.3205552570923523E-2</v>
      </c>
      <c r="H277" s="68">
        <f t="shared" si="134"/>
        <v>0.11063549555482384</v>
      </c>
      <c r="I277" s="68">
        <f t="shared" si="134"/>
        <v>4.138433010415403E-2</v>
      </c>
      <c r="J277" s="68">
        <f t="shared" si="134"/>
        <v>2.3620955582898635E-2</v>
      </c>
      <c r="K277" s="68">
        <f t="shared" si="134"/>
        <v>3.6653206938980644E-2</v>
      </c>
      <c r="L277" s="68">
        <f t="shared" si="134"/>
        <v>2.010294092161586E-2</v>
      </c>
      <c r="M277" s="68">
        <f t="shared" si="134"/>
        <v>5.1071868013794777E-2</v>
      </c>
      <c r="N277" s="68">
        <f t="shared" si="134"/>
        <v>3.4244320052683568E-2</v>
      </c>
      <c r="O277" s="68">
        <f t="shared" si="134"/>
        <v>2.53886279742821E-2</v>
      </c>
      <c r="P277" s="68">
        <f t="shared" si="134"/>
        <v>4.6479385820494601E-2</v>
      </c>
      <c r="Q277" s="68">
        <f t="shared" si="134"/>
        <v>4.6479385820494601E-2</v>
      </c>
      <c r="R277" s="68">
        <f t="shared" si="134"/>
        <v>3.7329081676862552E-2</v>
      </c>
      <c r="S277" s="68">
        <f t="shared" si="134"/>
        <v>4.0951077067050243E-2</v>
      </c>
      <c r="T277" s="68">
        <f t="shared" si="134"/>
        <v>4.8559000398592796E-2</v>
      </c>
      <c r="U277" s="68">
        <f t="shared" si="134"/>
        <v>8.7413132766060692E-2</v>
      </c>
      <c r="V277" s="68">
        <f t="shared" si="134"/>
        <v>2.0380222865362285E-2</v>
      </c>
      <c r="W277" s="68">
        <f t="shared" si="134"/>
        <v>1.6151673223229294E-2</v>
      </c>
      <c r="X277" s="68">
        <f t="shared" si="134"/>
        <v>5.8541150373464121E-2</v>
      </c>
      <c r="Y277" s="68">
        <f t="shared" si="134"/>
        <v>9.0289932932429859E-2</v>
      </c>
      <c r="Z277" s="68">
        <f t="shared" si="134"/>
        <v>4.8420359426719579E-2</v>
      </c>
      <c r="AA277" s="68">
        <f t="shared" si="134"/>
        <v>0</v>
      </c>
    </row>
    <row r="278" spans="3:27" hidden="1" x14ac:dyDescent="0.25">
      <c r="H278" s="68">
        <f t="shared" ref="H278:Z278" si="135">H70/$C70</f>
        <v>0.16445290353932129</v>
      </c>
      <c r="I278" s="68">
        <f t="shared" si="135"/>
        <v>4.0860127966307606E-2</v>
      </c>
      <c r="J278" s="68">
        <f t="shared" si="135"/>
        <v>1.5712318781890337E-2</v>
      </c>
      <c r="K278" s="68">
        <f t="shared" si="135"/>
        <v>5.2239410383089012E-2</v>
      </c>
      <c r="L278" s="68">
        <f t="shared" si="135"/>
        <v>1.8668502470235684E-2</v>
      </c>
      <c r="M278" s="68">
        <f t="shared" si="135"/>
        <v>5.7625334089252453E-2</v>
      </c>
      <c r="N278" s="68">
        <f t="shared" si="135"/>
        <v>6.7627763829270267E-3</v>
      </c>
      <c r="O278" s="68">
        <f t="shared" si="135"/>
        <v>2.6200696525471776E-2</v>
      </c>
      <c r="P278" s="68">
        <f t="shared" si="135"/>
        <v>3.2275046570017007E-2</v>
      </c>
      <c r="Q278" s="68">
        <f t="shared" si="135"/>
        <v>3.2275046570017007E-2</v>
      </c>
      <c r="R278" s="68">
        <f t="shared" si="135"/>
        <v>6.4469101806106752E-2</v>
      </c>
      <c r="S278" s="68">
        <f t="shared" si="135"/>
        <v>7.3013687535433705E-2</v>
      </c>
      <c r="T278" s="68">
        <f t="shared" si="135"/>
        <v>2.2637077832671906E-2</v>
      </c>
      <c r="U278" s="68">
        <f t="shared" si="135"/>
        <v>8.2651656272778817E-2</v>
      </c>
      <c r="V278" s="68">
        <f t="shared" si="135"/>
        <v>2.1179233821981048E-2</v>
      </c>
      <c r="W278" s="68">
        <f t="shared" si="135"/>
        <v>4.8999757025998221E-3</v>
      </c>
      <c r="X278" s="68">
        <f t="shared" si="135"/>
        <v>8.8928484652142217E-2</v>
      </c>
      <c r="Y278" s="68">
        <f t="shared" si="135"/>
        <v>0.14132987770308578</v>
      </c>
      <c r="Z278" s="68">
        <f t="shared" si="135"/>
        <v>4.7784887017089168E-2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6">
        <f>SUM(F282:Z282)</f>
        <v>305601.82</v>
      </c>
      <c r="F282" s="65">
        <f t="shared" ref="F282:Z282" si="136">F42+F55+F59+F61+F63++F64</f>
        <v>28938</v>
      </c>
      <c r="G282" s="65">
        <f t="shared" si="136"/>
        <v>8108.5</v>
      </c>
      <c r="H282" s="65">
        <f t="shared" si="136"/>
        <v>21419.7</v>
      </c>
      <c r="I282" s="65">
        <f t="shared" si="136"/>
        <v>18193.900000000001</v>
      </c>
      <c r="J282" s="65">
        <f t="shared" si="136"/>
        <v>10491.119999999999</v>
      </c>
      <c r="K282" s="65">
        <f t="shared" si="136"/>
        <v>19735</v>
      </c>
      <c r="L282" s="65">
        <f t="shared" si="136"/>
        <v>8710</v>
      </c>
      <c r="M282" s="65">
        <f t="shared" si="136"/>
        <v>15614</v>
      </c>
      <c r="N282" s="65">
        <f t="shared" si="136"/>
        <v>11719</v>
      </c>
      <c r="O282" s="65">
        <f t="shared" si="136"/>
        <v>6399.3</v>
      </c>
      <c r="P282" s="65">
        <f t="shared" si="136"/>
        <v>12337</v>
      </c>
      <c r="Q282" s="65">
        <f t="shared" si="136"/>
        <v>12337</v>
      </c>
      <c r="R282" s="65">
        <f t="shared" si="136"/>
        <v>17312</v>
      </c>
      <c r="S282" s="65">
        <f t="shared" si="136"/>
        <v>16261.1</v>
      </c>
      <c r="T282" s="65">
        <f t="shared" si="136"/>
        <v>16703.5</v>
      </c>
      <c r="U282" s="65">
        <f t="shared" si="136"/>
        <v>13765.2</v>
      </c>
      <c r="V282" s="65">
        <f t="shared" si="136"/>
        <v>11357.5</v>
      </c>
      <c r="W282" s="65">
        <f t="shared" si="136"/>
        <v>5257</v>
      </c>
      <c r="X282" s="65">
        <f t="shared" si="136"/>
        <v>12934</v>
      </c>
      <c r="Y282" s="65">
        <f t="shared" si="136"/>
        <v>26009</v>
      </c>
      <c r="Z282" s="65">
        <f t="shared" si="136"/>
        <v>12000</v>
      </c>
    </row>
    <row r="283" spans="3:27" hidden="1" x14ac:dyDescent="0.25"/>
    <row r="284" spans="3:27" hidden="1" x14ac:dyDescent="0.25"/>
    <row r="285" spans="3:27" hidden="1" x14ac:dyDescent="0.25"/>
    <row r="287" spans="3:27" x14ac:dyDescent="0.25"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2024-07-30T14:02:19Z</cp:lastPrinted>
  <dcterms:created xsi:type="dcterms:W3CDTF">2017-06-08T05:54:08Z</dcterms:created>
  <dcterms:modified xsi:type="dcterms:W3CDTF">2024-07-31T04:46:39Z</dcterms:modified>
</cp:coreProperties>
</file>