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rchet-agro\Desktop\"/>
    </mc:Choice>
  </mc:AlternateContent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оперативка!$A$2:$AE$284</definedName>
  </definedNames>
  <calcPr calcId="152511"/>
</workbook>
</file>

<file path=xl/calcChain.xml><?xml version="1.0" encoding="utf-8"?>
<calcChain xmlns="http://schemas.openxmlformats.org/spreadsheetml/2006/main">
  <c r="C21" i="1" l="1"/>
  <c r="D21" i="1" s="1"/>
  <c r="C35" i="1" l="1"/>
  <c r="D46" i="1" l="1"/>
  <c r="C46" i="1"/>
  <c r="C44" i="1" l="1"/>
  <c r="D44" i="1" s="1"/>
  <c r="F37" i="1"/>
  <c r="F38" i="1" s="1"/>
  <c r="G37" i="1"/>
  <c r="G38" i="1" s="1"/>
  <c r="H37" i="1"/>
  <c r="H38" i="1" s="1"/>
  <c r="I37" i="1"/>
  <c r="I38" i="1" s="1"/>
  <c r="J37" i="1"/>
  <c r="J38" i="1" s="1"/>
  <c r="K37" i="1"/>
  <c r="K38" i="1" s="1"/>
  <c r="L37" i="1"/>
  <c r="L38" i="1" s="1"/>
  <c r="M37" i="1"/>
  <c r="M38" i="1" s="1"/>
  <c r="N37" i="1"/>
  <c r="N38" i="1" s="1"/>
  <c r="O37" i="1"/>
  <c r="O38" i="1" s="1"/>
  <c r="P37" i="1"/>
  <c r="P38" i="1" s="1"/>
  <c r="Q37" i="1"/>
  <c r="Q38" i="1" s="1"/>
  <c r="R37" i="1"/>
  <c r="R38" i="1" s="1"/>
  <c r="S37" i="1"/>
  <c r="S38" i="1" s="1"/>
  <c r="T37" i="1"/>
  <c r="T38" i="1" s="1"/>
  <c r="U37" i="1"/>
  <c r="U38" i="1" s="1"/>
  <c r="V37" i="1"/>
  <c r="V38" i="1" s="1"/>
  <c r="W37" i="1"/>
  <c r="W38" i="1" s="1"/>
  <c r="X37" i="1"/>
  <c r="X38" i="1" s="1"/>
  <c r="Y37" i="1"/>
  <c r="Y38" i="1" s="1"/>
  <c r="Z37" i="1"/>
  <c r="Z38" i="1" s="1"/>
  <c r="AA37" i="1"/>
  <c r="AA38" i="1" s="1"/>
  <c r="AB37" i="1"/>
  <c r="AB38" i="1" s="1"/>
  <c r="AC37" i="1"/>
  <c r="AC38" i="1" s="1"/>
  <c r="AD37" i="1"/>
  <c r="AD38" i="1" s="1"/>
  <c r="AE37" i="1"/>
  <c r="AE38" i="1" s="1"/>
  <c r="E37" i="1"/>
  <c r="E38" i="1" s="1"/>
  <c r="C45" i="1"/>
  <c r="D45" i="1" s="1"/>
  <c r="C43" i="1"/>
  <c r="D43" i="1" s="1"/>
  <c r="C42" i="1"/>
  <c r="D42" i="1" s="1"/>
  <c r="C41" i="1"/>
  <c r="D41" i="1" s="1"/>
  <c r="C40" i="1" l="1"/>
  <c r="D40" i="1" s="1"/>
  <c r="C37" i="1" l="1"/>
  <c r="C39" i="1"/>
  <c r="D39" i="1" s="1"/>
  <c r="D37" i="1" l="1"/>
  <c r="C38" i="1"/>
  <c r="D38" i="1" s="1"/>
  <c r="C47" i="1"/>
  <c r="D47" i="1" s="1"/>
  <c r="C36" i="1"/>
  <c r="D36" i="1" s="1"/>
  <c r="C30" i="1" l="1"/>
  <c r="D30" i="1" s="1"/>
  <c r="C31" i="1"/>
  <c r="D31" i="1" s="1"/>
  <c r="C32" i="1"/>
  <c r="D32" i="1" s="1"/>
  <c r="C33" i="1"/>
  <c r="D33" i="1" s="1"/>
  <c r="C34" i="1"/>
  <c r="D34" i="1" s="1"/>
  <c r="C29" i="1"/>
  <c r="D29" i="1" s="1"/>
  <c r="C20" i="1"/>
  <c r="D20" i="1" s="1"/>
  <c r="Q9" i="1" l="1"/>
  <c r="B24" i="1" l="1"/>
  <c r="C27" i="1"/>
  <c r="F11" i="1"/>
  <c r="E11" i="1" l="1"/>
  <c r="F248" i="1" l="1"/>
  <c r="C245" i="1"/>
  <c r="E151" i="1" l="1"/>
  <c r="C205" i="1" l="1"/>
  <c r="C204" i="1"/>
  <c r="K185" i="1"/>
  <c r="K186" i="1"/>
  <c r="I206" i="1" l="1"/>
  <c r="O133" i="1" l="1"/>
  <c r="X206" i="1" l="1"/>
  <c r="AA158" i="1" l="1"/>
  <c r="AA124" i="1"/>
  <c r="AA126" i="1" s="1"/>
  <c r="L191" i="1" l="1"/>
  <c r="L206" i="1"/>
  <c r="Z159" i="1" l="1"/>
  <c r="Z162" i="1" s="1"/>
  <c r="B185" i="1" l="1"/>
  <c r="X158" i="1" l="1"/>
  <c r="X159" i="1" s="1"/>
  <c r="X162" i="1" s="1"/>
  <c r="C168" i="1" l="1"/>
  <c r="T197" i="1" l="1"/>
  <c r="I197" i="1" l="1"/>
  <c r="B126" i="1" l="1"/>
  <c r="C182" i="1" l="1"/>
  <c r="C183" i="1"/>
  <c r="F197" i="1" l="1"/>
  <c r="G133" i="1" l="1"/>
  <c r="H133" i="1"/>
  <c r="I133" i="1"/>
  <c r="K133" i="1"/>
  <c r="L133" i="1"/>
  <c r="M133" i="1"/>
  <c r="P133" i="1"/>
  <c r="R133" i="1"/>
  <c r="T133" i="1"/>
  <c r="U133" i="1"/>
  <c r="V133" i="1"/>
  <c r="X133" i="1"/>
  <c r="Y133" i="1"/>
  <c r="Z133" i="1"/>
  <c r="AA133" i="1"/>
  <c r="AB133" i="1"/>
  <c r="AE133" i="1"/>
  <c r="F133" i="1"/>
  <c r="C132" i="1" l="1"/>
  <c r="C123" i="1"/>
  <c r="P169" i="1" l="1"/>
  <c r="C169" i="1" s="1"/>
  <c r="M176" i="1" l="1"/>
  <c r="P162" i="1" l="1"/>
  <c r="H152" i="1" l="1"/>
  <c r="H126" i="1"/>
  <c r="B161" i="1" l="1"/>
  <c r="F124" i="1" l="1"/>
  <c r="T186" i="1" l="1"/>
  <c r="E185" i="1"/>
  <c r="V211" i="1" l="1"/>
  <c r="O197" i="1" l="1"/>
  <c r="H159" i="1"/>
  <c r="P124" i="1" l="1"/>
  <c r="T124" i="1"/>
  <c r="T184" i="1"/>
  <c r="C120" i="1" l="1"/>
  <c r="Z124" i="1"/>
  <c r="L162" i="1" l="1"/>
  <c r="F211" i="1" l="1"/>
  <c r="AE217" i="1" l="1"/>
  <c r="X166" i="1" l="1"/>
  <c r="K206" i="1" l="1"/>
  <c r="G184" i="1" l="1"/>
  <c r="P170" i="1"/>
  <c r="T126" i="1" l="1"/>
  <c r="N124" i="1"/>
  <c r="N125" i="1" l="1"/>
  <c r="N133" i="1"/>
  <c r="B177" i="1"/>
  <c r="B162" i="1" l="1"/>
  <c r="H185" i="1" l="1"/>
  <c r="H188" i="1" s="1"/>
  <c r="I184" i="1" l="1"/>
  <c r="E170" i="1" l="1"/>
  <c r="E177" i="1" s="1"/>
  <c r="T162" i="1"/>
  <c r="E162" i="1"/>
  <c r="E124" i="1"/>
  <c r="E126" i="1" s="1"/>
  <c r="C116" i="1"/>
  <c r="C133" i="1" l="1"/>
  <c r="C125" i="1"/>
  <c r="AA159" i="1"/>
  <c r="AA162" i="1" s="1"/>
  <c r="C157" i="1"/>
  <c r="C160" i="1"/>
  <c r="C122" i="1"/>
  <c r="D122" i="1" l="1"/>
  <c r="C184" i="1"/>
  <c r="C121" i="1"/>
  <c r="E186" i="1" l="1"/>
  <c r="E188" i="1"/>
  <c r="E206" i="1"/>
  <c r="U176" i="1" l="1"/>
  <c r="U172" i="1"/>
  <c r="U180" i="1"/>
  <c r="AE185" i="1"/>
  <c r="AE188" i="1" s="1"/>
  <c r="AE186" i="1"/>
  <c r="AE206" i="1"/>
  <c r="AE187" i="1" l="1"/>
  <c r="M185" i="1" l="1"/>
  <c r="M188" i="1" s="1"/>
  <c r="G185" i="1"/>
  <c r="G188" i="1" s="1"/>
  <c r="F185" i="1" l="1"/>
  <c r="F188" i="1" s="1"/>
  <c r="I185" i="1"/>
  <c r="I188" i="1" s="1"/>
  <c r="K188" i="1"/>
  <c r="L185" i="1"/>
  <c r="L188" i="1" s="1"/>
  <c r="N185" i="1"/>
  <c r="N188" i="1" s="1"/>
  <c r="O185" i="1"/>
  <c r="O188" i="1" s="1"/>
  <c r="P185" i="1"/>
  <c r="P188" i="1" s="1"/>
  <c r="K211" i="1"/>
  <c r="AB185" i="1" l="1"/>
  <c r="AB188" i="1" s="1"/>
  <c r="R194" i="1"/>
  <c r="T194" i="1"/>
  <c r="T185" i="1" l="1"/>
  <c r="T188" i="1" s="1"/>
  <c r="O194" i="1"/>
  <c r="U126" i="1"/>
  <c r="N126" i="1"/>
  <c r="H162" i="1"/>
  <c r="F186" i="1"/>
  <c r="H186" i="1"/>
  <c r="I186" i="1"/>
  <c r="L186" i="1"/>
  <c r="M186" i="1"/>
  <c r="N186" i="1"/>
  <c r="O186" i="1"/>
  <c r="P186" i="1"/>
  <c r="R186" i="1"/>
  <c r="U186" i="1"/>
  <c r="V186" i="1"/>
  <c r="X186" i="1"/>
  <c r="Y186" i="1"/>
  <c r="Z186" i="1"/>
  <c r="AA186" i="1"/>
  <c r="AB186" i="1"/>
  <c r="R185" i="1"/>
  <c r="R188" i="1" s="1"/>
  <c r="U185" i="1"/>
  <c r="U188" i="1" s="1"/>
  <c r="V185" i="1"/>
  <c r="V188" i="1" s="1"/>
  <c r="X185" i="1"/>
  <c r="X188" i="1" s="1"/>
  <c r="Y185" i="1"/>
  <c r="Y188" i="1" s="1"/>
  <c r="Z185" i="1"/>
  <c r="Z188" i="1" s="1"/>
  <c r="AA185" i="1"/>
  <c r="AA188" i="1" s="1"/>
  <c r="G186" i="1"/>
  <c r="G197" i="1"/>
  <c r="C188" i="1" l="1"/>
  <c r="U211" i="1"/>
  <c r="C174" i="1" l="1"/>
  <c r="C171" i="1"/>
  <c r="AE176" i="1"/>
  <c r="X152" i="1" l="1"/>
  <c r="Y206" i="1" l="1"/>
  <c r="AB203" i="1"/>
  <c r="M206" i="1"/>
  <c r="U151" i="1" l="1"/>
  <c r="B151" i="1" l="1"/>
  <c r="B152" i="1" l="1"/>
  <c r="D138" i="1"/>
  <c r="U197" i="1" l="1"/>
  <c r="N152" i="1" l="1"/>
  <c r="G152" i="1"/>
  <c r="C146" i="1"/>
  <c r="D146" i="1" s="1"/>
  <c r="C139" i="1"/>
  <c r="C131" i="1"/>
  <c r="C152" i="1" l="1"/>
  <c r="D152" i="1" s="1"/>
  <c r="D139" i="1"/>
  <c r="V152" i="1"/>
  <c r="AB152" i="1"/>
  <c r="AB124" i="1" l="1"/>
  <c r="AB126" i="1" s="1"/>
  <c r="AE124" i="1"/>
  <c r="AE126" i="1" s="1"/>
  <c r="G206" i="1" l="1"/>
  <c r="U206" i="1" l="1"/>
  <c r="U191" i="1" l="1"/>
  <c r="V191" i="1"/>
  <c r="Y191" i="1" l="1"/>
  <c r="E187" i="1" l="1"/>
  <c r="B206" i="1" l="1"/>
  <c r="V176" i="1" l="1"/>
  <c r="F247" i="1" l="1"/>
  <c r="G247" i="1"/>
  <c r="H247" i="1"/>
  <c r="I247" i="1"/>
  <c r="K247" i="1"/>
  <c r="L247" i="1"/>
  <c r="M247" i="1"/>
  <c r="N247" i="1"/>
  <c r="O247" i="1"/>
  <c r="P247" i="1"/>
  <c r="R247" i="1"/>
  <c r="T247" i="1"/>
  <c r="U247" i="1"/>
  <c r="V247" i="1"/>
  <c r="X247" i="1"/>
  <c r="Y247" i="1"/>
  <c r="AA247" i="1"/>
  <c r="AB247" i="1"/>
  <c r="AE247" i="1"/>
  <c r="AB125" i="1" l="1"/>
  <c r="U248" i="1" l="1"/>
  <c r="E176" i="1" l="1"/>
  <c r="T187" i="1" l="1"/>
  <c r="N187" i="1"/>
  <c r="Y187" i="1"/>
  <c r="I187" i="1"/>
  <c r="X187" i="1"/>
  <c r="H187" i="1"/>
  <c r="Z187" i="1"/>
  <c r="O187" i="1"/>
  <c r="F187" i="1"/>
  <c r="K187" i="1"/>
  <c r="R187" i="1"/>
  <c r="AB187" i="1"/>
  <c r="M187" i="1"/>
  <c r="AA187" i="1"/>
  <c r="V187" i="1"/>
  <c r="P187" i="1"/>
  <c r="L187" i="1"/>
  <c r="G187" i="1"/>
  <c r="U187" i="1"/>
  <c r="X211" i="1" l="1"/>
  <c r="X124" i="1" l="1"/>
  <c r="X126" i="1" s="1"/>
  <c r="V197" i="1" l="1"/>
  <c r="P176" i="1" l="1"/>
  <c r="O176" i="1" l="1"/>
  <c r="X220" i="1" l="1"/>
  <c r="P220" i="1" l="1"/>
  <c r="Z176" i="1" l="1"/>
  <c r="V248" i="1" l="1"/>
  <c r="M166" i="1" l="1"/>
  <c r="G203" i="1" l="1"/>
  <c r="AE180" i="1" l="1"/>
  <c r="F166" i="1" l="1"/>
  <c r="T166" i="1"/>
  <c r="AB176" i="1" l="1"/>
  <c r="X197" i="1" l="1"/>
  <c r="AA211" i="1" l="1"/>
  <c r="G151" i="1" l="1"/>
  <c r="AB151" i="1"/>
  <c r="C140" i="1" l="1"/>
  <c r="I176" i="1" l="1"/>
  <c r="I166" i="1"/>
  <c r="G191" i="1" l="1"/>
  <c r="E191" i="1" l="1"/>
  <c r="O166" i="1" l="1"/>
  <c r="N166" i="1"/>
  <c r="L194" i="1" l="1"/>
  <c r="AA166" i="1" l="1"/>
  <c r="Z166" i="1" l="1"/>
  <c r="L166" i="1" l="1"/>
  <c r="N248" i="1" l="1"/>
  <c r="T248" i="1" l="1"/>
  <c r="T211" i="1"/>
  <c r="C228" i="1"/>
  <c r="C227" i="1"/>
  <c r="P166" i="1"/>
  <c r="G248" i="1" l="1"/>
  <c r="M248" i="1" l="1"/>
  <c r="P191" i="1" l="1"/>
  <c r="AE248" i="1" l="1"/>
  <c r="Y166" i="1"/>
  <c r="U220" i="1" l="1"/>
  <c r="H191" i="1"/>
  <c r="R166" i="1" l="1"/>
  <c r="V220" i="1" l="1"/>
  <c r="AB248" i="1" l="1"/>
  <c r="AB147" i="1"/>
  <c r="D213" i="1"/>
  <c r="D215" i="1"/>
  <c r="O248" i="1" l="1"/>
  <c r="K176" i="1" l="1"/>
  <c r="E211" i="1" l="1"/>
  <c r="M191" i="1"/>
  <c r="Y248" i="1" l="1"/>
  <c r="X194" i="1" l="1"/>
  <c r="H166" i="1" l="1"/>
  <c r="G124" i="1" l="1"/>
  <c r="I124" i="1"/>
  <c r="I126" i="1" s="1"/>
  <c r="K124" i="1"/>
  <c r="L124" i="1"/>
  <c r="M124" i="1"/>
  <c r="O124" i="1"/>
  <c r="R124" i="1"/>
  <c r="U125" i="1"/>
  <c r="V124" i="1"/>
  <c r="X125" i="1"/>
  <c r="Y124" i="1"/>
  <c r="AE125" i="1"/>
  <c r="C124" i="1" l="1"/>
  <c r="C126" i="1" s="1"/>
  <c r="I125" i="1"/>
  <c r="H125" i="1"/>
  <c r="R125" i="1"/>
  <c r="R126" i="1"/>
  <c r="M125" i="1"/>
  <c r="M126" i="1"/>
  <c r="AA125" i="1"/>
  <c r="P125" i="1"/>
  <c r="P126" i="1"/>
  <c r="L125" i="1"/>
  <c r="L126" i="1"/>
  <c r="G125" i="1"/>
  <c r="G126" i="1"/>
  <c r="E125" i="1"/>
  <c r="T125" i="1"/>
  <c r="O125" i="1"/>
  <c r="O126" i="1"/>
  <c r="K125" i="1"/>
  <c r="K126" i="1"/>
  <c r="F125" i="1"/>
  <c r="F126" i="1"/>
  <c r="Y125" i="1"/>
  <c r="Y126" i="1"/>
  <c r="V125" i="1"/>
  <c r="V126" i="1"/>
  <c r="Z125" i="1"/>
  <c r="Z126" i="1"/>
  <c r="Y197" i="1"/>
  <c r="C196" i="1" l="1"/>
  <c r="D196" i="1" s="1"/>
  <c r="C195" i="1"/>
  <c r="D195" i="1" l="1"/>
  <c r="C197" i="1"/>
  <c r="D197" i="1" s="1"/>
  <c r="G166" i="1"/>
  <c r="F154" i="1" l="1"/>
  <c r="G154" i="1"/>
  <c r="H154" i="1"/>
  <c r="I154" i="1"/>
  <c r="K154" i="1"/>
  <c r="L154" i="1"/>
  <c r="M154" i="1"/>
  <c r="N154" i="1"/>
  <c r="O154" i="1"/>
  <c r="P154" i="1"/>
  <c r="R154" i="1"/>
  <c r="T154" i="1"/>
  <c r="U154" i="1"/>
  <c r="V154" i="1"/>
  <c r="X154" i="1"/>
  <c r="Y154" i="1"/>
  <c r="Z154" i="1"/>
  <c r="AA154" i="1"/>
  <c r="AB154" i="1"/>
  <c r="AE154" i="1"/>
  <c r="E154" i="1"/>
  <c r="H220" i="1" l="1"/>
  <c r="K248" i="1" l="1"/>
  <c r="Z191" i="1" l="1"/>
  <c r="I191" i="1" l="1"/>
  <c r="M147" i="1"/>
  <c r="B220" i="1" l="1"/>
  <c r="C219" i="1" l="1"/>
  <c r="D219" i="1" s="1"/>
  <c r="C218" i="1"/>
  <c r="D218" i="1" s="1"/>
  <c r="C220" i="1" l="1"/>
  <c r="D220" i="1" s="1"/>
  <c r="AA220" i="1" l="1"/>
  <c r="AB211" i="1" l="1"/>
  <c r="I211" i="1" l="1"/>
  <c r="T200" i="1" l="1"/>
  <c r="T191" i="1"/>
  <c r="V166" i="1" l="1"/>
  <c r="R211" i="1" l="1"/>
  <c r="C154" i="1" l="1"/>
  <c r="D154" i="1" s="1"/>
  <c r="F191" i="1" l="1"/>
  <c r="I149" i="1" l="1"/>
  <c r="U166" i="1"/>
  <c r="K194" i="1" l="1"/>
  <c r="B186" i="1" l="1"/>
  <c r="B187" i="1" l="1"/>
  <c r="AA191" i="1"/>
  <c r="AA176" i="1"/>
  <c r="T149" i="1"/>
  <c r="AB191" i="1" l="1"/>
  <c r="H211" i="1" l="1"/>
  <c r="C210" i="1"/>
  <c r="C209" i="1"/>
  <c r="C211" i="1" l="1"/>
  <c r="K166" i="1"/>
  <c r="K191" i="1"/>
  <c r="B191" i="1" l="1"/>
  <c r="F194" i="1" l="1"/>
  <c r="R191" i="1" l="1"/>
  <c r="U194" i="1"/>
  <c r="R176" i="1"/>
  <c r="AB148" i="1"/>
  <c r="B240" i="1" l="1"/>
  <c r="B244" i="1"/>
  <c r="B248" i="1"/>
  <c r="C153" i="1" l="1"/>
  <c r="D153" i="1" s="1"/>
  <c r="H222" i="1" l="1"/>
  <c r="E166" i="1" l="1"/>
  <c r="F176" i="1" l="1"/>
  <c r="Y180" i="1" l="1"/>
  <c r="Z150" i="1" l="1"/>
  <c r="AA150" i="1"/>
  <c r="Z149" i="1"/>
  <c r="L150" i="1"/>
  <c r="H194" i="1" l="1"/>
  <c r="P150" i="1" l="1"/>
  <c r="G176" i="1" l="1"/>
  <c r="R217" i="1" l="1"/>
  <c r="R216" i="1" s="1"/>
  <c r="B176" i="1" l="1"/>
  <c r="N194" i="1" l="1"/>
  <c r="R149" i="1" l="1"/>
  <c r="U150" i="1"/>
  <c r="N150" i="1" l="1"/>
  <c r="N149" i="1"/>
  <c r="O150" i="1" l="1"/>
  <c r="R150" i="1"/>
  <c r="T150" i="1"/>
  <c r="O149" i="1"/>
  <c r="AA248" i="1" l="1"/>
  <c r="X217" i="1" l="1"/>
  <c r="X216" i="1" s="1"/>
  <c r="X176" i="1"/>
  <c r="X150" i="1"/>
  <c r="X149" i="1"/>
  <c r="B194" i="1" l="1"/>
  <c r="P149" i="1" l="1"/>
  <c r="F149" i="1" l="1"/>
  <c r="F150" i="1"/>
  <c r="K150" i="1" l="1"/>
  <c r="E150" i="1"/>
  <c r="E149" i="1"/>
  <c r="H150" i="1" l="1"/>
  <c r="H149" i="1"/>
  <c r="K149" i="1"/>
  <c r="V150" i="1"/>
  <c r="M150" i="1" l="1"/>
  <c r="M149" i="1"/>
  <c r="G149" i="1"/>
  <c r="G150" i="1"/>
  <c r="C156" i="1" l="1"/>
  <c r="D156" i="1" s="1"/>
  <c r="F159" i="1"/>
  <c r="F162" i="1" s="1"/>
  <c r="G159" i="1"/>
  <c r="G162" i="1" s="1"/>
  <c r="H161" i="1"/>
  <c r="I159" i="1"/>
  <c r="K159" i="1"/>
  <c r="L161" i="1"/>
  <c r="M159" i="1"/>
  <c r="N159" i="1"/>
  <c r="O159" i="1"/>
  <c r="O162" i="1" s="1"/>
  <c r="R159" i="1"/>
  <c r="T161" i="1"/>
  <c r="U159" i="1"/>
  <c r="U162" i="1" s="1"/>
  <c r="V159" i="1"/>
  <c r="X161" i="1"/>
  <c r="Y159" i="1"/>
  <c r="AA161" i="1"/>
  <c r="AB159" i="1"/>
  <c r="AE159" i="1"/>
  <c r="AE162" i="1" s="1"/>
  <c r="E161" i="1"/>
  <c r="B172" i="1"/>
  <c r="G177" i="1"/>
  <c r="H177" i="1"/>
  <c r="I170" i="1"/>
  <c r="N170" i="1"/>
  <c r="N177" i="1" s="1"/>
  <c r="O170" i="1"/>
  <c r="R170" i="1"/>
  <c r="T170" i="1"/>
  <c r="T177" i="1" s="1"/>
  <c r="U177" i="1"/>
  <c r="V170" i="1"/>
  <c r="Y170" i="1"/>
  <c r="Y177" i="1" s="1"/>
  <c r="Z170" i="1"/>
  <c r="AA170" i="1"/>
  <c r="AB170" i="1"/>
  <c r="AE170" i="1"/>
  <c r="V161" i="1" l="1"/>
  <c r="V162" i="1"/>
  <c r="P161" i="1"/>
  <c r="U161" i="1"/>
  <c r="K161" i="1"/>
  <c r="K162" i="1"/>
  <c r="Y161" i="1"/>
  <c r="Y162" i="1"/>
  <c r="N161" i="1"/>
  <c r="N162" i="1"/>
  <c r="I161" i="1"/>
  <c r="I162" i="1"/>
  <c r="Z161" i="1"/>
  <c r="AB161" i="1"/>
  <c r="AB162" i="1"/>
  <c r="R161" i="1"/>
  <c r="R162" i="1"/>
  <c r="M161" i="1"/>
  <c r="M162" i="1"/>
  <c r="D157" i="1"/>
  <c r="O161" i="1"/>
  <c r="F161" i="1"/>
  <c r="AE177" i="1"/>
  <c r="AE172" i="1"/>
  <c r="G161" i="1"/>
  <c r="X172" i="1"/>
  <c r="X177" i="1"/>
  <c r="AA172" i="1"/>
  <c r="AA177" i="1"/>
  <c r="G172" i="1"/>
  <c r="R172" i="1"/>
  <c r="R177" i="1"/>
  <c r="P172" i="1"/>
  <c r="P177" i="1"/>
  <c r="E172" i="1"/>
  <c r="Z172" i="1"/>
  <c r="Z177" i="1"/>
  <c r="O172" i="1"/>
  <c r="O177" i="1"/>
  <c r="K172" i="1"/>
  <c r="K177" i="1"/>
  <c r="F172" i="1"/>
  <c r="F177" i="1"/>
  <c r="AB172" i="1"/>
  <c r="AB177" i="1"/>
  <c r="M172" i="1"/>
  <c r="M177" i="1"/>
  <c r="V172" i="1"/>
  <c r="V177" i="1"/>
  <c r="L172" i="1"/>
  <c r="L177" i="1"/>
  <c r="I172" i="1"/>
  <c r="I177" i="1"/>
  <c r="F222" i="1"/>
  <c r="G222" i="1"/>
  <c r="I222" i="1"/>
  <c r="K222" i="1"/>
  <c r="L222" i="1"/>
  <c r="M222" i="1"/>
  <c r="N222" i="1"/>
  <c r="O222" i="1"/>
  <c r="P222" i="1"/>
  <c r="R222" i="1"/>
  <c r="T222" i="1"/>
  <c r="U222" i="1"/>
  <c r="V222" i="1"/>
  <c r="X222" i="1"/>
  <c r="Y222" i="1"/>
  <c r="Z222" i="1"/>
  <c r="AA222" i="1"/>
  <c r="AB222" i="1"/>
  <c r="AE222" i="1"/>
  <c r="E222" i="1"/>
  <c r="B222" i="1"/>
  <c r="C224" i="1"/>
  <c r="D224" i="1" s="1"/>
  <c r="C177" i="1" l="1"/>
  <c r="I150" i="1"/>
  <c r="Y150" i="1"/>
  <c r="AB150" i="1"/>
  <c r="AE150" i="1"/>
  <c r="P148" i="1"/>
  <c r="P147" i="1"/>
  <c r="Y148" i="1" l="1"/>
  <c r="Y147" i="1"/>
  <c r="Z148" i="1" l="1"/>
  <c r="Z147" i="1"/>
  <c r="L148" i="1"/>
  <c r="X148" i="1" l="1"/>
  <c r="X147" i="1"/>
  <c r="L149" i="1"/>
  <c r="U149" i="1"/>
  <c r="V149" i="1"/>
  <c r="AA149" i="1"/>
  <c r="AB149" i="1"/>
  <c r="AE149" i="1"/>
  <c r="H148" i="1" l="1"/>
  <c r="I148" i="1"/>
  <c r="H147" i="1"/>
  <c r="N147" i="1" l="1"/>
  <c r="N148" i="1"/>
  <c r="C136" i="1"/>
  <c r="D136" i="1" s="1"/>
  <c r="C144" i="1"/>
  <c r="D144" i="1" s="1"/>
  <c r="I147" i="1"/>
  <c r="C150" i="1" l="1"/>
  <c r="K148" i="1"/>
  <c r="K147" i="1"/>
  <c r="G216" i="1" l="1"/>
  <c r="G217" i="1"/>
  <c r="M217" i="1"/>
  <c r="M216" i="1" s="1"/>
  <c r="M214" i="1"/>
  <c r="C214" i="1" s="1"/>
  <c r="D214" i="1" s="1"/>
  <c r="M212" i="1"/>
  <c r="V217" i="1"/>
  <c r="V216" i="1" s="1"/>
  <c r="V212" i="1"/>
  <c r="C212" i="1" l="1"/>
  <c r="C217" i="1"/>
  <c r="D217" i="1" s="1"/>
  <c r="O148" i="1"/>
  <c r="O147" i="1"/>
  <c r="C216" i="1" l="1"/>
  <c r="D216" i="1" s="1"/>
  <c r="D212" i="1"/>
  <c r="AA148" i="1"/>
  <c r="AA147" i="1"/>
  <c r="G148" i="1" l="1"/>
  <c r="G147" i="1"/>
  <c r="B150" i="1" l="1"/>
  <c r="D150" i="1" s="1"/>
  <c r="B148" i="1"/>
  <c r="E148" i="1" l="1"/>
  <c r="F148" i="1"/>
  <c r="M148" i="1"/>
  <c r="R148" i="1"/>
  <c r="AE148" i="1"/>
  <c r="U148" i="1"/>
  <c r="V148" i="1"/>
  <c r="T148" i="1"/>
  <c r="E147" i="1" l="1"/>
  <c r="AE147" i="1"/>
  <c r="F147" i="1"/>
  <c r="V147" i="1"/>
  <c r="L176" i="1"/>
  <c r="L147" i="1"/>
  <c r="U147" i="1"/>
  <c r="B147" i="1" l="1"/>
  <c r="R147" i="1" l="1"/>
  <c r="T147" i="1" l="1"/>
  <c r="D123" i="1" l="1"/>
  <c r="R250" i="1" l="1"/>
  <c r="D173" i="1" l="1"/>
  <c r="N176" i="1" l="1"/>
  <c r="T244" i="1" l="1"/>
  <c r="C233" i="1" l="1"/>
  <c r="D233" i="1" s="1"/>
  <c r="U80" i="1" l="1"/>
  <c r="F243" i="1" l="1"/>
  <c r="G243" i="1"/>
  <c r="H243" i="1"/>
  <c r="I243" i="1"/>
  <c r="K243" i="1"/>
  <c r="L243" i="1"/>
  <c r="M243" i="1"/>
  <c r="N243" i="1"/>
  <c r="O243" i="1"/>
  <c r="P243" i="1"/>
  <c r="R243" i="1"/>
  <c r="T243" i="1"/>
  <c r="U243" i="1"/>
  <c r="V243" i="1"/>
  <c r="X243" i="1"/>
  <c r="Y243" i="1"/>
  <c r="Z243" i="1"/>
  <c r="AA243" i="1"/>
  <c r="AB243" i="1"/>
  <c r="AE243" i="1"/>
  <c r="E243" i="1"/>
  <c r="F239" i="1"/>
  <c r="G239" i="1"/>
  <c r="H239" i="1"/>
  <c r="I239" i="1"/>
  <c r="K239" i="1"/>
  <c r="L239" i="1"/>
  <c r="M239" i="1"/>
  <c r="N239" i="1"/>
  <c r="O239" i="1"/>
  <c r="P239" i="1"/>
  <c r="R239" i="1"/>
  <c r="T239" i="1"/>
  <c r="U239" i="1"/>
  <c r="V239" i="1"/>
  <c r="X239" i="1"/>
  <c r="Y239" i="1"/>
  <c r="Z239" i="1"/>
  <c r="AA239" i="1"/>
  <c r="AB239" i="1"/>
  <c r="AE239" i="1"/>
  <c r="E239" i="1"/>
  <c r="E240" i="1"/>
  <c r="H254" i="1" l="1"/>
  <c r="H256" i="1" s="1"/>
  <c r="P254" i="1"/>
  <c r="P256" i="1" s="1"/>
  <c r="F254" i="1"/>
  <c r="F256" i="1" s="1"/>
  <c r="E254" i="1"/>
  <c r="E256" i="1" s="1"/>
  <c r="B250" i="1"/>
  <c r="L248" i="1" l="1"/>
  <c r="I248" i="1" l="1"/>
  <c r="R248" i="1" l="1"/>
  <c r="C284" i="1" l="1"/>
  <c r="C278" i="1"/>
  <c r="C276" i="1"/>
  <c r="C274" i="1"/>
  <c r="C273" i="1"/>
  <c r="C272" i="1"/>
  <c r="C271" i="1"/>
  <c r="C270" i="1"/>
  <c r="C262" i="1"/>
  <c r="C261" i="1"/>
  <c r="C260" i="1"/>
  <c r="C259" i="1"/>
  <c r="C258" i="1"/>
  <c r="C255" i="1"/>
  <c r="AE254" i="1"/>
  <c r="AE256" i="1" s="1"/>
  <c r="AB254" i="1"/>
  <c r="AB256" i="1" s="1"/>
  <c r="AA254" i="1"/>
  <c r="AA256" i="1" s="1"/>
  <c r="Z254" i="1"/>
  <c r="Z256" i="1" s="1"/>
  <c r="Y254" i="1"/>
  <c r="Y256" i="1" s="1"/>
  <c r="X254" i="1"/>
  <c r="X256" i="1" s="1"/>
  <c r="V254" i="1"/>
  <c r="V256" i="1" s="1"/>
  <c r="U254" i="1"/>
  <c r="U256" i="1" s="1"/>
  <c r="T254" i="1"/>
  <c r="T256" i="1" s="1"/>
  <c r="R254" i="1"/>
  <c r="R256" i="1" s="1"/>
  <c r="O254" i="1"/>
  <c r="O256" i="1" s="1"/>
  <c r="N254" i="1"/>
  <c r="N256" i="1" s="1"/>
  <c r="M254" i="1"/>
  <c r="M256" i="1" s="1"/>
  <c r="L254" i="1"/>
  <c r="L256" i="1" s="1"/>
  <c r="K254" i="1"/>
  <c r="K256" i="1" s="1"/>
  <c r="I254" i="1"/>
  <c r="I256" i="1" s="1"/>
  <c r="G254" i="1"/>
  <c r="G256" i="1" s="1"/>
  <c r="C253" i="1"/>
  <c r="B252" i="1"/>
  <c r="C251" i="1"/>
  <c r="C252" i="1" s="1"/>
  <c r="C249" i="1"/>
  <c r="C250" i="1" s="1"/>
  <c r="X248" i="1"/>
  <c r="P248" i="1"/>
  <c r="H248" i="1"/>
  <c r="C246" i="1"/>
  <c r="D246" i="1" s="1"/>
  <c r="C247" i="1"/>
  <c r="D247" i="1" s="1"/>
  <c r="AE244" i="1"/>
  <c r="AB244" i="1"/>
  <c r="AA244" i="1"/>
  <c r="Z244" i="1"/>
  <c r="Y244" i="1"/>
  <c r="X244" i="1"/>
  <c r="V244" i="1"/>
  <c r="U244" i="1"/>
  <c r="R244" i="1"/>
  <c r="P244" i="1"/>
  <c r="O244" i="1"/>
  <c r="N244" i="1"/>
  <c r="M244" i="1"/>
  <c r="L244" i="1"/>
  <c r="K244" i="1"/>
  <c r="I244" i="1"/>
  <c r="H244" i="1"/>
  <c r="G244" i="1"/>
  <c r="F244" i="1"/>
  <c r="E244" i="1"/>
  <c r="B243" i="1"/>
  <c r="C242" i="1"/>
  <c r="D242" i="1" s="1"/>
  <c r="C241" i="1"/>
  <c r="AE240" i="1"/>
  <c r="AB240" i="1"/>
  <c r="AA240" i="1"/>
  <c r="Z240" i="1"/>
  <c r="Y240" i="1"/>
  <c r="X240" i="1"/>
  <c r="V240" i="1"/>
  <c r="U240" i="1"/>
  <c r="T240" i="1"/>
  <c r="R240" i="1"/>
  <c r="P240" i="1"/>
  <c r="O240" i="1"/>
  <c r="N240" i="1"/>
  <c r="M240" i="1"/>
  <c r="L240" i="1"/>
  <c r="K240" i="1"/>
  <c r="I240" i="1"/>
  <c r="H240" i="1"/>
  <c r="G240" i="1"/>
  <c r="F240" i="1"/>
  <c r="B239" i="1"/>
  <c r="C238" i="1"/>
  <c r="D238" i="1" s="1"/>
  <c r="C237" i="1"/>
  <c r="C239" i="1" s="1"/>
  <c r="C234" i="1"/>
  <c r="D234" i="1" s="1"/>
  <c r="AE232" i="1"/>
  <c r="AB232" i="1"/>
  <c r="AA232" i="1"/>
  <c r="Z232" i="1"/>
  <c r="Y232" i="1"/>
  <c r="X232" i="1"/>
  <c r="V232" i="1"/>
  <c r="U232" i="1"/>
  <c r="T232" i="1"/>
  <c r="R232" i="1"/>
  <c r="P232" i="1"/>
  <c r="O232" i="1"/>
  <c r="N232" i="1"/>
  <c r="M232" i="1"/>
  <c r="L232" i="1"/>
  <c r="K232" i="1"/>
  <c r="I232" i="1"/>
  <c r="H232" i="1"/>
  <c r="G232" i="1"/>
  <c r="F232" i="1"/>
  <c r="E232" i="1"/>
  <c r="B232" i="1"/>
  <c r="C231" i="1"/>
  <c r="D231" i="1" s="1"/>
  <c r="C230" i="1"/>
  <c r="D230" i="1" s="1"/>
  <c r="C229" i="1"/>
  <c r="D228" i="1"/>
  <c r="D227" i="1"/>
  <c r="AE226" i="1"/>
  <c r="AB226" i="1"/>
  <c r="AA226" i="1"/>
  <c r="Z226" i="1"/>
  <c r="Y226" i="1"/>
  <c r="X226" i="1"/>
  <c r="V226" i="1"/>
  <c r="U226" i="1"/>
  <c r="T226" i="1"/>
  <c r="R226" i="1"/>
  <c r="P226" i="1"/>
  <c r="O226" i="1"/>
  <c r="N226" i="1"/>
  <c r="M226" i="1"/>
  <c r="L226" i="1"/>
  <c r="K226" i="1"/>
  <c r="I226" i="1"/>
  <c r="H226" i="1"/>
  <c r="G226" i="1"/>
  <c r="F226" i="1"/>
  <c r="E226" i="1"/>
  <c r="B226" i="1"/>
  <c r="C225" i="1"/>
  <c r="C223" i="1"/>
  <c r="D223" i="1" s="1"/>
  <c r="C221" i="1"/>
  <c r="C207" i="1"/>
  <c r="D207" i="1" s="1"/>
  <c r="AB206" i="1"/>
  <c r="D205" i="1"/>
  <c r="D204" i="1"/>
  <c r="Y203" i="1"/>
  <c r="B203" i="1"/>
  <c r="C202" i="1"/>
  <c r="D202" i="1" s="1"/>
  <c r="C201" i="1"/>
  <c r="D201" i="1" s="1"/>
  <c r="B200" i="1"/>
  <c r="C199" i="1"/>
  <c r="D199" i="1" s="1"/>
  <c r="C198" i="1"/>
  <c r="D198" i="1" s="1"/>
  <c r="I194" i="1"/>
  <c r="C193" i="1"/>
  <c r="C192" i="1"/>
  <c r="D192" i="1" s="1"/>
  <c r="C190" i="1"/>
  <c r="C189" i="1"/>
  <c r="G180" i="1"/>
  <c r="B180" i="1"/>
  <c r="C179" i="1"/>
  <c r="D179" i="1" s="1"/>
  <c r="C178" i="1"/>
  <c r="D178" i="1" s="1"/>
  <c r="AE175" i="1"/>
  <c r="AB175" i="1"/>
  <c r="AA175" i="1"/>
  <c r="Y175" i="1"/>
  <c r="X175" i="1"/>
  <c r="V175" i="1"/>
  <c r="U175" i="1"/>
  <c r="P175" i="1"/>
  <c r="N175" i="1"/>
  <c r="B175" i="1"/>
  <c r="N172" i="1"/>
  <c r="D171" i="1"/>
  <c r="C167" i="1"/>
  <c r="AB166" i="1"/>
  <c r="B166" i="1"/>
  <c r="AE165" i="1"/>
  <c r="AB165" i="1"/>
  <c r="AA165" i="1"/>
  <c r="Z165" i="1"/>
  <c r="Y165" i="1"/>
  <c r="X165" i="1"/>
  <c r="V165" i="1"/>
  <c r="U165" i="1"/>
  <c r="T165" i="1"/>
  <c r="R165" i="1"/>
  <c r="P165" i="1"/>
  <c r="O165" i="1"/>
  <c r="N165" i="1"/>
  <c r="M165" i="1"/>
  <c r="L165" i="1"/>
  <c r="K165" i="1"/>
  <c r="I165" i="1"/>
  <c r="H165" i="1"/>
  <c r="G165" i="1"/>
  <c r="F165" i="1"/>
  <c r="E165" i="1"/>
  <c r="B165" i="1"/>
  <c r="C164" i="1"/>
  <c r="C165" i="1" s="1"/>
  <c r="D163" i="1"/>
  <c r="C158" i="1"/>
  <c r="C159" i="1" s="1"/>
  <c r="C162" i="1" s="1"/>
  <c r="C155" i="1"/>
  <c r="D155" i="1" s="1"/>
  <c r="B149" i="1"/>
  <c r="C145" i="1"/>
  <c r="D145" i="1" s="1"/>
  <c r="C143" i="1"/>
  <c r="D143" i="1" s="1"/>
  <c r="C142" i="1"/>
  <c r="D142" i="1" s="1"/>
  <c r="AE141" i="1"/>
  <c r="AB141" i="1"/>
  <c r="AA141" i="1"/>
  <c r="Z141" i="1"/>
  <c r="Y141" i="1"/>
  <c r="X141" i="1"/>
  <c r="V141" i="1"/>
  <c r="U141" i="1"/>
  <c r="T141" i="1"/>
  <c r="R141" i="1"/>
  <c r="P141" i="1"/>
  <c r="O141" i="1"/>
  <c r="N141" i="1"/>
  <c r="M141" i="1"/>
  <c r="L141" i="1"/>
  <c r="K141" i="1"/>
  <c r="I141" i="1"/>
  <c r="H141" i="1"/>
  <c r="G141" i="1"/>
  <c r="F141" i="1"/>
  <c r="E141" i="1"/>
  <c r="B141" i="1"/>
  <c r="C137" i="1"/>
  <c r="D137" i="1" s="1"/>
  <c r="C135" i="1"/>
  <c r="D135" i="1" s="1"/>
  <c r="C134" i="1"/>
  <c r="E133" i="1"/>
  <c r="B133" i="1"/>
  <c r="C130" i="1"/>
  <c r="C129" i="1"/>
  <c r="D129" i="1" s="1"/>
  <c r="C128" i="1"/>
  <c r="D128" i="1" s="1"/>
  <c r="C127" i="1"/>
  <c r="D127" i="1" s="1"/>
  <c r="B125" i="1"/>
  <c r="D112" i="1"/>
  <c r="C111" i="1"/>
  <c r="D111" i="1" s="1"/>
  <c r="D109" i="1"/>
  <c r="C108" i="1"/>
  <c r="AE107" i="1"/>
  <c r="AB107" i="1"/>
  <c r="AA107" i="1"/>
  <c r="Z107" i="1"/>
  <c r="Y107" i="1"/>
  <c r="X107" i="1"/>
  <c r="V107" i="1"/>
  <c r="U107" i="1"/>
  <c r="T107" i="1"/>
  <c r="R107" i="1"/>
  <c r="P107" i="1"/>
  <c r="O107" i="1"/>
  <c r="N107" i="1"/>
  <c r="M107" i="1"/>
  <c r="L107" i="1"/>
  <c r="K107" i="1"/>
  <c r="I107" i="1"/>
  <c r="H107" i="1"/>
  <c r="G107" i="1"/>
  <c r="F107" i="1"/>
  <c r="E107" i="1"/>
  <c r="D105" i="1"/>
  <c r="C104" i="1"/>
  <c r="D104" i="1" s="1"/>
  <c r="D103" i="1"/>
  <c r="C102" i="1"/>
  <c r="D102" i="1" s="1"/>
  <c r="C101" i="1"/>
  <c r="D101" i="1" s="1"/>
  <c r="C100" i="1"/>
  <c r="D100" i="1" s="1"/>
  <c r="C99" i="1"/>
  <c r="D99" i="1" s="1"/>
  <c r="C98" i="1"/>
  <c r="D98" i="1" s="1"/>
  <c r="C97" i="1"/>
  <c r="C96" i="1"/>
  <c r="D96" i="1" s="1"/>
  <c r="C95" i="1"/>
  <c r="D95" i="1" s="1"/>
  <c r="C94" i="1"/>
  <c r="D94" i="1" s="1"/>
  <c r="C93" i="1"/>
  <c r="D93" i="1" s="1"/>
  <c r="C92" i="1"/>
  <c r="D92" i="1" s="1"/>
  <c r="C91" i="1"/>
  <c r="D91" i="1" s="1"/>
  <c r="C90" i="1"/>
  <c r="D90" i="1" s="1"/>
  <c r="C89" i="1"/>
  <c r="D89" i="1" s="1"/>
  <c r="C88" i="1"/>
  <c r="D88" i="1" s="1"/>
  <c r="C87" i="1"/>
  <c r="D87" i="1" s="1"/>
  <c r="C86" i="1"/>
  <c r="D86" i="1" s="1"/>
  <c r="C85" i="1"/>
  <c r="D85" i="1" s="1"/>
  <c r="AE84" i="1"/>
  <c r="AB84" i="1"/>
  <c r="AA84" i="1"/>
  <c r="Z84" i="1"/>
  <c r="Y84" i="1"/>
  <c r="X84" i="1"/>
  <c r="V84" i="1"/>
  <c r="U84" i="1"/>
  <c r="T84" i="1"/>
  <c r="R84" i="1"/>
  <c r="P84" i="1"/>
  <c r="O84" i="1"/>
  <c r="N84" i="1"/>
  <c r="M84" i="1"/>
  <c r="L84" i="1"/>
  <c r="K84" i="1"/>
  <c r="I84" i="1"/>
  <c r="H84" i="1"/>
  <c r="G84" i="1"/>
  <c r="F84" i="1"/>
  <c r="E84" i="1"/>
  <c r="B84" i="1"/>
  <c r="AE83" i="1"/>
  <c r="AB83" i="1"/>
  <c r="AA83" i="1"/>
  <c r="Z83" i="1"/>
  <c r="Y83" i="1"/>
  <c r="X83" i="1"/>
  <c r="V83" i="1"/>
  <c r="U83" i="1"/>
  <c r="T83" i="1"/>
  <c r="R83" i="1"/>
  <c r="P83" i="1"/>
  <c r="O83" i="1"/>
  <c r="N83" i="1"/>
  <c r="M83" i="1"/>
  <c r="L83" i="1"/>
  <c r="K83" i="1"/>
  <c r="I83" i="1"/>
  <c r="H83" i="1"/>
  <c r="G83" i="1"/>
  <c r="F83" i="1"/>
  <c r="E83" i="1"/>
  <c r="C82" i="1"/>
  <c r="D82" i="1" s="1"/>
  <c r="C81" i="1"/>
  <c r="D81" i="1" s="1"/>
  <c r="AE80" i="1"/>
  <c r="AB80" i="1"/>
  <c r="AA80" i="1"/>
  <c r="X80" i="1"/>
  <c r="V80" i="1"/>
  <c r="R80" i="1"/>
  <c r="P80" i="1"/>
  <c r="O80" i="1"/>
  <c r="N80" i="1"/>
  <c r="M80" i="1"/>
  <c r="L80" i="1"/>
  <c r="K80" i="1"/>
  <c r="I80" i="1"/>
  <c r="G80" i="1"/>
  <c r="F80" i="1"/>
  <c r="E80" i="1"/>
  <c r="B80" i="1"/>
  <c r="C79" i="1"/>
  <c r="D79" i="1" s="1"/>
  <c r="C78" i="1"/>
  <c r="D78" i="1" s="1"/>
  <c r="C77" i="1"/>
  <c r="D77" i="1" s="1"/>
  <c r="AB76" i="1"/>
  <c r="AA76" i="1"/>
  <c r="Z76" i="1"/>
  <c r="Y76" i="1"/>
  <c r="X76" i="1"/>
  <c r="V76" i="1"/>
  <c r="U76" i="1"/>
  <c r="T76" i="1"/>
  <c r="R76" i="1"/>
  <c r="P76" i="1"/>
  <c r="O76" i="1"/>
  <c r="N76" i="1"/>
  <c r="M76" i="1"/>
  <c r="L76" i="1"/>
  <c r="K76" i="1"/>
  <c r="I76" i="1"/>
  <c r="H76" i="1"/>
  <c r="G76" i="1"/>
  <c r="F76" i="1"/>
  <c r="E76" i="1"/>
  <c r="B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AE65" i="1"/>
  <c r="AB65" i="1"/>
  <c r="AA65" i="1"/>
  <c r="Z65" i="1"/>
  <c r="Y65" i="1"/>
  <c r="X65" i="1"/>
  <c r="V65" i="1"/>
  <c r="U65" i="1"/>
  <c r="T65" i="1"/>
  <c r="R65" i="1"/>
  <c r="P65" i="1"/>
  <c r="O65" i="1"/>
  <c r="N65" i="1"/>
  <c r="M65" i="1"/>
  <c r="L65" i="1"/>
  <c r="K65" i="1"/>
  <c r="I65" i="1"/>
  <c r="H65" i="1"/>
  <c r="G65" i="1"/>
  <c r="F65" i="1"/>
  <c r="E65" i="1"/>
  <c r="B65" i="1"/>
  <c r="C64" i="1"/>
  <c r="D64" i="1" s="1"/>
  <c r="C63" i="1"/>
  <c r="C62" i="1"/>
  <c r="D62" i="1" s="1"/>
  <c r="C61" i="1"/>
  <c r="D61" i="1" s="1"/>
  <c r="AE60" i="1"/>
  <c r="AB60" i="1"/>
  <c r="AA60" i="1"/>
  <c r="Z60" i="1"/>
  <c r="Y60" i="1"/>
  <c r="X60" i="1"/>
  <c r="V60" i="1"/>
  <c r="U60" i="1"/>
  <c r="T60" i="1"/>
  <c r="R60" i="1"/>
  <c r="P60" i="1"/>
  <c r="O60" i="1"/>
  <c r="N60" i="1"/>
  <c r="M60" i="1"/>
  <c r="L60" i="1"/>
  <c r="K60" i="1"/>
  <c r="I60" i="1"/>
  <c r="H60" i="1"/>
  <c r="G60" i="1"/>
  <c r="F60" i="1"/>
  <c r="E60" i="1"/>
  <c r="C59" i="1"/>
  <c r="D59" i="1" s="1"/>
  <c r="C58" i="1"/>
  <c r="D58" i="1" s="1"/>
  <c r="AE57" i="1"/>
  <c r="AB57" i="1"/>
  <c r="AA57" i="1"/>
  <c r="Z57" i="1"/>
  <c r="Y57" i="1"/>
  <c r="X57" i="1"/>
  <c r="V57" i="1"/>
  <c r="U57" i="1"/>
  <c r="T57" i="1"/>
  <c r="R57" i="1"/>
  <c r="P57" i="1"/>
  <c r="O57" i="1"/>
  <c r="N57" i="1"/>
  <c r="M57" i="1"/>
  <c r="L57" i="1"/>
  <c r="K57" i="1"/>
  <c r="I57" i="1"/>
  <c r="H57" i="1"/>
  <c r="G57" i="1"/>
  <c r="F57" i="1"/>
  <c r="E57" i="1"/>
  <c r="C56" i="1"/>
  <c r="AE55" i="1"/>
  <c r="AB55" i="1"/>
  <c r="AA55" i="1"/>
  <c r="Z55" i="1"/>
  <c r="Y55" i="1"/>
  <c r="X55" i="1"/>
  <c r="V55" i="1"/>
  <c r="U55" i="1"/>
  <c r="T55" i="1"/>
  <c r="R55" i="1"/>
  <c r="P55" i="1"/>
  <c r="O55" i="1"/>
  <c r="N55" i="1"/>
  <c r="M55" i="1"/>
  <c r="L55" i="1"/>
  <c r="K55" i="1"/>
  <c r="I55" i="1"/>
  <c r="H55" i="1"/>
  <c r="G55" i="1"/>
  <c r="F55" i="1"/>
  <c r="E55" i="1"/>
  <c r="C54" i="1"/>
  <c r="D54" i="1" s="1"/>
  <c r="AE53" i="1"/>
  <c r="AB53" i="1"/>
  <c r="AA53" i="1"/>
  <c r="Z53" i="1"/>
  <c r="Y53" i="1"/>
  <c r="X53" i="1"/>
  <c r="V53" i="1"/>
  <c r="U53" i="1"/>
  <c r="T53" i="1"/>
  <c r="R53" i="1"/>
  <c r="P53" i="1"/>
  <c r="O53" i="1"/>
  <c r="N53" i="1"/>
  <c r="M53" i="1"/>
  <c r="L53" i="1"/>
  <c r="K53" i="1"/>
  <c r="I53" i="1"/>
  <c r="H53" i="1"/>
  <c r="G53" i="1"/>
  <c r="F53" i="1"/>
  <c r="E53" i="1"/>
  <c r="B53" i="1"/>
  <c r="C52" i="1"/>
  <c r="D52" i="1" s="1"/>
  <c r="C51" i="1"/>
  <c r="D51" i="1" s="1"/>
  <c r="AE50" i="1"/>
  <c r="AB50" i="1"/>
  <c r="AA50" i="1"/>
  <c r="Z50" i="1"/>
  <c r="Y50" i="1"/>
  <c r="X50" i="1"/>
  <c r="V50" i="1"/>
  <c r="U50" i="1"/>
  <c r="T50" i="1"/>
  <c r="R50" i="1"/>
  <c r="P50" i="1"/>
  <c r="O50" i="1"/>
  <c r="N50" i="1"/>
  <c r="M50" i="1"/>
  <c r="L50" i="1"/>
  <c r="K50" i="1"/>
  <c r="I50" i="1"/>
  <c r="H50" i="1"/>
  <c r="G50" i="1"/>
  <c r="F50" i="1"/>
  <c r="E50" i="1"/>
  <c r="B50" i="1"/>
  <c r="C49" i="1"/>
  <c r="D49" i="1" s="1"/>
  <c r="C48" i="1"/>
  <c r="D27" i="1"/>
  <c r="AE26" i="1"/>
  <c r="AE28" i="1" s="1"/>
  <c r="AB26" i="1"/>
  <c r="AB28" i="1" s="1"/>
  <c r="AA26" i="1"/>
  <c r="AA28" i="1" s="1"/>
  <c r="Z26" i="1"/>
  <c r="Z28" i="1" s="1"/>
  <c r="Y26" i="1"/>
  <c r="Y28" i="1" s="1"/>
  <c r="X26" i="1"/>
  <c r="X28" i="1" s="1"/>
  <c r="V26" i="1"/>
  <c r="V28" i="1" s="1"/>
  <c r="U26" i="1"/>
  <c r="U28" i="1" s="1"/>
  <c r="T26" i="1"/>
  <c r="T28" i="1" s="1"/>
  <c r="R26" i="1"/>
  <c r="R28" i="1" s="1"/>
  <c r="P26" i="1"/>
  <c r="P28" i="1" s="1"/>
  <c r="O26" i="1"/>
  <c r="O28" i="1" s="1"/>
  <c r="N26" i="1"/>
  <c r="N28" i="1" s="1"/>
  <c r="M26" i="1"/>
  <c r="M28" i="1" s="1"/>
  <c r="L26" i="1"/>
  <c r="L28" i="1" s="1"/>
  <c r="K26" i="1"/>
  <c r="K28" i="1" s="1"/>
  <c r="I26" i="1"/>
  <c r="I28" i="1" s="1"/>
  <c r="H26" i="1"/>
  <c r="H28" i="1" s="1"/>
  <c r="G26" i="1"/>
  <c r="G28" i="1" s="1"/>
  <c r="F26" i="1"/>
  <c r="F28" i="1" s="1"/>
  <c r="E26" i="1"/>
  <c r="E28" i="1" s="1"/>
  <c r="B26" i="1"/>
  <c r="B28" i="1" s="1"/>
  <c r="C25" i="1"/>
  <c r="D25" i="1" s="1"/>
  <c r="AE24" i="1"/>
  <c r="AB24" i="1"/>
  <c r="AA24" i="1"/>
  <c r="Z24" i="1"/>
  <c r="Y24" i="1"/>
  <c r="X24" i="1"/>
  <c r="V24" i="1"/>
  <c r="U24" i="1"/>
  <c r="T24" i="1"/>
  <c r="R24" i="1"/>
  <c r="P24" i="1"/>
  <c r="O24" i="1"/>
  <c r="N24" i="1"/>
  <c r="M24" i="1"/>
  <c r="L24" i="1"/>
  <c r="K24" i="1"/>
  <c r="I24" i="1"/>
  <c r="H24" i="1"/>
  <c r="G24" i="1"/>
  <c r="F24" i="1"/>
  <c r="E24" i="1"/>
  <c r="C23" i="1"/>
  <c r="C22" i="1"/>
  <c r="C28" i="1" s="1"/>
  <c r="C19" i="1"/>
  <c r="D19" i="1" s="1"/>
  <c r="C18" i="1"/>
  <c r="D18" i="1" s="1"/>
  <c r="AE17" i="1"/>
  <c r="AA17" i="1"/>
  <c r="Z17" i="1"/>
  <c r="Y17" i="1"/>
  <c r="X17" i="1"/>
  <c r="V17" i="1"/>
  <c r="U17" i="1"/>
  <c r="T17" i="1"/>
  <c r="R17" i="1"/>
  <c r="P17" i="1"/>
  <c r="O17" i="1"/>
  <c r="N17" i="1"/>
  <c r="M17" i="1"/>
  <c r="L17" i="1"/>
  <c r="K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AE13" i="1"/>
  <c r="AB13" i="1"/>
  <c r="AA13" i="1"/>
  <c r="Z13" i="1"/>
  <c r="Y13" i="1"/>
  <c r="X13" i="1"/>
  <c r="V13" i="1"/>
  <c r="U13" i="1"/>
  <c r="T13" i="1"/>
  <c r="R13" i="1"/>
  <c r="P13" i="1"/>
  <c r="O13" i="1"/>
  <c r="N13" i="1"/>
  <c r="M13" i="1"/>
  <c r="L13" i="1"/>
  <c r="K13" i="1"/>
  <c r="I13" i="1"/>
  <c r="H13" i="1"/>
  <c r="G13" i="1"/>
  <c r="F13" i="1"/>
  <c r="E13" i="1"/>
  <c r="B13" i="1"/>
  <c r="C12" i="1"/>
  <c r="D12" i="1" s="1"/>
  <c r="AE11" i="1"/>
  <c r="AB11" i="1"/>
  <c r="AA11" i="1"/>
  <c r="Y11" i="1"/>
  <c r="X11" i="1"/>
  <c r="V11" i="1"/>
  <c r="U11" i="1"/>
  <c r="T11" i="1"/>
  <c r="R11" i="1"/>
  <c r="O11" i="1"/>
  <c r="N11" i="1"/>
  <c r="M11" i="1"/>
  <c r="K11" i="1"/>
  <c r="I11" i="1"/>
  <c r="H11" i="1"/>
  <c r="G11" i="1"/>
  <c r="C10" i="1"/>
  <c r="AE9" i="1"/>
  <c r="AB9" i="1"/>
  <c r="AA9" i="1"/>
  <c r="Z9" i="1"/>
  <c r="Y9" i="1"/>
  <c r="X9" i="1"/>
  <c r="V9" i="1"/>
  <c r="U9" i="1"/>
  <c r="T9" i="1"/>
  <c r="R9" i="1"/>
  <c r="P9" i="1"/>
  <c r="O9" i="1"/>
  <c r="N9" i="1"/>
  <c r="M9" i="1"/>
  <c r="L9" i="1"/>
  <c r="K9" i="1"/>
  <c r="I9" i="1"/>
  <c r="H9" i="1"/>
  <c r="G9" i="1"/>
  <c r="F9" i="1"/>
  <c r="E9" i="1"/>
  <c r="B9" i="1"/>
  <c r="C8" i="1"/>
  <c r="D8" i="1" s="1"/>
  <c r="C7" i="1"/>
  <c r="C185" i="1" l="1"/>
  <c r="D10" i="1"/>
  <c r="C11" i="1"/>
  <c r="D11" i="1" s="1"/>
  <c r="D22" i="1"/>
  <c r="C24" i="1"/>
  <c r="D24" i="1" s="1"/>
  <c r="D23" i="1"/>
  <c r="C186" i="1"/>
  <c r="C187" i="1" s="1"/>
  <c r="D160" i="1"/>
  <c r="C194" i="1"/>
  <c r="D194" i="1" s="1"/>
  <c r="D185" i="1"/>
  <c r="D186" i="1"/>
  <c r="D190" i="1"/>
  <c r="C151" i="1"/>
  <c r="D151" i="1" s="1"/>
  <c r="C200" i="1"/>
  <c r="D200" i="1" s="1"/>
  <c r="C176" i="1"/>
  <c r="D176" i="1" s="1"/>
  <c r="C147" i="1"/>
  <c r="D147" i="1" s="1"/>
  <c r="D193" i="1"/>
  <c r="D189" i="1"/>
  <c r="C226" i="1"/>
  <c r="D226" i="1" s="1"/>
  <c r="D225" i="1"/>
  <c r="C170" i="1"/>
  <c r="D134" i="1"/>
  <c r="C148" i="1"/>
  <c r="D148" i="1" s="1"/>
  <c r="D126" i="1"/>
  <c r="D125" i="1"/>
  <c r="C141" i="1"/>
  <c r="D141" i="1" s="1"/>
  <c r="D140" i="1"/>
  <c r="D133" i="1"/>
  <c r="D132" i="1"/>
  <c r="D174" i="1"/>
  <c r="C222" i="1"/>
  <c r="D222" i="1" s="1"/>
  <c r="D221" i="1"/>
  <c r="D235" i="1"/>
  <c r="C17" i="1"/>
  <c r="D17" i="1" s="1"/>
  <c r="C9" i="1"/>
  <c r="C26" i="1"/>
  <c r="C65" i="1"/>
  <c r="D65" i="1" s="1"/>
  <c r="C50" i="1"/>
  <c r="D50" i="1" s="1"/>
  <c r="C203" i="1"/>
  <c r="D203" i="1" s="1"/>
  <c r="D7" i="1"/>
  <c r="C13" i="1"/>
  <c r="D13" i="1" s="1"/>
  <c r="C53" i="1"/>
  <c r="D53" i="1" s="1"/>
  <c r="C57" i="1"/>
  <c r="D57" i="1" s="1"/>
  <c r="C55" i="1"/>
  <c r="D55" i="1" s="1"/>
  <c r="C80" i="1"/>
  <c r="D164" i="1"/>
  <c r="C180" i="1"/>
  <c r="D180" i="1" s="1"/>
  <c r="D251" i="1"/>
  <c r="D56" i="1"/>
  <c r="C60" i="1"/>
  <c r="D60" i="1" s="1"/>
  <c r="C206" i="1"/>
  <c r="D206" i="1" s="1"/>
  <c r="C244" i="1"/>
  <c r="D244" i="1" s="1"/>
  <c r="D249" i="1"/>
  <c r="D252" i="1"/>
  <c r="B254" i="1"/>
  <c r="C83" i="1"/>
  <c r="D83" i="1" s="1"/>
  <c r="C166" i="1"/>
  <c r="D166" i="1" s="1"/>
  <c r="C191" i="1"/>
  <c r="D191" i="1" s="1"/>
  <c r="C149" i="1"/>
  <c r="D149" i="1" s="1"/>
  <c r="C175" i="1"/>
  <c r="D175" i="1" s="1"/>
  <c r="C84" i="1"/>
  <c r="D84" i="1" s="1"/>
  <c r="C76" i="1"/>
  <c r="D63" i="1"/>
  <c r="C107" i="1"/>
  <c r="D245" i="1"/>
  <c r="C248" i="1"/>
  <c r="D248" i="1" s="1"/>
  <c r="C240" i="1"/>
  <c r="D240" i="1" s="1"/>
  <c r="D241" i="1"/>
  <c r="C243" i="1"/>
  <c r="D243" i="1" s="1"/>
  <c r="C232" i="1"/>
  <c r="D232" i="1" s="1"/>
  <c r="D237" i="1"/>
  <c r="D239" i="1"/>
  <c r="D26" i="1" l="1"/>
  <c r="D28" i="1"/>
  <c r="C172" i="1"/>
  <c r="D172" i="1" s="1"/>
  <c r="D159" i="1"/>
  <c r="D187" i="1"/>
  <c r="C161" i="1"/>
  <c r="D161" i="1" s="1"/>
  <c r="C113" i="1"/>
  <c r="C114" i="1" s="1"/>
  <c r="D114" i="1" s="1"/>
  <c r="C254" i="1"/>
  <c r="C256" i="1" l="1"/>
  <c r="D256" i="1" s="1"/>
  <c r="D254" i="1"/>
</calcChain>
</file>

<file path=xl/sharedStrings.xml><?xml version="1.0" encoding="utf-8"?>
<sst xmlns="http://schemas.openxmlformats.org/spreadsheetml/2006/main" count="297" uniqueCount="234">
  <si>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</si>
  <si>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</si>
  <si>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</si>
  <si>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</si>
  <si>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</si>
  <si>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</si>
  <si>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</si>
  <si>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</si>
  <si>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</si>
  <si>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</si>
  <si>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</si>
  <si>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</si>
  <si>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</si>
  <si>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</si>
  <si>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</si>
  <si>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</si>
  <si>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</si>
  <si>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</si>
  <si>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</si>
  <si>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</si>
  <si>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</si>
  <si>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</si>
  <si>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</si>
  <si>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</si>
  <si>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</si>
  <si>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</si>
  <si>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</si>
  <si>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</si>
  <si>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</si>
  <si>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</si>
  <si>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</si>
  <si>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</si>
  <si>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</si>
  <si>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</si>
  <si>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</si>
  <si>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</si>
  <si>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</si>
  <si>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</si>
  <si>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</si>
  <si>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</si>
  <si>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</si>
  <si>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</si>
  <si>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</si>
  <si>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</si>
  <si>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</si>
  <si>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</si>
  <si>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</si>
  <si>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</si>
  <si>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</si>
  <si>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</si>
  <si>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</si>
  <si>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</si>
  <si>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</si>
  <si>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</si>
  <si>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</si>
  <si>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</si>
  <si>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</si>
  <si>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</si>
  <si>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</si>
  <si>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</si>
  <si>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</si>
  <si>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</si>
  <si>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</si>
  <si>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</si>
  <si>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</si>
  <si>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</si>
  <si>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</si>
  <si>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</si>
  <si>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</si>
  <si>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</si>
  <si>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</si>
  <si>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</si>
  <si>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</si>
  <si>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</si>
  <si>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</si>
  <si>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</si>
  <si>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</si>
  <si>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</si>
  <si>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</si>
  <si>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</si>
  <si>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</si>
  <si>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</si>
  <si>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</si>
  <si>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</si>
  <si>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</si>
  <si>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</si>
  <si>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</si>
  <si>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</si>
  <si>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</si>
  <si>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</si>
  <si>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</si>
  <si>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</si>
  <si>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</si>
  <si>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</si>
  <si>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</si>
  <si>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</si>
  <si>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</si>
  <si>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</si>
  <si>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</si>
  <si>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</si>
  <si>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</si>
  <si>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</si>
  <si>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</si>
  <si>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</si>
  <si>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</si>
  <si>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</si>
  <si>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</si>
  <si>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</si>
  <si>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</si>
  <si>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</si>
  <si>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</si>
  <si>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</si>
  <si>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</si>
  <si>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</si>
  <si>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</si>
  <si>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</si>
  <si>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</si>
  <si>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</si>
  <si>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</si>
  <si>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</si>
  <si>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</si>
  <si>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</si>
  <si>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</si>
  <si>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</si>
  <si>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</si>
  <si>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</si>
  <si>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</si>
  <si>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</si>
  <si>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</si>
  <si>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</si>
  <si>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</si>
  <si>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</si>
  <si>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</si>
  <si>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</si>
  <si>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</si>
  <si>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</si>
  <si>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</si>
  <si>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</si>
  <si>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</si>
  <si>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</si>
  <si>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</si>
  <si>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</si>
  <si>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</si>
  <si>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</si>
  <si>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</si>
  <si>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</si>
  <si>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</si>
  <si>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</si>
  <si>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</si>
  <si>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</si>
  <si>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</si>
  <si>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</si>
  <si>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</si>
  <si>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</si>
  <si>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</si>
  <si>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</si>
  <si>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</si>
  <si>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</si>
  <si>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</si>
  <si>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</si>
  <si>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</si>
  <si>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</si>
  <si>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</si>
  <si>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</si>
  <si>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</si>
  <si>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</si>
  <si>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Площадь многолетних трав всего,  га (4-сх 2021)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</si>
  <si>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</si>
  <si>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</si>
  <si>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</si>
  <si>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</si>
  <si>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</si>
  <si>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</si>
  <si>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</si>
  <si>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</si>
  <si>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</si>
  <si>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</si>
  <si>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</si>
  <si>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</si>
  <si>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</si>
  <si>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</si>
  <si>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</si>
  <si>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</si>
  <si>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</si>
  <si>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</si>
  <si>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</si>
  <si>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</si>
  <si>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</si>
  <si>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</si>
  <si>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</si>
  <si>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</si>
  <si>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</si>
  <si>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</si>
  <si>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СХПК Коминтерн</t>
  </si>
  <si>
    <t>СХПК Нива</t>
  </si>
  <si>
    <t>колхоз Свобода</t>
  </si>
  <si>
    <t>ООО СТК 21</t>
  </si>
  <si>
    <t>ООО Деметра</t>
  </si>
  <si>
    <t>ООО Прогресс</t>
  </si>
  <si>
    <t>ООО Заря</t>
  </si>
  <si>
    <t>ИП Никитин В.А.</t>
  </si>
  <si>
    <t>ИП Кузнецова В.Н.</t>
  </si>
  <si>
    <t>ООО Пакша</t>
  </si>
  <si>
    <t>ИП Глава КФХ Лаптев Ю.С.</t>
  </si>
  <si>
    <t>ИП Глава КФХ Ежеев Н.Г.</t>
  </si>
  <si>
    <t>ИП глава КФХ Жерженова М.В.</t>
  </si>
  <si>
    <t>ИП Глава КФХ Мурайкин А.В.</t>
  </si>
  <si>
    <t>ИП Михопаров С.Н.</t>
  </si>
  <si>
    <t>ИП Глава КФХ Романов С.Ф.</t>
  </si>
  <si>
    <t>ИП глава КФХ Ермаков А.И.</t>
  </si>
  <si>
    <t>ИП Глава КФХ Устинов В.А.</t>
  </si>
  <si>
    <t>ИП глава КФХ Якимов А.В.</t>
  </si>
  <si>
    <t>ИП Глава КФХ Михайлова Э.Е.</t>
  </si>
  <si>
    <t>ИП Глава КФХ Медведева О.Г.</t>
  </si>
  <si>
    <t>ООО АгроКон</t>
  </si>
  <si>
    <t>2023 г. к 2022 г., %</t>
  </si>
  <si>
    <t>ИП Хохлов Н.П.</t>
  </si>
  <si>
    <r>
      <t>Посеяно яровых зерновых и зернобобовых культур</t>
    </r>
    <r>
      <rPr>
        <sz val="24"/>
        <rFont val="Times New Roman"/>
        <family val="1"/>
        <charset val="204"/>
      </rPr>
      <t>,</t>
    </r>
    <r>
      <rPr>
        <b/>
        <sz val="24"/>
        <rFont val="Times New Roman"/>
        <family val="1"/>
        <charset val="204"/>
      </rPr>
      <t xml:space="preserve"> га</t>
    </r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</si>
  <si>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</si>
  <si>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24"/>
        <rFont val="Times New Roman"/>
        <family val="1"/>
        <charset val="204"/>
      </rPr>
      <t xml:space="preserve"> (на 2022 г. данные 4-сх)</t>
    </r>
  </si>
  <si>
    <t>Пробороновано озимых культур, га</t>
  </si>
  <si>
    <t>ООО ТрансЭн</t>
  </si>
  <si>
    <t>Площадь многолетних трав, га</t>
  </si>
  <si>
    <t>ИП Осипов В.П.</t>
  </si>
  <si>
    <t>Мелкие ИП</t>
  </si>
  <si>
    <t>ИП глава КФХ Андреев А.Н.</t>
  </si>
  <si>
    <t>Посеяно яровых зерновых и зернобобовых культур, га</t>
  </si>
  <si>
    <t>пшеница</t>
  </si>
  <si>
    <t>ячмень</t>
  </si>
  <si>
    <t>зернобобовые</t>
  </si>
  <si>
    <t>овес</t>
  </si>
  <si>
    <t>План сева яровых зерновых и зернобобовых культур, га</t>
  </si>
  <si>
    <t>в % к плану сева</t>
  </si>
  <si>
    <t>Информация о сельскохозяйственных работах по Красночетайскому муниципальному округу по состоянию на 24 апреля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</si>
</sst>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3"/>
      <color rgb="FFFF0000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i/>
      <sz val="24"/>
      <color rgb="FFFF0000"/>
      <name val="Times New Roman"/>
      <family val="1"/>
      <charset val="204"/>
    </font>
    <font>
      <b/>
      <i/>
      <sz val="24"/>
      <color rgb="FFFF0000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i/>
      <sz val="28"/>
      <name val="Times New Roman"/>
      <family val="1"/>
      <charset val="204"/>
    </font>
    <font>
      <b/>
      <sz val="2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9" fontId="1" fillId="0" borderId="0" applyFont="0" applyFill="0" applyBorder="0" applyAlignment="0" applyProtection="0"/>
    <xf numFmtId="9" fontId="9" fillId="0" borderId="0"/>
    <xf numFmtId="9" fontId="9" fillId="0" borderId="0" applyFill="0" applyBorder="0" applyAlignment="0" applyProtection="0"/>
  </cellStyleXfs>
  <cellXfs count="221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5" fillId="0" borderId="0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6" xfId="0" applyFont="1" applyFill="1" applyBorder="1"/>
    <xf numFmtId="0" fontId="10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164" fontId="6" fillId="0" borderId="3" xfId="2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2" fillId="2" borderId="0" xfId="0" applyFont="1" applyFill="1" applyBorder="1"/>
    <xf numFmtId="0" fontId="2" fillId="0" borderId="8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3" fillId="2" borderId="0" xfId="0" applyFont="1" applyFill="1" applyBorder="1"/>
    <xf numFmtId="0" fontId="11" fillId="0" borderId="0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164" fontId="13" fillId="0" borderId="2" xfId="2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9" fontId="13" fillId="0" borderId="2" xfId="2" applyNumberFormat="1" applyFont="1" applyFill="1" applyBorder="1" applyAlignment="1">
      <alignment horizontal="center" vertical="center" wrapText="1"/>
    </xf>
    <xf numFmtId="9" fontId="14" fillId="2" borderId="2" xfId="2" applyNumberFormat="1" applyFont="1" applyFill="1" applyBorder="1" applyAlignment="1">
      <alignment horizontal="center" vertical="center" wrapText="1"/>
    </xf>
    <xf numFmtId="1" fontId="12" fillId="2" borderId="2" xfId="2" applyNumberFormat="1" applyFont="1" applyFill="1" applyBorder="1" applyAlignment="1">
      <alignment horizontal="center" vertical="center" wrapText="1"/>
    </xf>
    <xf numFmtId="164" fontId="14" fillId="2" borderId="2" xfId="2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5" fontId="12" fillId="2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3" fontId="14" fillId="2" borderId="3" xfId="0" applyNumberFormat="1" applyFont="1" applyFill="1" applyBorder="1" applyAlignment="1">
      <alignment horizontal="center" vertical="center" wrapText="1"/>
    </xf>
    <xf numFmtId="164" fontId="13" fillId="0" borderId="3" xfId="2" applyNumberFormat="1" applyFont="1" applyFill="1" applyBorder="1" applyAlignment="1">
      <alignment horizontal="center" vertical="center" wrapText="1"/>
    </xf>
    <xf numFmtId="164" fontId="14" fillId="2" borderId="3" xfId="2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164" fontId="13" fillId="0" borderId="3" xfId="2" applyNumberFormat="1" applyFont="1" applyFill="1" applyBorder="1" applyAlignment="1">
      <alignment horizontal="center" vertical="center"/>
    </xf>
    <xf numFmtId="164" fontId="14" fillId="2" borderId="3" xfId="2" applyNumberFormat="1" applyFont="1" applyFill="1" applyBorder="1" applyAlignment="1">
      <alignment horizontal="center" vertical="center"/>
    </xf>
    <xf numFmtId="2" fontId="14" fillId="2" borderId="3" xfId="2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left" vertical="center" wrapText="1"/>
    </xf>
    <xf numFmtId="0" fontId="13" fillId="0" borderId="2" xfId="2" applyNumberFormat="1" applyFont="1" applyFill="1" applyBorder="1" applyAlignment="1">
      <alignment horizontal="center" vertical="center"/>
    </xf>
    <xf numFmtId="0" fontId="13" fillId="0" borderId="2" xfId="2" applyNumberFormat="1" applyFont="1" applyFill="1" applyBorder="1" applyAlignment="1">
      <alignment horizontal="center" vertical="center" wrapText="1"/>
    </xf>
    <xf numFmtId="0" fontId="14" fillId="2" borderId="3" xfId="2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 wrapText="1"/>
    </xf>
    <xf numFmtId="164" fontId="14" fillId="0" borderId="3" xfId="2" applyNumberFormat="1" applyFont="1" applyFill="1" applyBorder="1" applyAlignment="1">
      <alignment horizontal="center" vertical="center" wrapText="1"/>
    </xf>
    <xf numFmtId="0" fontId="12" fillId="2" borderId="3" xfId="2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center" vertical="center"/>
    </xf>
    <xf numFmtId="164" fontId="14" fillId="2" borderId="3" xfId="0" applyNumberFormat="1" applyFont="1" applyFill="1" applyBorder="1" applyAlignment="1">
      <alignment horizontal="center" vertical="center"/>
    </xf>
    <xf numFmtId="3" fontId="14" fillId="2" borderId="5" xfId="0" applyNumberFormat="1" applyFont="1" applyFill="1" applyBorder="1" applyAlignment="1">
      <alignment horizontal="center" vertical="center" wrapText="1"/>
    </xf>
    <xf numFmtId="165" fontId="14" fillId="2" borderId="3" xfId="0" applyNumberFormat="1" applyFont="1" applyFill="1" applyBorder="1" applyAlignment="1">
      <alignment horizontal="center" vertical="center" wrapText="1"/>
    </xf>
    <xf numFmtId="0" fontId="14" fillId="2" borderId="5" xfId="2" applyNumberFormat="1" applyFont="1" applyFill="1" applyBorder="1" applyAlignment="1">
      <alignment horizontal="center" vertical="center"/>
    </xf>
    <xf numFmtId="0" fontId="14" fillId="2" borderId="17" xfId="2" applyNumberFormat="1" applyFont="1" applyFill="1" applyBorder="1" applyAlignment="1">
      <alignment horizontal="center" vertical="center"/>
    </xf>
    <xf numFmtId="1" fontId="14" fillId="2" borderId="3" xfId="2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/>
    </xf>
    <xf numFmtId="0" fontId="14" fillId="2" borderId="3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165" fontId="14" fillId="2" borderId="3" xfId="0" applyNumberFormat="1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/>
    </xf>
    <xf numFmtId="3" fontId="14" fillId="2" borderId="3" xfId="0" applyNumberFormat="1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165" fontId="14" fillId="2" borderId="5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165" fontId="14" fillId="0" borderId="2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3" fontId="12" fillId="3" borderId="0" xfId="0" applyNumberFormat="1" applyFont="1" applyFill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 vertical="center" wrapText="1"/>
    </xf>
    <xf numFmtId="164" fontId="14" fillId="0" borderId="3" xfId="2" applyNumberFormat="1" applyFont="1" applyFill="1" applyBorder="1" applyAlignment="1">
      <alignment horizontal="center" vertical="center"/>
    </xf>
    <xf numFmtId="3" fontId="14" fillId="0" borderId="2" xfId="2" applyNumberFormat="1" applyFont="1" applyFill="1" applyBorder="1" applyAlignment="1">
      <alignment horizontal="center" vertical="center"/>
    </xf>
    <xf numFmtId="164" fontId="14" fillId="0" borderId="2" xfId="2" applyNumberFormat="1" applyFont="1" applyFill="1" applyBorder="1" applyAlignment="1">
      <alignment horizontal="center" vertical="center"/>
    </xf>
    <xf numFmtId="3" fontId="14" fillId="3" borderId="2" xfId="2" applyNumberFormat="1" applyFont="1" applyFill="1" applyBorder="1" applyAlignment="1">
      <alignment horizontal="center" vertical="center"/>
    </xf>
    <xf numFmtId="3" fontId="14" fillId="2" borderId="2" xfId="2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3" fontId="14" fillId="0" borderId="3" xfId="0" applyNumberFormat="1" applyFont="1" applyFill="1" applyBorder="1" applyAlignment="1">
      <alignment horizontal="center" vertical="center" wrapText="1"/>
    </xf>
    <xf numFmtId="3" fontId="12" fillId="3" borderId="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164" fontId="13" fillId="2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164" fontId="16" fillId="0" borderId="2" xfId="2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3" fontId="15" fillId="2" borderId="2" xfId="0" applyNumberFormat="1" applyFont="1" applyFill="1" applyBorder="1" applyAlignment="1">
      <alignment horizontal="center" vertical="center" wrapText="1"/>
    </xf>
    <xf numFmtId="0" fontId="12" fillId="0" borderId="3" xfId="2" applyNumberFormat="1" applyFont="1" applyFill="1" applyBorder="1" applyAlignment="1">
      <alignment horizontal="center" vertical="center"/>
    </xf>
    <xf numFmtId="0" fontId="12" fillId="0" borderId="2" xfId="2" applyNumberFormat="1" applyFont="1" applyFill="1" applyBorder="1" applyAlignment="1">
      <alignment horizontal="center" vertical="center"/>
    </xf>
    <xf numFmtId="165" fontId="13" fillId="0" borderId="3" xfId="0" applyNumberFormat="1" applyFont="1" applyFill="1" applyBorder="1" applyAlignment="1">
      <alignment horizontal="center" vertical="center" wrapText="1"/>
    </xf>
    <xf numFmtId="165" fontId="14" fillId="0" borderId="2" xfId="0" applyNumberFormat="1" applyFont="1" applyFill="1" applyBorder="1" applyAlignment="1">
      <alignment horizontal="center" vertical="center" wrapText="1"/>
    </xf>
    <xf numFmtId="165" fontId="14" fillId="2" borderId="2" xfId="0" applyNumberFormat="1" applyFont="1" applyFill="1" applyBorder="1" applyAlignment="1">
      <alignment horizontal="center" vertical="center" wrapText="1"/>
    </xf>
    <xf numFmtId="165" fontId="14" fillId="0" borderId="3" xfId="0" applyNumberFormat="1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166" fontId="13" fillId="0" borderId="3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 wrapText="1"/>
    </xf>
    <xf numFmtId="1" fontId="12" fillId="0" borderId="3" xfId="2" applyNumberFormat="1" applyFont="1" applyFill="1" applyBorder="1" applyAlignment="1">
      <alignment horizontal="center" vertical="center"/>
    </xf>
    <xf numFmtId="1" fontId="12" fillId="2" borderId="3" xfId="2" applyNumberFormat="1" applyFont="1" applyFill="1" applyBorder="1" applyAlignment="1">
      <alignment horizontal="center" vertical="center"/>
    </xf>
    <xf numFmtId="164" fontId="14" fillId="0" borderId="3" xfId="0" applyNumberFormat="1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center" wrapText="1"/>
    </xf>
    <xf numFmtId="3" fontId="17" fillId="2" borderId="3" xfId="0" applyNumberFormat="1" applyFont="1" applyFill="1" applyBorder="1" applyAlignment="1">
      <alignment horizontal="center" vertical="center" wrapText="1"/>
    </xf>
    <xf numFmtId="164" fontId="14" fillId="0" borderId="2" xfId="2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/>
    </xf>
    <xf numFmtId="166" fontId="14" fillId="0" borderId="3" xfId="0" applyNumberFormat="1" applyFont="1" applyFill="1" applyBorder="1" applyAlignment="1">
      <alignment horizontal="center" vertical="center"/>
    </xf>
    <xf numFmtId="1" fontId="13" fillId="0" borderId="3" xfId="0" applyNumberFormat="1" applyFont="1" applyFill="1" applyBorder="1" applyAlignment="1">
      <alignment horizontal="center" vertical="center"/>
    </xf>
    <xf numFmtId="166" fontId="14" fillId="2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3" xfId="2" applyNumberFormat="1" applyFont="1" applyFill="1" applyBorder="1" applyAlignment="1">
      <alignment horizontal="center" vertical="center"/>
    </xf>
    <xf numFmtId="166" fontId="14" fillId="0" borderId="3" xfId="2" applyNumberFormat="1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165" fontId="14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6" fontId="16" fillId="0" borderId="3" xfId="0" applyNumberFormat="1" applyFont="1" applyFill="1" applyBorder="1" applyAlignment="1">
      <alignment horizontal="center" vertical="center"/>
    </xf>
    <xf numFmtId="0" fontId="14" fillId="0" borderId="2" xfId="2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166" fontId="14" fillId="2" borderId="3" xfId="2" applyNumberFormat="1" applyFont="1" applyFill="1" applyBorder="1" applyAlignment="1">
      <alignment horizontal="center" vertical="center"/>
    </xf>
    <xf numFmtId="166" fontId="14" fillId="0" borderId="2" xfId="2" applyNumberFormat="1" applyFont="1" applyFill="1" applyBorder="1" applyAlignment="1">
      <alignment horizontal="center" vertical="center"/>
    </xf>
    <xf numFmtId="0" fontId="14" fillId="2" borderId="2" xfId="2" applyNumberFormat="1" applyFont="1" applyFill="1" applyBorder="1" applyAlignment="1">
      <alignment horizontal="center" vertical="center"/>
    </xf>
    <xf numFmtId="166" fontId="14" fillId="2" borderId="2" xfId="2" applyNumberFormat="1" applyFont="1" applyFill="1" applyBorder="1" applyAlignment="1">
      <alignment horizontal="center" vertical="center"/>
    </xf>
    <xf numFmtId="164" fontId="12" fillId="0" borderId="3" xfId="2" applyNumberFormat="1" applyFont="1" applyFill="1" applyBorder="1" applyAlignment="1">
      <alignment horizontal="center" vertical="center" wrapText="1"/>
    </xf>
    <xf numFmtId="164" fontId="12" fillId="0" borderId="2" xfId="2" applyNumberFormat="1" applyFont="1" applyFill="1" applyBorder="1" applyAlignment="1">
      <alignment horizontal="center" vertical="center" wrapText="1"/>
    </xf>
    <xf numFmtId="0" fontId="14" fillId="0" borderId="2" xfId="2" applyNumberFormat="1" applyFont="1" applyFill="1" applyBorder="1" applyAlignment="1">
      <alignment horizontal="center" vertical="center" wrapText="1"/>
    </xf>
    <xf numFmtId="0" fontId="14" fillId="2" borderId="2" xfId="2" applyNumberFormat="1" applyFont="1" applyFill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1" fontId="14" fillId="0" borderId="3" xfId="2" applyNumberFormat="1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 wrapText="1"/>
    </xf>
    <xf numFmtId="1" fontId="14" fillId="0" borderId="2" xfId="2" applyNumberFormat="1" applyFont="1" applyFill="1" applyBorder="1" applyAlignment="1">
      <alignment horizontal="center" vertical="center"/>
    </xf>
    <xf numFmtId="0" fontId="14" fillId="0" borderId="3" xfId="2" applyNumberFormat="1" applyFont="1" applyFill="1" applyBorder="1" applyAlignment="1">
      <alignment horizontal="center" vertical="center" wrapText="1"/>
    </xf>
    <xf numFmtId="3" fontId="14" fillId="0" borderId="3" xfId="2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9" fontId="12" fillId="0" borderId="6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vertical="top" wrapText="1"/>
    </xf>
    <xf numFmtId="0" fontId="12" fillId="0" borderId="8" xfId="0" applyFont="1" applyFill="1" applyBorder="1" applyAlignment="1">
      <alignment vertical="top" wrapText="1"/>
    </xf>
    <xf numFmtId="0" fontId="12" fillId="3" borderId="8" xfId="0" applyFont="1" applyFill="1" applyBorder="1" applyAlignment="1">
      <alignment vertical="top" wrapText="1"/>
    </xf>
    <xf numFmtId="0" fontId="12" fillId="2" borderId="8" xfId="0" applyFont="1" applyFill="1" applyBorder="1" applyAlignment="1">
      <alignment vertical="top" wrapText="1"/>
    </xf>
    <xf numFmtId="3" fontId="14" fillId="3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/>
    <xf numFmtId="0" fontId="11" fillId="0" borderId="3" xfId="0" applyFont="1" applyFill="1" applyBorder="1"/>
    <xf numFmtId="0" fontId="12" fillId="3" borderId="3" xfId="0" applyFont="1" applyFill="1" applyBorder="1"/>
    <xf numFmtId="0" fontId="12" fillId="2" borderId="3" xfId="0" applyFont="1" applyFill="1" applyBorder="1"/>
    <xf numFmtId="0" fontId="12" fillId="0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0" borderId="6" xfId="0" applyFon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12" fillId="3" borderId="0" xfId="0" applyFont="1" applyFill="1" applyBorder="1"/>
    <xf numFmtId="0" fontId="12" fillId="2" borderId="0" xfId="0" applyFont="1" applyFill="1" applyBorder="1"/>
    <xf numFmtId="3" fontId="18" fillId="2" borderId="3" xfId="0" applyNumberFormat="1" applyFont="1" applyFill="1" applyBorder="1" applyAlignment="1">
      <alignment horizontal="center" vertical="center" wrapText="1"/>
    </xf>
    <xf numFmtId="2" fontId="14" fillId="2" borderId="2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2" fontId="13" fillId="0" borderId="3" xfId="2" applyNumberFormat="1" applyFont="1" applyFill="1" applyBorder="1" applyAlignment="1">
      <alignment horizontal="center" vertical="center"/>
    </xf>
    <xf numFmtId="2" fontId="14" fillId="2" borderId="2" xfId="2" applyNumberFormat="1" applyFont="1" applyFill="1" applyBorder="1" applyAlignment="1">
      <alignment horizontal="center" vertical="center" wrapText="1"/>
    </xf>
    <xf numFmtId="10" fontId="13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textRotation="90" wrapText="1"/>
    </xf>
    <xf numFmtId="0" fontId="11" fillId="2" borderId="10" xfId="0" applyFont="1" applyFill="1" applyBorder="1" applyAlignment="1">
      <alignment horizontal="center" textRotation="90" wrapText="1"/>
    </xf>
    <xf numFmtId="0" fontId="19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wrapText="1"/>
    </xf>
    <xf numFmtId="0" fontId="11" fillId="2" borderId="16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O284"/>
  <sheetViews>
    <sheetView tabSelected="1" view="pageBreakPreview" topLeftCell="A2" zoomScale="60" zoomScaleNormal="70" zoomScalePageLayoutView="82" workbookViewId="0">
      <pane xSplit="3" ySplit="5" topLeftCell="G7" activePane="bottomRight" state="frozen"/>
      <selection activeCell="A2" sqref="A2"/>
      <selection pane="topRight" activeCell="F2" sqref="F2"/>
      <selection pane="bottomLeft" activeCell="A7" sqref="A7"/>
      <selection pane="bottomRight" activeCell="J27" sqref="J27"/>
    </sheetView>
  </sheetViews>
  <sheetFormatPr defaultColWidth="9.140625" defaultRowHeight="16.5" outlineLevelRow="1" x14ac:dyDescent="0.25"/>
  <cols>
    <col min="1" max="1" width="107.5703125" style="15" customWidth="1"/>
    <col min="2" max="2" width="22.5703125" style="2" customWidth="1"/>
    <col min="3" max="3" width="22.85546875" style="2" customWidth="1"/>
    <col min="4" max="4" width="20" style="2" customWidth="1"/>
    <col min="5" max="5" width="26.5703125" style="1" customWidth="1"/>
    <col min="6" max="6" width="26.140625" style="1" customWidth="1"/>
    <col min="7" max="7" width="24.7109375" style="1" customWidth="1"/>
    <col min="8" max="8" width="21.140625" style="1" customWidth="1"/>
    <col min="9" max="9" width="24.7109375" style="19" customWidth="1"/>
    <col min="10" max="10" width="17.28515625" style="19" customWidth="1"/>
    <col min="11" max="11" width="25.42578125" style="1" customWidth="1"/>
    <col min="12" max="12" width="19.85546875" style="1" customWidth="1"/>
    <col min="13" max="13" width="25" style="1" customWidth="1"/>
    <col min="14" max="14" width="19" style="1" customWidth="1"/>
    <col min="15" max="15" width="19.28515625" style="1" customWidth="1"/>
    <col min="16" max="16" width="19.5703125" style="1" customWidth="1"/>
    <col min="17" max="17" width="17" style="1" customWidth="1"/>
    <col min="18" max="18" width="20.140625" style="19" customWidth="1"/>
    <col min="19" max="19" width="17" style="19" customWidth="1"/>
    <col min="20" max="20" width="22.140625" style="20" customWidth="1"/>
    <col min="21" max="21" width="20.7109375" style="1" customWidth="1"/>
    <col min="22" max="23" width="20.42578125" style="1" customWidth="1"/>
    <col min="24" max="24" width="21.7109375" style="1" customWidth="1"/>
    <col min="25" max="25" width="20.85546875" style="1" customWidth="1"/>
    <col min="26" max="26" width="21.5703125" style="1" customWidth="1"/>
    <col min="27" max="27" width="20" style="20" customWidth="1"/>
    <col min="28" max="30" width="21.140625" style="19" customWidth="1"/>
    <col min="31" max="31" width="20.85546875" style="1" customWidth="1"/>
    <col min="32" max="32" width="11" style="1" bestFit="1" customWidth="1"/>
    <col min="33" max="34" width="9.140625" style="1"/>
    <col min="35" max="35" width="9.140625" style="1" customWidth="1"/>
    <col min="36" max="16384" width="9.140625" style="1"/>
  </cols>
  <sheetData>
    <row r="1" spans="1:32" ht="26.25" hidden="1" x14ac:dyDescent="0.4">
      <c r="A1" s="1"/>
      <c r="AE1" s="3"/>
    </row>
    <row r="2" spans="1:32" s="4" customFormat="1" ht="29.25" customHeight="1" thickBot="1" x14ac:dyDescent="0.3">
      <c r="A2" s="205" t="s">
        <v>233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</row>
    <row r="3" spans="1:32" s="4" customFormat="1" ht="3.75" hidden="1" customHeight="1" thickBot="1" x14ac:dyDescent="0.45">
      <c r="A3" s="30"/>
      <c r="B3" s="30"/>
      <c r="C3" s="30"/>
      <c r="D3" s="30"/>
      <c r="E3" s="30"/>
      <c r="F3" s="30"/>
      <c r="G3" s="30" t="s">
        <v>1</v>
      </c>
      <c r="H3" s="30"/>
      <c r="I3" s="31"/>
      <c r="J3" s="31"/>
      <c r="K3" s="30"/>
      <c r="L3" s="30"/>
      <c r="M3" s="30"/>
      <c r="N3" s="30"/>
      <c r="O3" s="30"/>
      <c r="P3" s="30"/>
      <c r="Q3" s="30"/>
      <c r="R3" s="31"/>
      <c r="S3" s="31"/>
      <c r="T3" s="32"/>
      <c r="U3" s="30"/>
      <c r="V3" s="30"/>
      <c r="W3" s="30"/>
      <c r="X3" s="30"/>
      <c r="Y3" s="30"/>
      <c r="Z3" s="30"/>
      <c r="AA3" s="32"/>
      <c r="AB3" s="33" t="s">
        <v>2</v>
      </c>
      <c r="AC3" s="33"/>
      <c r="AD3" s="33"/>
      <c r="AE3" s="34"/>
    </row>
    <row r="4" spans="1:32" s="29" customFormat="1" ht="24.75" customHeight="1" thickBot="1" x14ac:dyDescent="0.45">
      <c r="A4" s="206" t="s">
        <v>3</v>
      </c>
      <c r="B4" s="209" t="s">
        <v>191</v>
      </c>
      <c r="C4" s="212" t="s">
        <v>192</v>
      </c>
      <c r="D4" s="212" t="s">
        <v>215</v>
      </c>
      <c r="E4" s="215" t="s">
        <v>4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7"/>
      <c r="AF4" s="29" t="s">
        <v>0</v>
      </c>
    </row>
    <row r="5" spans="1:32" s="29" customFormat="1" ht="87" customHeight="1" x14ac:dyDescent="0.25">
      <c r="A5" s="207"/>
      <c r="B5" s="210"/>
      <c r="C5" s="213"/>
      <c r="D5" s="213"/>
      <c r="E5" s="203" t="s">
        <v>193</v>
      </c>
      <c r="F5" s="203" t="s">
        <v>194</v>
      </c>
      <c r="G5" s="203" t="s">
        <v>195</v>
      </c>
      <c r="H5" s="203" t="s">
        <v>196</v>
      </c>
      <c r="I5" s="203" t="s">
        <v>197</v>
      </c>
      <c r="J5" s="203" t="s">
        <v>214</v>
      </c>
      <c r="K5" s="203" t="s">
        <v>198</v>
      </c>
      <c r="L5" s="203" t="s">
        <v>199</v>
      </c>
      <c r="M5" s="203" t="s">
        <v>202</v>
      </c>
      <c r="N5" s="203" t="s">
        <v>221</v>
      </c>
      <c r="O5" s="203" t="s">
        <v>201</v>
      </c>
      <c r="P5" s="203" t="s">
        <v>200</v>
      </c>
      <c r="Q5" s="203" t="s">
        <v>207</v>
      </c>
      <c r="R5" s="203" t="s">
        <v>203</v>
      </c>
      <c r="S5" s="203" t="s">
        <v>216</v>
      </c>
      <c r="T5" s="203" t="s">
        <v>204</v>
      </c>
      <c r="U5" s="203" t="s">
        <v>205</v>
      </c>
      <c r="V5" s="203" t="s">
        <v>206</v>
      </c>
      <c r="W5" s="203" t="s">
        <v>225</v>
      </c>
      <c r="X5" s="203" t="s">
        <v>208</v>
      </c>
      <c r="Y5" s="203" t="s">
        <v>209</v>
      </c>
      <c r="Z5" s="203" t="s">
        <v>210</v>
      </c>
      <c r="AA5" s="203" t="s">
        <v>211</v>
      </c>
      <c r="AB5" s="203" t="s">
        <v>212</v>
      </c>
      <c r="AC5" s="203" t="s">
        <v>223</v>
      </c>
      <c r="AD5" s="203" t="s">
        <v>224</v>
      </c>
      <c r="AE5" s="203" t="s">
        <v>213</v>
      </c>
    </row>
    <row r="6" spans="1:32" s="29" customFormat="1" ht="147" customHeight="1" thickBot="1" x14ac:dyDescent="0.3">
      <c r="A6" s="208"/>
      <c r="B6" s="211"/>
      <c r="C6" s="214"/>
      <c r="D6" s="21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</row>
    <row r="7" spans="1:32" s="2" customFormat="1" ht="64.5" customHeight="1" x14ac:dyDescent="0.25">
      <c r="A7" s="35" t="s">
        <v>5</v>
      </c>
      <c r="B7" s="36">
        <v>692</v>
      </c>
      <c r="C7" s="36">
        <f>SUM(E7:AE7)</f>
        <v>692</v>
      </c>
      <c r="D7" s="37">
        <f t="shared" ref="D7:D91" si="0">C7/B7</f>
        <v>1</v>
      </c>
      <c r="E7" s="38">
        <v>280</v>
      </c>
      <c r="F7" s="38">
        <v>150</v>
      </c>
      <c r="G7" s="38">
        <v>75</v>
      </c>
      <c r="H7" s="38">
        <v>94</v>
      </c>
      <c r="I7" s="38">
        <v>0</v>
      </c>
      <c r="J7" s="38">
        <v>18</v>
      </c>
      <c r="K7" s="38">
        <v>0</v>
      </c>
      <c r="L7" s="38">
        <v>10</v>
      </c>
      <c r="M7" s="38">
        <v>30</v>
      </c>
      <c r="N7" s="38">
        <v>0</v>
      </c>
      <c r="O7" s="38">
        <v>10</v>
      </c>
      <c r="P7" s="38">
        <v>10</v>
      </c>
      <c r="Q7" s="38">
        <v>0</v>
      </c>
      <c r="R7" s="38">
        <v>0</v>
      </c>
      <c r="S7" s="38"/>
      <c r="T7" s="38">
        <v>0</v>
      </c>
      <c r="U7" s="38">
        <v>0</v>
      </c>
      <c r="V7" s="38">
        <v>0</v>
      </c>
      <c r="W7" s="38"/>
      <c r="X7" s="38">
        <v>0</v>
      </c>
      <c r="Y7" s="38">
        <v>0</v>
      </c>
      <c r="Z7" s="38">
        <v>0</v>
      </c>
      <c r="AA7" s="38">
        <v>0</v>
      </c>
      <c r="AB7" s="38">
        <v>15</v>
      </c>
      <c r="AC7" s="38"/>
      <c r="AD7" s="38"/>
      <c r="AE7" s="38">
        <v>0</v>
      </c>
    </row>
    <row r="8" spans="1:32" s="5" customFormat="1" ht="62.25" customHeight="1" x14ac:dyDescent="0.2">
      <c r="A8" s="39" t="s">
        <v>6</v>
      </c>
      <c r="B8" s="36">
        <v>787</v>
      </c>
      <c r="C8" s="36">
        <f>SUM(E8:AE8)</f>
        <v>764.90000000000009</v>
      </c>
      <c r="D8" s="37">
        <f t="shared" si="0"/>
        <v>0.97191867852604841</v>
      </c>
      <c r="E8" s="38">
        <v>352</v>
      </c>
      <c r="F8" s="38">
        <v>190</v>
      </c>
      <c r="G8" s="38">
        <v>81.7</v>
      </c>
      <c r="H8" s="38">
        <v>56.2</v>
      </c>
      <c r="I8" s="38">
        <v>0</v>
      </c>
      <c r="J8" s="38"/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35</v>
      </c>
      <c r="Q8" s="38"/>
      <c r="R8" s="38">
        <v>30</v>
      </c>
      <c r="S8" s="38"/>
      <c r="T8" s="38">
        <v>0</v>
      </c>
      <c r="U8" s="38">
        <v>0</v>
      </c>
      <c r="V8" s="38">
        <v>0</v>
      </c>
      <c r="W8" s="38"/>
      <c r="X8" s="38">
        <v>0</v>
      </c>
      <c r="Y8" s="38">
        <v>0</v>
      </c>
      <c r="Z8" s="38">
        <v>0</v>
      </c>
      <c r="AA8" s="38">
        <v>0</v>
      </c>
      <c r="AB8" s="38">
        <v>20</v>
      </c>
      <c r="AC8" s="38"/>
      <c r="AD8" s="38"/>
      <c r="AE8" s="38">
        <v>0</v>
      </c>
    </row>
    <row r="9" spans="1:32" s="5" customFormat="1" ht="51" customHeight="1" x14ac:dyDescent="0.2">
      <c r="A9" s="40" t="s">
        <v>7</v>
      </c>
      <c r="B9" s="41">
        <f t="shared" ref="B9:AE9" si="1">B8/B7</f>
        <v>1.1372832369942196</v>
      </c>
      <c r="C9" s="41">
        <f t="shared" si="1"/>
        <v>1.1053468208092487</v>
      </c>
      <c r="D9" s="37"/>
      <c r="E9" s="42">
        <f t="shared" si="1"/>
        <v>1.2571428571428571</v>
      </c>
      <c r="F9" s="42">
        <f t="shared" si="1"/>
        <v>1.2666666666666666</v>
      </c>
      <c r="G9" s="42">
        <f t="shared" si="1"/>
        <v>1.0893333333333333</v>
      </c>
      <c r="H9" s="42">
        <f t="shared" si="1"/>
        <v>0.59787234042553195</v>
      </c>
      <c r="I9" s="42" t="e">
        <f t="shared" si="1"/>
        <v>#DIV/0!</v>
      </c>
      <c r="J9" s="42"/>
      <c r="K9" s="42" t="e">
        <f t="shared" si="1"/>
        <v>#DIV/0!</v>
      </c>
      <c r="L9" s="42">
        <f t="shared" si="1"/>
        <v>0</v>
      </c>
      <c r="M9" s="42">
        <f t="shared" si="1"/>
        <v>0</v>
      </c>
      <c r="N9" s="42" t="e">
        <f t="shared" si="1"/>
        <v>#DIV/0!</v>
      </c>
      <c r="O9" s="42">
        <f t="shared" si="1"/>
        <v>0</v>
      </c>
      <c r="P9" s="42">
        <f t="shared" si="1"/>
        <v>3.5</v>
      </c>
      <c r="Q9" s="42" t="e">
        <f t="shared" si="1"/>
        <v>#DIV/0!</v>
      </c>
      <c r="R9" s="42" t="e">
        <f t="shared" si="1"/>
        <v>#DIV/0!</v>
      </c>
      <c r="S9" s="42"/>
      <c r="T9" s="42" t="e">
        <f t="shared" si="1"/>
        <v>#DIV/0!</v>
      </c>
      <c r="U9" s="42" t="e">
        <f t="shared" si="1"/>
        <v>#DIV/0!</v>
      </c>
      <c r="V9" s="42" t="e">
        <f t="shared" si="1"/>
        <v>#DIV/0!</v>
      </c>
      <c r="W9" s="42"/>
      <c r="X9" s="42" t="e">
        <f t="shared" si="1"/>
        <v>#DIV/0!</v>
      </c>
      <c r="Y9" s="42" t="e">
        <f t="shared" si="1"/>
        <v>#DIV/0!</v>
      </c>
      <c r="Z9" s="42" t="e">
        <f t="shared" si="1"/>
        <v>#DIV/0!</v>
      </c>
      <c r="AA9" s="42" t="e">
        <f t="shared" si="1"/>
        <v>#DIV/0!</v>
      </c>
      <c r="AB9" s="42">
        <f t="shared" si="1"/>
        <v>1.3333333333333333</v>
      </c>
      <c r="AC9" s="42"/>
      <c r="AD9" s="42"/>
      <c r="AE9" s="42" t="e">
        <f t="shared" si="1"/>
        <v>#DIV/0!</v>
      </c>
    </row>
    <row r="10" spans="1:32" s="5" customFormat="1" ht="54.75" customHeight="1" x14ac:dyDescent="0.2">
      <c r="A10" s="39" t="s">
        <v>8</v>
      </c>
      <c r="B10" s="36">
        <v>787</v>
      </c>
      <c r="C10" s="36">
        <f>SUM(E10:AE10)</f>
        <v>701.90000000000009</v>
      </c>
      <c r="D10" s="37">
        <f t="shared" si="0"/>
        <v>0.89186785260482859</v>
      </c>
      <c r="E10" s="38">
        <v>352</v>
      </c>
      <c r="F10" s="38">
        <v>147</v>
      </c>
      <c r="G10" s="38">
        <v>81.7</v>
      </c>
      <c r="H10" s="38">
        <v>36.200000000000003</v>
      </c>
      <c r="I10" s="38">
        <v>0</v>
      </c>
      <c r="J10" s="38"/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35</v>
      </c>
      <c r="Q10" s="38"/>
      <c r="R10" s="38">
        <v>30</v>
      </c>
      <c r="S10" s="38"/>
      <c r="T10" s="38">
        <v>0</v>
      </c>
      <c r="U10" s="38">
        <v>0</v>
      </c>
      <c r="V10" s="38">
        <v>0</v>
      </c>
      <c r="W10" s="38"/>
      <c r="X10" s="38">
        <v>0</v>
      </c>
      <c r="Y10" s="38">
        <v>0</v>
      </c>
      <c r="Z10" s="38">
        <v>0</v>
      </c>
      <c r="AA10" s="38">
        <v>0</v>
      </c>
      <c r="AB10" s="38">
        <v>20</v>
      </c>
      <c r="AC10" s="38"/>
      <c r="AD10" s="38"/>
      <c r="AE10" s="38">
        <v>0</v>
      </c>
    </row>
    <row r="11" spans="1:32" s="5" customFormat="1" ht="48.75" customHeight="1" x14ac:dyDescent="0.2">
      <c r="A11" s="39" t="s">
        <v>9</v>
      </c>
      <c r="B11" s="41">
        <v>1</v>
      </c>
      <c r="C11" s="41">
        <f>C10/C8</f>
        <v>0.91763629232579424</v>
      </c>
      <c r="D11" s="37">
        <f t="shared" si="0"/>
        <v>0.91763629232579424</v>
      </c>
      <c r="E11" s="42">
        <f>E10/E8</f>
        <v>1</v>
      </c>
      <c r="F11" s="42">
        <f>F10/F8</f>
        <v>0.77368421052631575</v>
      </c>
      <c r="G11" s="42">
        <f t="shared" ref="G11:AE11" si="2">G10/G8</f>
        <v>1</v>
      </c>
      <c r="H11" s="42">
        <f t="shared" si="2"/>
        <v>0.64412811387900359</v>
      </c>
      <c r="I11" s="42" t="e">
        <f t="shared" si="2"/>
        <v>#DIV/0!</v>
      </c>
      <c r="J11" s="42"/>
      <c r="K11" s="42" t="e">
        <f t="shared" si="2"/>
        <v>#DIV/0!</v>
      </c>
      <c r="L11" s="42">
        <v>0.97</v>
      </c>
      <c r="M11" s="42" t="e">
        <f t="shared" si="2"/>
        <v>#DIV/0!</v>
      </c>
      <c r="N11" s="42" t="e">
        <f t="shared" si="2"/>
        <v>#DIV/0!</v>
      </c>
      <c r="O11" s="42" t="e">
        <f t="shared" si="2"/>
        <v>#DIV/0!</v>
      </c>
      <c r="P11" s="42">
        <v>0.94</v>
      </c>
      <c r="Q11" s="42"/>
      <c r="R11" s="42">
        <f t="shared" si="2"/>
        <v>1</v>
      </c>
      <c r="S11" s="42"/>
      <c r="T11" s="42" t="e">
        <f t="shared" si="2"/>
        <v>#DIV/0!</v>
      </c>
      <c r="U11" s="42" t="e">
        <f t="shared" si="2"/>
        <v>#DIV/0!</v>
      </c>
      <c r="V11" s="42" t="e">
        <f t="shared" si="2"/>
        <v>#DIV/0!</v>
      </c>
      <c r="W11" s="42"/>
      <c r="X11" s="42" t="e">
        <f t="shared" si="2"/>
        <v>#DIV/0!</v>
      </c>
      <c r="Y11" s="42" t="e">
        <f t="shared" si="2"/>
        <v>#DIV/0!</v>
      </c>
      <c r="Z11" s="42">
        <v>0.97</v>
      </c>
      <c r="AA11" s="42" t="e">
        <f t="shared" si="2"/>
        <v>#DIV/0!</v>
      </c>
      <c r="AB11" s="42">
        <f t="shared" si="2"/>
        <v>1</v>
      </c>
      <c r="AC11" s="42"/>
      <c r="AD11" s="42"/>
      <c r="AE11" s="42" t="e">
        <f t="shared" si="2"/>
        <v>#DIV/0!</v>
      </c>
    </row>
    <row r="12" spans="1:32" s="5" customFormat="1" ht="30" hidden="1" customHeight="1" x14ac:dyDescent="0.2">
      <c r="A12" s="40" t="s">
        <v>10</v>
      </c>
      <c r="B12" s="36">
        <v>20820</v>
      </c>
      <c r="C12" s="36">
        <f>SUM(E12:AE12)</f>
        <v>28726</v>
      </c>
      <c r="D12" s="37">
        <f t="shared" si="0"/>
        <v>1.379731027857829</v>
      </c>
      <c r="E12" s="43">
        <v>1630</v>
      </c>
      <c r="F12" s="43">
        <v>728</v>
      </c>
      <c r="G12" s="43">
        <v>2552</v>
      </c>
      <c r="H12" s="43">
        <v>1253</v>
      </c>
      <c r="I12" s="43">
        <v>680</v>
      </c>
      <c r="J12" s="43"/>
      <c r="K12" s="43">
        <v>2600</v>
      </c>
      <c r="L12" s="43">
        <v>1201</v>
      </c>
      <c r="M12" s="43">
        <v>607</v>
      </c>
      <c r="N12" s="43">
        <v>968</v>
      </c>
      <c r="O12" s="43">
        <v>35</v>
      </c>
      <c r="P12" s="43">
        <v>517</v>
      </c>
      <c r="Q12" s="43"/>
      <c r="R12" s="43">
        <v>950</v>
      </c>
      <c r="S12" s="43"/>
      <c r="T12" s="43">
        <v>2963</v>
      </c>
      <c r="U12" s="43">
        <v>1650</v>
      </c>
      <c r="V12" s="43">
        <v>2878</v>
      </c>
      <c r="W12" s="43"/>
      <c r="X12" s="43">
        <v>1772</v>
      </c>
      <c r="Y12" s="43">
        <v>742</v>
      </c>
      <c r="Z12" s="43">
        <v>720</v>
      </c>
      <c r="AA12" s="43">
        <v>260</v>
      </c>
      <c r="AB12" s="43">
        <v>3270</v>
      </c>
      <c r="AC12" s="43"/>
      <c r="AD12" s="43"/>
      <c r="AE12" s="43">
        <v>750</v>
      </c>
    </row>
    <row r="13" spans="1:32" s="5" customFormat="1" ht="30" hidden="1" customHeight="1" x14ac:dyDescent="0.2">
      <c r="A13" s="40" t="s">
        <v>11</v>
      </c>
      <c r="B13" s="37">
        <f>B12/B8</f>
        <v>26.454891994917407</v>
      </c>
      <c r="C13" s="37">
        <f>C12/C8</f>
        <v>37.555235978559281</v>
      </c>
      <c r="D13" s="37">
        <f t="shared" si="0"/>
        <v>1.4195951352125915</v>
      </c>
      <c r="E13" s="44">
        <f t="shared" ref="E13:M13" si="3">E12/E8</f>
        <v>4.6306818181818183</v>
      </c>
      <c r="F13" s="44">
        <f t="shared" si="3"/>
        <v>3.831578947368421</v>
      </c>
      <c r="G13" s="44">
        <f t="shared" si="3"/>
        <v>31.236230110159116</v>
      </c>
      <c r="H13" s="44">
        <f t="shared" si="3"/>
        <v>22.295373665480426</v>
      </c>
      <c r="I13" s="44" t="e">
        <f t="shared" si="3"/>
        <v>#DIV/0!</v>
      </c>
      <c r="J13" s="44"/>
      <c r="K13" s="44" t="e">
        <f t="shared" si="3"/>
        <v>#DIV/0!</v>
      </c>
      <c r="L13" s="44" t="e">
        <f t="shared" si="3"/>
        <v>#DIV/0!</v>
      </c>
      <c r="M13" s="44" t="e">
        <f t="shared" si="3"/>
        <v>#DIV/0!</v>
      </c>
      <c r="N13" s="44" t="e">
        <f t="shared" ref="N13:AE13" si="4">N12/N8</f>
        <v>#DIV/0!</v>
      </c>
      <c r="O13" s="44" t="e">
        <f t="shared" si="4"/>
        <v>#DIV/0!</v>
      </c>
      <c r="P13" s="44">
        <f t="shared" si="4"/>
        <v>14.771428571428572</v>
      </c>
      <c r="Q13" s="44"/>
      <c r="R13" s="44">
        <f t="shared" si="4"/>
        <v>31.666666666666668</v>
      </c>
      <c r="S13" s="44"/>
      <c r="T13" s="44" t="e">
        <f t="shared" si="4"/>
        <v>#DIV/0!</v>
      </c>
      <c r="U13" s="44" t="e">
        <f t="shared" si="4"/>
        <v>#DIV/0!</v>
      </c>
      <c r="V13" s="44" t="e">
        <f t="shared" si="4"/>
        <v>#DIV/0!</v>
      </c>
      <c r="W13" s="44"/>
      <c r="X13" s="44" t="e">
        <f t="shared" si="4"/>
        <v>#DIV/0!</v>
      </c>
      <c r="Y13" s="44" t="e">
        <f t="shared" si="4"/>
        <v>#DIV/0!</v>
      </c>
      <c r="Z13" s="44" t="e">
        <f t="shared" si="4"/>
        <v>#DIV/0!</v>
      </c>
      <c r="AA13" s="44" t="e">
        <f t="shared" si="4"/>
        <v>#DIV/0!</v>
      </c>
      <c r="AB13" s="44">
        <f t="shared" si="4"/>
        <v>163.5</v>
      </c>
      <c r="AC13" s="44"/>
      <c r="AD13" s="44"/>
      <c r="AE13" s="44" t="e">
        <f t="shared" si="4"/>
        <v>#DIV/0!</v>
      </c>
    </row>
    <row r="14" spans="1:32" s="5" customFormat="1" ht="30" hidden="1" customHeight="1" x14ac:dyDescent="0.2">
      <c r="A14" s="45" t="s">
        <v>12</v>
      </c>
      <c r="B14" s="36">
        <v>5876</v>
      </c>
      <c r="C14" s="46">
        <f t="shared" ref="C14:C19" si="5">SUM(E14:AE14)</f>
        <v>8187</v>
      </c>
      <c r="D14" s="37">
        <f t="shared" si="0"/>
        <v>1.3932947583390061</v>
      </c>
      <c r="E14" s="38">
        <v>103</v>
      </c>
      <c r="F14" s="38">
        <v>390</v>
      </c>
      <c r="G14" s="38">
        <v>1190</v>
      </c>
      <c r="H14" s="38">
        <v>530</v>
      </c>
      <c r="I14" s="38"/>
      <c r="J14" s="38"/>
      <c r="K14" s="38">
        <v>300</v>
      </c>
      <c r="L14" s="38">
        <v>975</v>
      </c>
      <c r="M14" s="38">
        <v>650</v>
      </c>
      <c r="N14" s="38">
        <v>700</v>
      </c>
      <c r="O14" s="38">
        <v>12</v>
      </c>
      <c r="P14" s="38">
        <v>88</v>
      </c>
      <c r="Q14" s="38"/>
      <c r="R14" s="38">
        <v>520</v>
      </c>
      <c r="S14" s="38"/>
      <c r="T14" s="38"/>
      <c r="U14" s="38">
        <v>1260</v>
      </c>
      <c r="V14" s="38">
        <v>465</v>
      </c>
      <c r="W14" s="38"/>
      <c r="X14" s="38"/>
      <c r="Y14" s="38">
        <v>300</v>
      </c>
      <c r="Z14" s="38">
        <v>4</v>
      </c>
      <c r="AA14" s="38">
        <v>50</v>
      </c>
      <c r="AB14" s="38">
        <v>650</v>
      </c>
      <c r="AC14" s="38"/>
      <c r="AD14" s="38"/>
      <c r="AE14" s="38"/>
    </row>
    <row r="15" spans="1:32" s="5" customFormat="1" ht="30" hidden="1" customHeight="1" x14ac:dyDescent="0.2">
      <c r="A15" s="39" t="s">
        <v>13</v>
      </c>
      <c r="B15" s="36">
        <v>20000.3</v>
      </c>
      <c r="C15" s="46">
        <f t="shared" si="5"/>
        <v>19999.399999999998</v>
      </c>
      <c r="D15" s="37">
        <f t="shared" si="0"/>
        <v>0.99995500067498977</v>
      </c>
      <c r="E15" s="38">
        <v>1214</v>
      </c>
      <c r="F15" s="38">
        <v>599</v>
      </c>
      <c r="G15" s="38">
        <v>1456</v>
      </c>
      <c r="H15" s="38">
        <v>1166.4000000000001</v>
      </c>
      <c r="I15" s="38">
        <v>648</v>
      </c>
      <c r="J15" s="38"/>
      <c r="K15" s="38">
        <v>1046</v>
      </c>
      <c r="L15" s="38">
        <v>965.7</v>
      </c>
      <c r="M15" s="38">
        <v>1272</v>
      </c>
      <c r="N15" s="38">
        <v>779.2</v>
      </c>
      <c r="O15" s="38">
        <v>418</v>
      </c>
      <c r="P15" s="38">
        <v>542</v>
      </c>
      <c r="Q15" s="38"/>
      <c r="R15" s="38">
        <v>1129</v>
      </c>
      <c r="S15" s="38"/>
      <c r="T15" s="38">
        <v>1318</v>
      </c>
      <c r="U15" s="38">
        <v>1036</v>
      </c>
      <c r="V15" s="38">
        <v>1268.5</v>
      </c>
      <c r="W15" s="38"/>
      <c r="X15" s="38">
        <v>857</v>
      </c>
      <c r="Y15" s="38">
        <v>661</v>
      </c>
      <c r="Z15" s="38">
        <v>187.6</v>
      </c>
      <c r="AA15" s="38">
        <v>1099</v>
      </c>
      <c r="AB15" s="38">
        <v>1550</v>
      </c>
      <c r="AC15" s="38"/>
      <c r="AD15" s="38"/>
      <c r="AE15" s="38">
        <v>787</v>
      </c>
    </row>
    <row r="16" spans="1:32" s="2" customFormat="1" ht="30" hidden="1" customHeight="1" x14ac:dyDescent="0.25">
      <c r="A16" s="39" t="s">
        <v>14</v>
      </c>
      <c r="B16" s="47">
        <v>11053</v>
      </c>
      <c r="C16" s="46">
        <f t="shared" si="5"/>
        <v>11553.500000000002</v>
      </c>
      <c r="D16" s="37">
        <f t="shared" si="0"/>
        <v>1.0452818239392021</v>
      </c>
      <c r="E16" s="48">
        <v>268.39999999999998</v>
      </c>
      <c r="F16" s="48">
        <v>181.8</v>
      </c>
      <c r="G16" s="48">
        <v>597.6</v>
      </c>
      <c r="H16" s="48">
        <v>1396.4</v>
      </c>
      <c r="I16" s="48">
        <v>363.2</v>
      </c>
      <c r="J16" s="48"/>
      <c r="K16" s="48">
        <v>496.3</v>
      </c>
      <c r="L16" s="48">
        <v>781</v>
      </c>
      <c r="M16" s="48">
        <v>850.5</v>
      </c>
      <c r="N16" s="48">
        <v>782.1</v>
      </c>
      <c r="O16" s="48">
        <v>210</v>
      </c>
      <c r="P16" s="48">
        <v>484.8</v>
      </c>
      <c r="Q16" s="48"/>
      <c r="R16" s="48">
        <v>248.3</v>
      </c>
      <c r="S16" s="48"/>
      <c r="T16" s="48">
        <v>516.20000000000005</v>
      </c>
      <c r="U16" s="48">
        <v>356</v>
      </c>
      <c r="V16" s="48">
        <v>868</v>
      </c>
      <c r="W16" s="48"/>
      <c r="X16" s="48">
        <v>561.20000000000005</v>
      </c>
      <c r="Y16" s="48">
        <v>219.8</v>
      </c>
      <c r="Z16" s="48">
        <v>145.1</v>
      </c>
      <c r="AA16" s="48">
        <v>605.70000000000005</v>
      </c>
      <c r="AB16" s="48">
        <v>1368.7</v>
      </c>
      <c r="AC16" s="48"/>
      <c r="AD16" s="48"/>
      <c r="AE16" s="48">
        <v>252.4</v>
      </c>
      <c r="AF16" s="6"/>
    </row>
    <row r="17" spans="1:32" s="2" customFormat="1" ht="30" hidden="1" customHeight="1" x14ac:dyDescent="0.25">
      <c r="A17" s="45" t="s">
        <v>15</v>
      </c>
      <c r="B17" s="37">
        <f>B16/B15</f>
        <v>0.5526417103743444</v>
      </c>
      <c r="C17" s="46">
        <f t="shared" si="5"/>
        <v>12.044296902083078</v>
      </c>
      <c r="D17" s="37">
        <f t="shared" si="0"/>
        <v>21.794042461841325</v>
      </c>
      <c r="E17" s="44">
        <f t="shared" ref="E17:AA17" si="6">E16/E15</f>
        <v>0.22108731466227347</v>
      </c>
      <c r="F17" s="44">
        <f t="shared" si="6"/>
        <v>0.30350584307178635</v>
      </c>
      <c r="G17" s="44">
        <f t="shared" si="6"/>
        <v>0.41043956043956048</v>
      </c>
      <c r="H17" s="44">
        <f t="shared" si="6"/>
        <v>1.19718792866941</v>
      </c>
      <c r="I17" s="44">
        <f t="shared" si="6"/>
        <v>0.56049382716049378</v>
      </c>
      <c r="J17" s="44"/>
      <c r="K17" s="44">
        <f t="shared" si="6"/>
        <v>0.47447418738049713</v>
      </c>
      <c r="L17" s="44">
        <f t="shared" si="6"/>
        <v>0.8087397742570156</v>
      </c>
      <c r="M17" s="44">
        <f t="shared" si="6"/>
        <v>0.66863207547169812</v>
      </c>
      <c r="N17" s="44">
        <f t="shared" si="6"/>
        <v>1.0037217659137576</v>
      </c>
      <c r="O17" s="44">
        <f t="shared" si="6"/>
        <v>0.50239234449760761</v>
      </c>
      <c r="P17" s="44">
        <f t="shared" si="6"/>
        <v>0.89446494464944648</v>
      </c>
      <c r="Q17" s="44"/>
      <c r="R17" s="44">
        <f t="shared" si="6"/>
        <v>0.21992914083259524</v>
      </c>
      <c r="S17" s="44"/>
      <c r="T17" s="44">
        <f t="shared" si="6"/>
        <v>0.39165402124430959</v>
      </c>
      <c r="U17" s="44">
        <f t="shared" si="6"/>
        <v>0.34362934362934361</v>
      </c>
      <c r="V17" s="44">
        <f t="shared" si="6"/>
        <v>0.68427276310603069</v>
      </c>
      <c r="W17" s="44"/>
      <c r="X17" s="44">
        <f t="shared" si="6"/>
        <v>0.65484247374562432</v>
      </c>
      <c r="Y17" s="44">
        <f t="shared" si="6"/>
        <v>0.33252647503782151</v>
      </c>
      <c r="Z17" s="44">
        <f t="shared" si="6"/>
        <v>0.77345415778251603</v>
      </c>
      <c r="AA17" s="44">
        <f t="shared" si="6"/>
        <v>0.55113739763421299</v>
      </c>
      <c r="AB17" s="44">
        <v>0.72699999999999998</v>
      </c>
      <c r="AC17" s="44"/>
      <c r="AD17" s="44"/>
      <c r="AE17" s="44">
        <f>AE16/AE15</f>
        <v>0.32071156289707753</v>
      </c>
      <c r="AF17" s="7"/>
    </row>
    <row r="18" spans="1:32" s="2" customFormat="1" ht="30" hidden="1" customHeight="1" x14ac:dyDescent="0.25">
      <c r="A18" s="39" t="s">
        <v>16</v>
      </c>
      <c r="B18" s="37">
        <v>0.86799999999999999</v>
      </c>
      <c r="C18" s="46">
        <f t="shared" si="5"/>
        <v>18.514999999999997</v>
      </c>
      <c r="D18" s="37">
        <f t="shared" si="0"/>
        <v>21.33064516129032</v>
      </c>
      <c r="E18" s="44">
        <v>0.46400000000000002</v>
      </c>
      <c r="F18" s="44">
        <v>0.46700000000000003</v>
      </c>
      <c r="G18" s="44">
        <v>0.84199999999999997</v>
      </c>
      <c r="H18" s="44">
        <v>0.81100000000000005</v>
      </c>
      <c r="I18" s="44">
        <v>1.038</v>
      </c>
      <c r="J18" s="44"/>
      <c r="K18" s="44">
        <v>1.083</v>
      </c>
      <c r="L18" s="44">
        <v>2.1429999999999998</v>
      </c>
      <c r="M18" s="44">
        <v>1.0509999999999999</v>
      </c>
      <c r="N18" s="44">
        <v>0.63500000000000001</v>
      </c>
      <c r="O18" s="44">
        <v>1.077</v>
      </c>
      <c r="P18" s="44">
        <v>0.67700000000000005</v>
      </c>
      <c r="Q18" s="44"/>
      <c r="R18" s="44">
        <v>0.59299999999999997</v>
      </c>
      <c r="S18" s="44"/>
      <c r="T18" s="44">
        <v>0.6</v>
      </c>
      <c r="U18" s="44">
        <v>0.85699999999999998</v>
      </c>
      <c r="V18" s="44">
        <v>0.88300000000000001</v>
      </c>
      <c r="W18" s="44"/>
      <c r="X18" s="44">
        <v>0.30599999999999999</v>
      </c>
      <c r="Y18" s="44">
        <v>0.8</v>
      </c>
      <c r="Z18" s="44">
        <v>0.69299999999999995</v>
      </c>
      <c r="AA18" s="44">
        <v>0.75</v>
      </c>
      <c r="AB18" s="44">
        <v>1.319</v>
      </c>
      <c r="AC18" s="44"/>
      <c r="AD18" s="44"/>
      <c r="AE18" s="44">
        <v>1.4259999999999999</v>
      </c>
      <c r="AF18" s="7"/>
    </row>
    <row r="19" spans="1:32" s="2" customFormat="1" ht="30" hidden="1" customHeight="1" x14ac:dyDescent="0.25">
      <c r="A19" s="39" t="s">
        <v>17</v>
      </c>
      <c r="B19" s="37">
        <v>0.65500000000000003</v>
      </c>
      <c r="C19" s="46">
        <f t="shared" si="5"/>
        <v>16.073999999999998</v>
      </c>
      <c r="D19" s="37">
        <f t="shared" si="0"/>
        <v>24.54045801526717</v>
      </c>
      <c r="E19" s="44">
        <v>0.95099999999999996</v>
      </c>
      <c r="F19" s="44">
        <v>0.26700000000000002</v>
      </c>
      <c r="G19" s="44">
        <v>1.1719999999999999</v>
      </c>
      <c r="H19" s="44">
        <v>0.52600000000000002</v>
      </c>
      <c r="I19" s="44">
        <v>0.625</v>
      </c>
      <c r="J19" s="44"/>
      <c r="K19" s="44">
        <v>1.1180000000000001</v>
      </c>
      <c r="L19" s="44">
        <v>3.464</v>
      </c>
      <c r="M19" s="44">
        <v>0.377</v>
      </c>
      <c r="N19" s="44">
        <v>0.4</v>
      </c>
      <c r="O19" s="44">
        <v>1.548</v>
      </c>
      <c r="P19" s="44">
        <v>0.63300000000000001</v>
      </c>
      <c r="Q19" s="44"/>
      <c r="R19" s="44">
        <v>5.6000000000000001E-2</v>
      </c>
      <c r="S19" s="44"/>
      <c r="T19" s="44">
        <v>0.42199999999999999</v>
      </c>
      <c r="U19" s="44">
        <v>8.6999999999999994E-2</v>
      </c>
      <c r="V19" s="44">
        <v>0.97899999999999998</v>
      </c>
      <c r="W19" s="44"/>
      <c r="X19" s="44">
        <v>0.313</v>
      </c>
      <c r="Y19" s="44">
        <v>0</v>
      </c>
      <c r="Z19" s="44">
        <v>1.6830000000000001</v>
      </c>
      <c r="AA19" s="44">
        <v>0.752</v>
      </c>
      <c r="AB19" s="44">
        <v>0.54900000000000004</v>
      </c>
      <c r="AC19" s="44"/>
      <c r="AD19" s="44"/>
      <c r="AE19" s="44">
        <v>0.152</v>
      </c>
      <c r="AF19" s="7"/>
    </row>
    <row r="20" spans="1:32" s="2" customFormat="1" ht="46.5" customHeight="1" x14ac:dyDescent="0.25">
      <c r="A20" s="39" t="s">
        <v>10</v>
      </c>
      <c r="B20" s="37"/>
      <c r="C20" s="36">
        <f>SUM(E20:AE20)</f>
        <v>345</v>
      </c>
      <c r="D20" s="37" t="e">
        <f t="shared" si="0"/>
        <v>#DIV/0!</v>
      </c>
      <c r="E20" s="200">
        <v>200</v>
      </c>
      <c r="F20" s="200">
        <v>100</v>
      </c>
      <c r="G20" s="200">
        <v>10</v>
      </c>
      <c r="H20" s="200"/>
      <c r="I20" s="200"/>
      <c r="J20" s="200"/>
      <c r="K20" s="200"/>
      <c r="L20" s="200"/>
      <c r="M20" s="200"/>
      <c r="N20" s="200"/>
      <c r="O20" s="200"/>
      <c r="P20" s="200">
        <v>35</v>
      </c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7"/>
    </row>
    <row r="21" spans="1:32" s="2" customFormat="1" ht="46.5" customHeight="1" x14ac:dyDescent="0.25">
      <c r="A21" s="39" t="s">
        <v>12</v>
      </c>
      <c r="B21" s="37"/>
      <c r="C21" s="36">
        <f>SUM(E21:AE21)</f>
        <v>20</v>
      </c>
      <c r="D21" s="37" t="e">
        <f t="shared" si="0"/>
        <v>#DIV/0!</v>
      </c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>
        <v>20</v>
      </c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7"/>
    </row>
    <row r="22" spans="1:32" s="5" customFormat="1" ht="50.25" customHeight="1" x14ac:dyDescent="0.2">
      <c r="A22" s="49" t="s">
        <v>18</v>
      </c>
      <c r="B22" s="46">
        <v>1773</v>
      </c>
      <c r="C22" s="46">
        <f>SUM(E22:AE22)</f>
        <v>1459</v>
      </c>
      <c r="D22" s="37">
        <f t="shared" si="0"/>
        <v>0.82289904117315282</v>
      </c>
      <c r="E22" s="197">
        <v>580</v>
      </c>
      <c r="F22" s="50">
        <v>360</v>
      </c>
      <c r="G22" s="50">
        <v>200</v>
      </c>
      <c r="H22" s="50">
        <v>163</v>
      </c>
      <c r="I22" s="50">
        <v>0</v>
      </c>
      <c r="J22" s="50"/>
      <c r="K22" s="50">
        <v>20</v>
      </c>
      <c r="L22" s="50">
        <v>0</v>
      </c>
      <c r="M22" s="50">
        <v>0</v>
      </c>
      <c r="N22" s="50">
        <v>0</v>
      </c>
      <c r="O22" s="50">
        <v>100</v>
      </c>
      <c r="P22" s="50">
        <v>36</v>
      </c>
      <c r="Q22" s="50"/>
      <c r="R22" s="50">
        <v>0</v>
      </c>
      <c r="S22" s="50"/>
      <c r="T22" s="50">
        <v>0</v>
      </c>
      <c r="U22" s="50">
        <v>0</v>
      </c>
      <c r="V22" s="50">
        <v>0</v>
      </c>
      <c r="W22" s="50"/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/>
      <c r="AD22" s="50"/>
      <c r="AE22" s="50">
        <v>0</v>
      </c>
    </row>
    <row r="23" spans="1:32" s="5" customFormat="1" ht="30" hidden="1" customHeight="1" x14ac:dyDescent="0.2">
      <c r="A23" s="51" t="s">
        <v>19</v>
      </c>
      <c r="B23" s="46">
        <v>0</v>
      </c>
      <c r="C23" s="46">
        <f>SUM(E23:AE23)</f>
        <v>0</v>
      </c>
      <c r="D23" s="37" t="e">
        <f t="shared" si="0"/>
        <v>#DIV/0!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</row>
    <row r="24" spans="1:32" s="5" customFormat="1" ht="30" hidden="1" customHeight="1" x14ac:dyDescent="0.2">
      <c r="A24" s="51" t="s">
        <v>20</v>
      </c>
      <c r="B24" s="53">
        <f>B23/B22</f>
        <v>0</v>
      </c>
      <c r="C24" s="53">
        <f>C23/C22</f>
        <v>0</v>
      </c>
      <c r="D24" s="37" t="e">
        <f t="shared" si="0"/>
        <v>#DIV/0!</v>
      </c>
      <c r="E24" s="54">
        <f t="shared" ref="E24:AE24" si="7">E23/E22</f>
        <v>0</v>
      </c>
      <c r="F24" s="54">
        <f t="shared" si="7"/>
        <v>0</v>
      </c>
      <c r="G24" s="54">
        <f t="shared" si="7"/>
        <v>0</v>
      </c>
      <c r="H24" s="54">
        <f t="shared" si="7"/>
        <v>0</v>
      </c>
      <c r="I24" s="54" t="e">
        <f t="shared" si="7"/>
        <v>#DIV/0!</v>
      </c>
      <c r="J24" s="54"/>
      <c r="K24" s="54">
        <f t="shared" si="7"/>
        <v>0</v>
      </c>
      <c r="L24" s="54" t="e">
        <f t="shared" si="7"/>
        <v>#DIV/0!</v>
      </c>
      <c r="M24" s="54" t="e">
        <f t="shared" si="7"/>
        <v>#DIV/0!</v>
      </c>
      <c r="N24" s="54" t="e">
        <f t="shared" si="7"/>
        <v>#DIV/0!</v>
      </c>
      <c r="O24" s="54">
        <f t="shared" si="7"/>
        <v>0</v>
      </c>
      <c r="P24" s="54">
        <f t="shared" si="7"/>
        <v>0</v>
      </c>
      <c r="Q24" s="54"/>
      <c r="R24" s="54" t="e">
        <f t="shared" si="7"/>
        <v>#DIV/0!</v>
      </c>
      <c r="S24" s="54"/>
      <c r="T24" s="54" t="e">
        <f t="shared" si="7"/>
        <v>#DIV/0!</v>
      </c>
      <c r="U24" s="54" t="e">
        <f t="shared" si="7"/>
        <v>#DIV/0!</v>
      </c>
      <c r="V24" s="54" t="e">
        <f t="shared" si="7"/>
        <v>#DIV/0!</v>
      </c>
      <c r="W24" s="54"/>
      <c r="X24" s="54" t="e">
        <f t="shared" si="7"/>
        <v>#DIV/0!</v>
      </c>
      <c r="Y24" s="54" t="e">
        <f t="shared" si="7"/>
        <v>#DIV/0!</v>
      </c>
      <c r="Z24" s="54" t="e">
        <f t="shared" si="7"/>
        <v>#DIV/0!</v>
      </c>
      <c r="AA24" s="54" t="e">
        <f t="shared" si="7"/>
        <v>#DIV/0!</v>
      </c>
      <c r="AB24" s="54" t="e">
        <f t="shared" si="7"/>
        <v>#DIV/0!</v>
      </c>
      <c r="AC24" s="54"/>
      <c r="AD24" s="54"/>
      <c r="AE24" s="54" t="e">
        <f t="shared" si="7"/>
        <v>#DIV/0!</v>
      </c>
    </row>
    <row r="25" spans="1:32" s="5" customFormat="1" ht="30" hidden="1" customHeight="1" x14ac:dyDescent="0.2">
      <c r="A25" s="51" t="s">
        <v>21</v>
      </c>
      <c r="B25" s="46">
        <v>0</v>
      </c>
      <c r="C25" s="55">
        <f>SUM(E25:AE25)</f>
        <v>0</v>
      </c>
      <c r="D25" s="37" t="e">
        <f t="shared" si="0"/>
        <v>#DIV/0!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</row>
    <row r="26" spans="1:32" s="5" customFormat="1" ht="30" hidden="1" customHeight="1" x14ac:dyDescent="0.2">
      <c r="A26" s="51" t="s">
        <v>22</v>
      </c>
      <c r="B26" s="37" t="e">
        <f>B25/B23</f>
        <v>#DIV/0!</v>
      </c>
      <c r="C26" s="37" t="e">
        <f>C25/C23</f>
        <v>#DIV/0!</v>
      </c>
      <c r="D26" s="37" t="e">
        <f t="shared" si="0"/>
        <v>#DIV/0!</v>
      </c>
      <c r="E26" s="44" t="e">
        <f>E25/E23</f>
        <v>#DIV/0!</v>
      </c>
      <c r="F26" s="44" t="e">
        <f t="shared" ref="F26:AE26" si="8">F25/F23</f>
        <v>#DIV/0!</v>
      </c>
      <c r="G26" s="44" t="e">
        <f t="shared" si="8"/>
        <v>#DIV/0!</v>
      </c>
      <c r="H26" s="44" t="e">
        <f t="shared" si="8"/>
        <v>#DIV/0!</v>
      </c>
      <c r="I26" s="44" t="e">
        <f t="shared" si="8"/>
        <v>#DIV/0!</v>
      </c>
      <c r="J26" s="44"/>
      <c r="K26" s="44" t="e">
        <f t="shared" si="8"/>
        <v>#DIV/0!</v>
      </c>
      <c r="L26" s="44" t="e">
        <f t="shared" si="8"/>
        <v>#DIV/0!</v>
      </c>
      <c r="M26" s="44" t="e">
        <f t="shared" si="8"/>
        <v>#DIV/0!</v>
      </c>
      <c r="N26" s="44" t="e">
        <f t="shared" si="8"/>
        <v>#DIV/0!</v>
      </c>
      <c r="O26" s="44" t="e">
        <f t="shared" si="8"/>
        <v>#DIV/0!</v>
      </c>
      <c r="P26" s="44" t="e">
        <f t="shared" si="8"/>
        <v>#DIV/0!</v>
      </c>
      <c r="Q26" s="44"/>
      <c r="R26" s="44" t="e">
        <f t="shared" si="8"/>
        <v>#DIV/0!</v>
      </c>
      <c r="S26" s="44"/>
      <c r="T26" s="44" t="e">
        <f t="shared" si="8"/>
        <v>#DIV/0!</v>
      </c>
      <c r="U26" s="44" t="e">
        <f t="shared" si="8"/>
        <v>#DIV/0!</v>
      </c>
      <c r="V26" s="44" t="e">
        <f t="shared" si="8"/>
        <v>#DIV/0!</v>
      </c>
      <c r="W26" s="44"/>
      <c r="X26" s="44" t="e">
        <f t="shared" si="8"/>
        <v>#DIV/0!</v>
      </c>
      <c r="Y26" s="44" t="e">
        <f t="shared" si="8"/>
        <v>#DIV/0!</v>
      </c>
      <c r="Z26" s="44" t="e">
        <f t="shared" si="8"/>
        <v>#DIV/0!</v>
      </c>
      <c r="AA26" s="44" t="e">
        <f t="shared" si="8"/>
        <v>#DIV/0!</v>
      </c>
      <c r="AB26" s="44" t="e">
        <f t="shared" si="8"/>
        <v>#DIV/0!</v>
      </c>
      <c r="AC26" s="44"/>
      <c r="AD26" s="44"/>
      <c r="AE26" s="44" t="e">
        <f t="shared" si="8"/>
        <v>#DIV/0!</v>
      </c>
    </row>
    <row r="27" spans="1:32" s="5" customFormat="1" ht="58.5" customHeight="1" x14ac:dyDescent="0.2">
      <c r="A27" s="40" t="s">
        <v>23</v>
      </c>
      <c r="B27" s="46">
        <v>0</v>
      </c>
      <c r="C27" s="46">
        <f>SUM(E27:AE27)</f>
        <v>1459</v>
      </c>
      <c r="D27" s="37" t="e">
        <f t="shared" si="0"/>
        <v>#DIV/0!</v>
      </c>
      <c r="E27" s="52">
        <v>580</v>
      </c>
      <c r="F27" s="52">
        <v>360</v>
      </c>
      <c r="G27" s="52">
        <v>200</v>
      </c>
      <c r="H27" s="196">
        <v>163</v>
      </c>
      <c r="I27" s="52"/>
      <c r="J27" s="52"/>
      <c r="K27" s="52">
        <v>20</v>
      </c>
      <c r="L27" s="52"/>
      <c r="M27" s="52"/>
      <c r="N27" s="52"/>
      <c r="O27" s="52">
        <v>100</v>
      </c>
      <c r="P27" s="52">
        <v>36</v>
      </c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</row>
    <row r="28" spans="1:32" s="5" customFormat="1" ht="50.25" customHeight="1" x14ac:dyDescent="0.2">
      <c r="A28" s="45" t="s">
        <v>24</v>
      </c>
      <c r="B28" s="56" t="e">
        <f t="shared" ref="B28:AE28" si="9">B26/B19</f>
        <v>#DIV/0!</v>
      </c>
      <c r="C28" s="56">
        <f>C27/C22</f>
        <v>1</v>
      </c>
      <c r="D28" s="37" t="e">
        <f t="shared" si="0"/>
        <v>#DIV/0!</v>
      </c>
      <c r="E28" s="57" t="e">
        <f t="shared" si="9"/>
        <v>#DIV/0!</v>
      </c>
      <c r="F28" s="57" t="e">
        <f t="shared" si="9"/>
        <v>#DIV/0!</v>
      </c>
      <c r="G28" s="57" t="e">
        <f t="shared" si="9"/>
        <v>#DIV/0!</v>
      </c>
      <c r="H28" s="57" t="e">
        <f t="shared" si="9"/>
        <v>#DIV/0!</v>
      </c>
      <c r="I28" s="57" t="e">
        <f t="shared" si="9"/>
        <v>#DIV/0!</v>
      </c>
      <c r="J28" s="57"/>
      <c r="K28" s="57" t="e">
        <f t="shared" si="9"/>
        <v>#DIV/0!</v>
      </c>
      <c r="L28" s="57" t="e">
        <f t="shared" si="9"/>
        <v>#DIV/0!</v>
      </c>
      <c r="M28" s="57" t="e">
        <f t="shared" si="9"/>
        <v>#DIV/0!</v>
      </c>
      <c r="N28" s="57" t="e">
        <f t="shared" si="9"/>
        <v>#DIV/0!</v>
      </c>
      <c r="O28" s="57" t="e">
        <f t="shared" si="9"/>
        <v>#DIV/0!</v>
      </c>
      <c r="P28" s="57" t="e">
        <f t="shared" si="9"/>
        <v>#DIV/0!</v>
      </c>
      <c r="Q28" s="57"/>
      <c r="R28" s="57" t="e">
        <f t="shared" si="9"/>
        <v>#DIV/0!</v>
      </c>
      <c r="S28" s="57"/>
      <c r="T28" s="57" t="e">
        <f t="shared" si="9"/>
        <v>#DIV/0!</v>
      </c>
      <c r="U28" s="57" t="e">
        <f t="shared" si="9"/>
        <v>#DIV/0!</v>
      </c>
      <c r="V28" s="57" t="e">
        <f t="shared" si="9"/>
        <v>#DIV/0!</v>
      </c>
      <c r="W28" s="57"/>
      <c r="X28" s="57" t="e">
        <f t="shared" si="9"/>
        <v>#DIV/0!</v>
      </c>
      <c r="Y28" s="57" t="e">
        <f t="shared" si="9"/>
        <v>#DIV/0!</v>
      </c>
      <c r="Z28" s="57" t="e">
        <f t="shared" si="9"/>
        <v>#DIV/0!</v>
      </c>
      <c r="AA28" s="57" t="e">
        <f t="shared" si="9"/>
        <v>#DIV/0!</v>
      </c>
      <c r="AB28" s="57" t="e">
        <f t="shared" si="9"/>
        <v>#DIV/0!</v>
      </c>
      <c r="AC28" s="57"/>
      <c r="AD28" s="57"/>
      <c r="AE28" s="57" t="e">
        <f t="shared" si="9"/>
        <v>#DIV/0!</v>
      </c>
    </row>
    <row r="29" spans="1:32" s="5" customFormat="1" ht="50.25" customHeight="1" x14ac:dyDescent="0.2">
      <c r="A29" s="45" t="s">
        <v>220</v>
      </c>
      <c r="B29" s="199"/>
      <c r="C29" s="46">
        <f>SUM(E29:AE29)</f>
        <v>1439</v>
      </c>
      <c r="D29" s="37" t="e">
        <f t="shared" si="0"/>
        <v>#DIV/0!</v>
      </c>
      <c r="E29" s="58">
        <v>580</v>
      </c>
      <c r="F29" s="58">
        <v>360</v>
      </c>
      <c r="G29" s="58">
        <v>200</v>
      </c>
      <c r="H29" s="58">
        <v>163</v>
      </c>
      <c r="I29" s="58"/>
      <c r="J29" s="58"/>
      <c r="K29" s="58"/>
      <c r="L29" s="58"/>
      <c r="M29" s="58"/>
      <c r="N29" s="58"/>
      <c r="O29" s="58">
        <v>100</v>
      </c>
      <c r="P29" s="58">
        <v>36</v>
      </c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</row>
    <row r="30" spans="1:32" s="5" customFormat="1" ht="50.25" customHeight="1" x14ac:dyDescent="0.2">
      <c r="A30" s="45" t="s">
        <v>222</v>
      </c>
      <c r="B30" s="199"/>
      <c r="C30" s="46">
        <f t="shared" ref="C30:C47" si="10">SUM(E30:AE30)</f>
        <v>3133.05</v>
      </c>
      <c r="D30" s="37" t="e">
        <f t="shared" si="0"/>
        <v>#DIV/0!</v>
      </c>
      <c r="E30" s="58">
        <v>742</v>
      </c>
      <c r="F30" s="58">
        <v>871</v>
      </c>
      <c r="G30" s="58">
        <v>375</v>
      </c>
      <c r="H30" s="58">
        <v>189</v>
      </c>
      <c r="I30" s="58">
        <v>67</v>
      </c>
      <c r="J30" s="58"/>
      <c r="K30" s="58"/>
      <c r="L30" s="58">
        <v>70</v>
      </c>
      <c r="M30" s="58"/>
      <c r="N30" s="58"/>
      <c r="O30" s="58">
        <v>35</v>
      </c>
      <c r="P30" s="58">
        <v>6</v>
      </c>
      <c r="Q30" s="58">
        <v>18</v>
      </c>
      <c r="R30" s="58">
        <v>63.9</v>
      </c>
      <c r="S30" s="58">
        <v>10</v>
      </c>
      <c r="T30" s="58">
        <v>125</v>
      </c>
      <c r="U30" s="58">
        <v>83</v>
      </c>
      <c r="V30" s="58">
        <v>55</v>
      </c>
      <c r="W30" s="58">
        <v>247</v>
      </c>
      <c r="X30" s="58">
        <v>10</v>
      </c>
      <c r="Y30" s="58">
        <v>26</v>
      </c>
      <c r="Z30" s="58">
        <v>120</v>
      </c>
      <c r="AA30" s="58">
        <v>3.5</v>
      </c>
      <c r="AB30" s="58"/>
      <c r="AC30" s="58">
        <v>6.25</v>
      </c>
      <c r="AD30" s="58">
        <v>10.4</v>
      </c>
      <c r="AE30" s="58"/>
    </row>
    <row r="31" spans="1:32" s="5" customFormat="1" ht="50.25" customHeight="1" x14ac:dyDescent="0.2">
      <c r="A31" s="45" t="s">
        <v>27</v>
      </c>
      <c r="B31" s="199">
        <v>430</v>
      </c>
      <c r="C31" s="46">
        <f t="shared" si="10"/>
        <v>1186</v>
      </c>
      <c r="D31" s="37">
        <f t="shared" si="0"/>
        <v>2.7581395348837208</v>
      </c>
      <c r="E31" s="58">
        <v>650</v>
      </c>
      <c r="F31" s="58"/>
      <c r="G31" s="58">
        <v>250</v>
      </c>
      <c r="H31" s="58">
        <v>220</v>
      </c>
      <c r="I31" s="58"/>
      <c r="J31" s="58"/>
      <c r="K31" s="58"/>
      <c r="L31" s="58"/>
      <c r="M31" s="58"/>
      <c r="N31" s="58"/>
      <c r="O31" s="58">
        <v>35</v>
      </c>
      <c r="P31" s="58">
        <v>6</v>
      </c>
      <c r="Q31" s="58"/>
      <c r="R31" s="58"/>
      <c r="S31" s="58"/>
      <c r="T31" s="58"/>
      <c r="U31" s="58"/>
      <c r="V31" s="58"/>
      <c r="W31" s="58">
        <v>25</v>
      </c>
      <c r="X31" s="58"/>
      <c r="Y31" s="58"/>
      <c r="Z31" s="58"/>
      <c r="AA31" s="58"/>
      <c r="AB31" s="58"/>
      <c r="AC31" s="58"/>
      <c r="AD31" s="58"/>
      <c r="AE31" s="58"/>
    </row>
    <row r="32" spans="1:32" s="5" customFormat="1" ht="50.25" customHeight="1" x14ac:dyDescent="0.2">
      <c r="A32" s="45" t="s">
        <v>28</v>
      </c>
      <c r="B32" s="199"/>
      <c r="C32" s="46">
        <f t="shared" si="10"/>
        <v>3066.05</v>
      </c>
      <c r="D32" s="37" t="e">
        <f t="shared" si="0"/>
        <v>#DIV/0!</v>
      </c>
      <c r="E32" s="58">
        <v>742</v>
      </c>
      <c r="F32" s="58">
        <v>871</v>
      </c>
      <c r="G32" s="58">
        <v>375</v>
      </c>
      <c r="H32" s="58">
        <v>189</v>
      </c>
      <c r="I32" s="58"/>
      <c r="J32" s="58"/>
      <c r="K32" s="58"/>
      <c r="L32" s="58">
        <v>70</v>
      </c>
      <c r="M32" s="58"/>
      <c r="N32" s="58"/>
      <c r="O32" s="58">
        <v>35</v>
      </c>
      <c r="P32" s="58">
        <v>6</v>
      </c>
      <c r="Q32" s="58">
        <v>18</v>
      </c>
      <c r="R32" s="58">
        <v>63.9</v>
      </c>
      <c r="S32" s="58">
        <v>10</v>
      </c>
      <c r="T32" s="58">
        <v>125</v>
      </c>
      <c r="U32" s="58">
        <v>83</v>
      </c>
      <c r="V32" s="58">
        <v>55</v>
      </c>
      <c r="W32" s="58">
        <v>247</v>
      </c>
      <c r="X32" s="58">
        <v>10</v>
      </c>
      <c r="Y32" s="58">
        <v>26</v>
      </c>
      <c r="Z32" s="58">
        <v>120</v>
      </c>
      <c r="AA32" s="58">
        <v>3.5</v>
      </c>
      <c r="AB32" s="58"/>
      <c r="AC32" s="58">
        <v>6.25</v>
      </c>
      <c r="AD32" s="58">
        <v>10.4</v>
      </c>
      <c r="AE32" s="58"/>
    </row>
    <row r="33" spans="1:31" s="5" customFormat="1" ht="50.25" customHeight="1" x14ac:dyDescent="0.2">
      <c r="A33" s="45" t="s">
        <v>30</v>
      </c>
      <c r="B33" s="199"/>
      <c r="C33" s="46">
        <f t="shared" si="10"/>
        <v>2305</v>
      </c>
      <c r="D33" s="37" t="e">
        <f t="shared" si="0"/>
        <v>#DIV/0!</v>
      </c>
      <c r="E33" s="58">
        <v>700</v>
      </c>
      <c r="F33" s="58">
        <v>650</v>
      </c>
      <c r="G33" s="58">
        <v>150</v>
      </c>
      <c r="H33" s="58">
        <v>300</v>
      </c>
      <c r="I33" s="58">
        <v>80</v>
      </c>
      <c r="J33" s="58"/>
      <c r="K33" s="58"/>
      <c r="L33" s="58">
        <v>45</v>
      </c>
      <c r="M33" s="58">
        <v>35</v>
      </c>
      <c r="N33" s="58"/>
      <c r="O33" s="58">
        <v>100</v>
      </c>
      <c r="P33" s="58">
        <v>40</v>
      </c>
      <c r="Q33" s="58">
        <v>40</v>
      </c>
      <c r="R33" s="58">
        <v>25</v>
      </c>
      <c r="S33" s="58">
        <v>20</v>
      </c>
      <c r="T33" s="58"/>
      <c r="U33" s="58"/>
      <c r="V33" s="58"/>
      <c r="W33" s="58">
        <v>100</v>
      </c>
      <c r="X33" s="58"/>
      <c r="Y33" s="58"/>
      <c r="Z33" s="58"/>
      <c r="AA33" s="58"/>
      <c r="AB33" s="58">
        <v>20</v>
      </c>
      <c r="AC33" s="58"/>
      <c r="AD33" s="58"/>
      <c r="AE33" s="58"/>
    </row>
    <row r="34" spans="1:31" s="5" customFormat="1" ht="50.25" customHeight="1" x14ac:dyDescent="0.2">
      <c r="A34" s="45" t="s">
        <v>32</v>
      </c>
      <c r="B34" s="199"/>
      <c r="C34" s="46">
        <f t="shared" si="10"/>
        <v>2015</v>
      </c>
      <c r="D34" s="37" t="e">
        <f t="shared" si="0"/>
        <v>#DIV/0!</v>
      </c>
      <c r="E34" s="58">
        <v>550</v>
      </c>
      <c r="F34" s="58">
        <v>700</v>
      </c>
      <c r="G34" s="58">
        <v>150</v>
      </c>
      <c r="H34" s="58">
        <v>150</v>
      </c>
      <c r="I34" s="58">
        <v>60</v>
      </c>
      <c r="J34" s="58"/>
      <c r="K34" s="58"/>
      <c r="L34" s="58">
        <v>45</v>
      </c>
      <c r="M34" s="58">
        <v>35</v>
      </c>
      <c r="N34" s="58"/>
      <c r="O34" s="58">
        <v>100</v>
      </c>
      <c r="P34" s="58">
        <v>40</v>
      </c>
      <c r="Q34" s="58">
        <v>40</v>
      </c>
      <c r="R34" s="58">
        <v>25</v>
      </c>
      <c r="S34" s="58">
        <v>20</v>
      </c>
      <c r="T34" s="58"/>
      <c r="U34" s="58"/>
      <c r="V34" s="58"/>
      <c r="W34" s="58">
        <v>100</v>
      </c>
      <c r="X34" s="58"/>
      <c r="Y34" s="58"/>
      <c r="Z34" s="58"/>
      <c r="AA34" s="58"/>
      <c r="AB34" s="58"/>
      <c r="AC34" s="58"/>
      <c r="AD34" s="58"/>
      <c r="AE34" s="58"/>
    </row>
    <row r="35" spans="1:31" s="5" customFormat="1" ht="63.75" customHeight="1" x14ac:dyDescent="0.2">
      <c r="A35" s="45" t="s">
        <v>231</v>
      </c>
      <c r="B35" s="199"/>
      <c r="C35" s="46">
        <f t="shared" si="10"/>
        <v>3773</v>
      </c>
      <c r="D35" s="37"/>
      <c r="E35" s="58">
        <v>839</v>
      </c>
      <c r="F35" s="58">
        <v>600</v>
      </c>
      <c r="G35" s="58">
        <v>306</v>
      </c>
      <c r="H35" s="58">
        <v>620</v>
      </c>
      <c r="I35" s="58">
        <v>250</v>
      </c>
      <c r="J35" s="58">
        <v>97</v>
      </c>
      <c r="K35" s="58">
        <v>50</v>
      </c>
      <c r="L35" s="58">
        <v>119</v>
      </c>
      <c r="M35" s="58">
        <v>127</v>
      </c>
      <c r="N35" s="58">
        <v>100</v>
      </c>
      <c r="O35" s="58">
        <v>165</v>
      </c>
      <c r="P35" s="58">
        <v>35</v>
      </c>
      <c r="Q35" s="58">
        <v>150</v>
      </c>
      <c r="R35" s="58">
        <v>100</v>
      </c>
      <c r="S35" s="58">
        <v>30</v>
      </c>
      <c r="T35" s="58"/>
      <c r="U35" s="58"/>
      <c r="V35" s="58"/>
      <c r="W35" s="58">
        <v>150</v>
      </c>
      <c r="X35" s="58"/>
      <c r="Y35" s="58">
        <v>10</v>
      </c>
      <c r="Z35" s="58"/>
      <c r="AA35" s="58"/>
      <c r="AB35" s="58">
        <v>25</v>
      </c>
      <c r="AC35" s="58"/>
      <c r="AD35" s="58"/>
      <c r="AE35" s="58"/>
    </row>
    <row r="36" spans="1:31" s="5" customFormat="1" ht="50.25" customHeight="1" x14ac:dyDescent="0.2">
      <c r="A36" s="45" t="s">
        <v>47</v>
      </c>
      <c r="B36" s="199"/>
      <c r="C36" s="46">
        <f t="shared" si="10"/>
        <v>216</v>
      </c>
      <c r="D36" s="37" t="e">
        <f t="shared" si="0"/>
        <v>#DIV/0!</v>
      </c>
      <c r="E36" s="58">
        <v>80</v>
      </c>
      <c r="F36" s="58">
        <v>130</v>
      </c>
      <c r="G36" s="58"/>
      <c r="H36" s="58"/>
      <c r="I36" s="58"/>
      <c r="J36" s="58"/>
      <c r="K36" s="58"/>
      <c r="L36" s="58"/>
      <c r="M36" s="58"/>
      <c r="N36" s="58"/>
      <c r="O36" s="58"/>
      <c r="P36" s="58">
        <v>6</v>
      </c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</row>
    <row r="37" spans="1:31" s="5" customFormat="1" ht="70.5" customHeight="1" x14ac:dyDescent="0.2">
      <c r="A37" s="45" t="s">
        <v>226</v>
      </c>
      <c r="B37" s="199"/>
      <c r="C37" s="46">
        <f t="shared" si="10"/>
        <v>885</v>
      </c>
      <c r="D37" s="37" t="e">
        <f t="shared" si="0"/>
        <v>#DIV/0!</v>
      </c>
      <c r="E37" s="58">
        <f>SUM(E39:E43)</f>
        <v>260</v>
      </c>
      <c r="F37" s="58">
        <f t="shared" ref="F37:AE37" si="11">SUM(F39:F43)</f>
        <v>337</v>
      </c>
      <c r="G37" s="58">
        <f t="shared" si="11"/>
        <v>20</v>
      </c>
      <c r="H37" s="58">
        <f t="shared" si="11"/>
        <v>0</v>
      </c>
      <c r="I37" s="58">
        <f t="shared" si="11"/>
        <v>0</v>
      </c>
      <c r="J37" s="58">
        <f t="shared" si="11"/>
        <v>0</v>
      </c>
      <c r="K37" s="58">
        <f t="shared" si="11"/>
        <v>0</v>
      </c>
      <c r="L37" s="58">
        <f t="shared" si="11"/>
        <v>0</v>
      </c>
      <c r="M37" s="58">
        <f t="shared" si="11"/>
        <v>0</v>
      </c>
      <c r="N37" s="58">
        <f t="shared" si="11"/>
        <v>0</v>
      </c>
      <c r="O37" s="58">
        <f t="shared" si="11"/>
        <v>122</v>
      </c>
      <c r="P37" s="58">
        <f t="shared" si="11"/>
        <v>46</v>
      </c>
      <c r="Q37" s="58">
        <f t="shared" si="11"/>
        <v>0</v>
      </c>
      <c r="R37" s="58">
        <f t="shared" si="11"/>
        <v>0</v>
      </c>
      <c r="S37" s="58">
        <f t="shared" si="11"/>
        <v>0</v>
      </c>
      <c r="T37" s="58">
        <f t="shared" si="11"/>
        <v>0</v>
      </c>
      <c r="U37" s="58">
        <f t="shared" si="11"/>
        <v>0</v>
      </c>
      <c r="V37" s="58">
        <f t="shared" si="11"/>
        <v>0</v>
      </c>
      <c r="W37" s="58">
        <f t="shared" si="11"/>
        <v>100</v>
      </c>
      <c r="X37" s="58">
        <f t="shared" si="11"/>
        <v>0</v>
      </c>
      <c r="Y37" s="58">
        <f t="shared" si="11"/>
        <v>0</v>
      </c>
      <c r="Z37" s="58">
        <f t="shared" si="11"/>
        <v>0</v>
      </c>
      <c r="AA37" s="58">
        <f t="shared" si="11"/>
        <v>0</v>
      </c>
      <c r="AB37" s="58">
        <f t="shared" si="11"/>
        <v>0</v>
      </c>
      <c r="AC37" s="58">
        <f t="shared" si="11"/>
        <v>0</v>
      </c>
      <c r="AD37" s="58">
        <f t="shared" si="11"/>
        <v>0</v>
      </c>
      <c r="AE37" s="58">
        <f t="shared" si="11"/>
        <v>0</v>
      </c>
    </row>
    <row r="38" spans="1:31" s="5" customFormat="1" ht="70.5" customHeight="1" x14ac:dyDescent="0.2">
      <c r="A38" s="45" t="s">
        <v>232</v>
      </c>
      <c r="B38" s="199"/>
      <c r="C38" s="202">
        <f>C37/C35</f>
        <v>0.23456135701033659</v>
      </c>
      <c r="D38" s="37" t="e">
        <f t="shared" si="0"/>
        <v>#DIV/0!</v>
      </c>
      <c r="E38" s="201">
        <f t="shared" ref="E38:AE38" si="12">E37/E35</f>
        <v>0.30989272943980928</v>
      </c>
      <c r="F38" s="201">
        <f t="shared" si="12"/>
        <v>0.56166666666666665</v>
      </c>
      <c r="G38" s="201">
        <f t="shared" si="12"/>
        <v>6.535947712418301E-2</v>
      </c>
      <c r="H38" s="201">
        <f t="shared" si="12"/>
        <v>0</v>
      </c>
      <c r="I38" s="201">
        <f t="shared" si="12"/>
        <v>0</v>
      </c>
      <c r="J38" s="201">
        <f t="shared" si="12"/>
        <v>0</v>
      </c>
      <c r="K38" s="201">
        <f t="shared" si="12"/>
        <v>0</v>
      </c>
      <c r="L38" s="201">
        <f t="shared" si="12"/>
        <v>0</v>
      </c>
      <c r="M38" s="201">
        <f t="shared" si="12"/>
        <v>0</v>
      </c>
      <c r="N38" s="201">
        <f t="shared" si="12"/>
        <v>0</v>
      </c>
      <c r="O38" s="202">
        <f t="shared" si="12"/>
        <v>0.73939393939393938</v>
      </c>
      <c r="P38" s="202">
        <f t="shared" si="12"/>
        <v>1.3142857142857143</v>
      </c>
      <c r="Q38" s="201">
        <f t="shared" si="12"/>
        <v>0</v>
      </c>
      <c r="R38" s="201">
        <f t="shared" si="12"/>
        <v>0</v>
      </c>
      <c r="S38" s="201">
        <f t="shared" si="12"/>
        <v>0</v>
      </c>
      <c r="T38" s="201" t="e">
        <f t="shared" si="12"/>
        <v>#DIV/0!</v>
      </c>
      <c r="U38" s="201" t="e">
        <f t="shared" si="12"/>
        <v>#DIV/0!</v>
      </c>
      <c r="V38" s="201" t="e">
        <f t="shared" si="12"/>
        <v>#DIV/0!</v>
      </c>
      <c r="W38" s="202">
        <f t="shared" si="12"/>
        <v>0.66666666666666663</v>
      </c>
      <c r="X38" s="201" t="e">
        <f t="shared" si="12"/>
        <v>#DIV/0!</v>
      </c>
      <c r="Y38" s="201">
        <f t="shared" si="12"/>
        <v>0</v>
      </c>
      <c r="Z38" s="201" t="e">
        <f t="shared" si="12"/>
        <v>#DIV/0!</v>
      </c>
      <c r="AA38" s="201" t="e">
        <f t="shared" si="12"/>
        <v>#DIV/0!</v>
      </c>
      <c r="AB38" s="201">
        <f t="shared" si="12"/>
        <v>0</v>
      </c>
      <c r="AC38" s="201" t="e">
        <f t="shared" si="12"/>
        <v>#DIV/0!</v>
      </c>
      <c r="AD38" s="201" t="e">
        <f t="shared" si="12"/>
        <v>#DIV/0!</v>
      </c>
      <c r="AE38" s="201" t="e">
        <f t="shared" si="12"/>
        <v>#DIV/0!</v>
      </c>
    </row>
    <row r="39" spans="1:31" s="5" customFormat="1" ht="50.25" customHeight="1" x14ac:dyDescent="0.2">
      <c r="A39" s="198" t="s">
        <v>227</v>
      </c>
      <c r="B39" s="199"/>
      <c r="C39" s="46">
        <f t="shared" si="10"/>
        <v>333</v>
      </c>
      <c r="D39" s="37" t="e">
        <f t="shared" si="0"/>
        <v>#DIV/0!</v>
      </c>
      <c r="E39" s="58"/>
      <c r="F39" s="58">
        <v>217</v>
      </c>
      <c r="G39" s="58"/>
      <c r="H39" s="58"/>
      <c r="I39" s="58"/>
      <c r="J39" s="58"/>
      <c r="K39" s="58"/>
      <c r="L39" s="58"/>
      <c r="M39" s="58"/>
      <c r="N39" s="58"/>
      <c r="O39" s="58">
        <v>110</v>
      </c>
      <c r="P39" s="58">
        <v>6</v>
      </c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</row>
    <row r="40" spans="1:31" s="5" customFormat="1" ht="50.25" customHeight="1" x14ac:dyDescent="0.2">
      <c r="A40" s="198" t="s">
        <v>228</v>
      </c>
      <c r="B40" s="199"/>
      <c r="C40" s="46">
        <f t="shared" si="10"/>
        <v>540</v>
      </c>
      <c r="D40" s="37" t="e">
        <f t="shared" si="0"/>
        <v>#DIV/0!</v>
      </c>
      <c r="E40" s="58">
        <v>260</v>
      </c>
      <c r="F40" s="58">
        <v>120</v>
      </c>
      <c r="G40" s="58">
        <v>20</v>
      </c>
      <c r="H40" s="58"/>
      <c r="I40" s="58"/>
      <c r="J40" s="58"/>
      <c r="K40" s="58"/>
      <c r="L40" s="58"/>
      <c r="M40" s="58"/>
      <c r="N40" s="58"/>
      <c r="O40" s="58"/>
      <c r="P40" s="58">
        <v>40</v>
      </c>
      <c r="Q40" s="58"/>
      <c r="R40" s="58"/>
      <c r="S40" s="58"/>
      <c r="T40" s="58"/>
      <c r="U40" s="58"/>
      <c r="V40" s="58"/>
      <c r="W40" s="58">
        <v>100</v>
      </c>
      <c r="X40" s="58"/>
      <c r="Y40" s="58"/>
      <c r="Z40" s="58"/>
      <c r="AA40" s="58"/>
      <c r="AB40" s="58"/>
      <c r="AC40" s="58"/>
      <c r="AD40" s="58"/>
      <c r="AE40" s="58"/>
    </row>
    <row r="41" spans="1:31" s="5" customFormat="1" ht="50.25" customHeight="1" x14ac:dyDescent="0.2">
      <c r="A41" s="164" t="s">
        <v>229</v>
      </c>
      <c r="B41" s="199"/>
      <c r="C41" s="46">
        <f t="shared" ref="C41:C46" si="13">SUM(E41:AE41)</f>
        <v>0</v>
      </c>
      <c r="D41" s="37" t="e">
        <f t="shared" ref="D41:D46" si="14">C41/B41</f>
        <v>#DIV/0!</v>
      </c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</row>
    <row r="42" spans="1:31" s="5" customFormat="1" ht="50.25" customHeight="1" x14ac:dyDescent="0.2">
      <c r="A42" s="164" t="s">
        <v>230</v>
      </c>
      <c r="B42" s="199"/>
      <c r="C42" s="46">
        <f t="shared" si="13"/>
        <v>12</v>
      </c>
      <c r="D42" s="37" t="e">
        <f t="shared" si="14"/>
        <v>#DIV/0!</v>
      </c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>
        <v>12</v>
      </c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</row>
    <row r="43" spans="1:31" s="5" customFormat="1" ht="50.25" customHeight="1" x14ac:dyDescent="0.2">
      <c r="A43" s="40"/>
      <c r="B43" s="199"/>
      <c r="C43" s="46">
        <f t="shared" si="13"/>
        <v>0</v>
      </c>
      <c r="D43" s="37" t="e">
        <f t="shared" si="14"/>
        <v>#DIV/0!</v>
      </c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</row>
    <row r="44" spans="1:31" s="5" customFormat="1" ht="50.25" customHeight="1" x14ac:dyDescent="0.2">
      <c r="A44" s="40"/>
      <c r="B44" s="199"/>
      <c r="C44" s="46">
        <f t="shared" si="13"/>
        <v>0</v>
      </c>
      <c r="D44" s="37" t="e">
        <f t="shared" si="14"/>
        <v>#DIV/0!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</row>
    <row r="45" spans="1:31" s="5" customFormat="1" ht="50.25" customHeight="1" x14ac:dyDescent="0.2">
      <c r="A45" s="40"/>
      <c r="B45" s="199"/>
      <c r="C45" s="46">
        <f t="shared" si="13"/>
        <v>0</v>
      </c>
      <c r="D45" s="37" t="e">
        <f t="shared" si="14"/>
        <v>#DIV/0!</v>
      </c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</row>
    <row r="46" spans="1:31" s="5" customFormat="1" ht="50.25" customHeight="1" x14ac:dyDescent="0.2">
      <c r="A46" s="40"/>
      <c r="B46" s="199"/>
      <c r="C46" s="46">
        <f t="shared" si="13"/>
        <v>0</v>
      </c>
      <c r="D46" s="37" t="e">
        <f t="shared" si="14"/>
        <v>#DIV/0!</v>
      </c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</row>
    <row r="47" spans="1:31" s="5" customFormat="1" ht="56.25" customHeight="1" x14ac:dyDescent="0.2">
      <c r="A47" s="40"/>
      <c r="B47" s="199"/>
      <c r="C47" s="46">
        <f t="shared" si="10"/>
        <v>0</v>
      </c>
      <c r="D47" s="37" t="e">
        <f t="shared" si="0"/>
        <v>#DIV/0!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</row>
    <row r="48" spans="1:31" s="17" customFormat="1" ht="30" hidden="1" customHeight="1" x14ac:dyDescent="0.2">
      <c r="A48" s="59" t="s">
        <v>164</v>
      </c>
      <c r="B48" s="60">
        <v>10</v>
      </c>
      <c r="C48" s="46">
        <f t="shared" ref="C48:C54" si="15">SUM(E48:AE48)</f>
        <v>6</v>
      </c>
      <c r="D48" s="61"/>
      <c r="E48" s="62"/>
      <c r="F48" s="62"/>
      <c r="G48" s="62"/>
      <c r="H48" s="62">
        <v>4</v>
      </c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>
        <v>1</v>
      </c>
      <c r="W48" s="62"/>
      <c r="X48" s="62"/>
      <c r="Y48" s="62"/>
      <c r="Z48" s="62"/>
      <c r="AA48" s="62"/>
      <c r="AB48" s="62">
        <v>1</v>
      </c>
      <c r="AC48" s="62"/>
      <c r="AD48" s="62"/>
      <c r="AE48" s="62"/>
    </row>
    <row r="49" spans="1:35" s="5" customFormat="1" ht="30" hidden="1" customHeight="1" x14ac:dyDescent="0.2">
      <c r="A49" s="51" t="s">
        <v>25</v>
      </c>
      <c r="B49" s="46">
        <v>31856</v>
      </c>
      <c r="C49" s="46">
        <f t="shared" si="15"/>
        <v>58087</v>
      </c>
      <c r="D49" s="37">
        <f t="shared" si="0"/>
        <v>1.8234241587142139</v>
      </c>
      <c r="E49" s="52">
        <v>5000</v>
      </c>
      <c r="F49" s="52">
        <v>1103</v>
      </c>
      <c r="G49" s="52">
        <v>50</v>
      </c>
      <c r="H49" s="52">
        <v>1120</v>
      </c>
      <c r="I49" s="52">
        <v>1210</v>
      </c>
      <c r="J49" s="52"/>
      <c r="K49" s="52">
        <v>6276</v>
      </c>
      <c r="L49" s="52">
        <v>2486</v>
      </c>
      <c r="M49" s="52">
        <v>1451</v>
      </c>
      <c r="N49" s="52">
        <v>100</v>
      </c>
      <c r="O49" s="52">
        <v>1784</v>
      </c>
      <c r="P49" s="52">
        <v>2037</v>
      </c>
      <c r="Q49" s="52"/>
      <c r="R49" s="52">
        <v>6400</v>
      </c>
      <c r="S49" s="52"/>
      <c r="T49" s="52">
        <v>6080</v>
      </c>
      <c r="U49" s="52">
        <v>3300</v>
      </c>
      <c r="V49" s="52">
        <v>5875</v>
      </c>
      <c r="W49" s="52"/>
      <c r="X49" s="52">
        <v>3124</v>
      </c>
      <c r="Y49" s="52"/>
      <c r="Z49" s="52"/>
      <c r="AA49" s="52">
        <v>6102</v>
      </c>
      <c r="AB49" s="52">
        <v>2399</v>
      </c>
      <c r="AC49" s="52"/>
      <c r="AD49" s="52"/>
      <c r="AE49" s="52">
        <v>2190</v>
      </c>
    </row>
    <row r="50" spans="1:35" s="5" customFormat="1" ht="30" hidden="1" customHeight="1" x14ac:dyDescent="0.2">
      <c r="A50" s="45" t="s">
        <v>24</v>
      </c>
      <c r="B50" s="53">
        <f t="shared" ref="B50:AE50" si="16">B49/B22</f>
        <v>17.967287084038354</v>
      </c>
      <c r="C50" s="46" t="e">
        <f t="shared" si="15"/>
        <v>#DIV/0!</v>
      </c>
      <c r="D50" s="37" t="e">
        <f t="shared" si="0"/>
        <v>#DIV/0!</v>
      </c>
      <c r="E50" s="54">
        <f t="shared" si="16"/>
        <v>8.6206896551724146</v>
      </c>
      <c r="F50" s="54">
        <f t="shared" si="16"/>
        <v>3.0638888888888891</v>
      </c>
      <c r="G50" s="54">
        <f t="shared" si="16"/>
        <v>0.25</v>
      </c>
      <c r="H50" s="54">
        <f t="shared" si="16"/>
        <v>6.8711656441717794</v>
      </c>
      <c r="I50" s="54" t="e">
        <f t="shared" si="16"/>
        <v>#DIV/0!</v>
      </c>
      <c r="J50" s="54"/>
      <c r="K50" s="54">
        <f t="shared" si="16"/>
        <v>313.8</v>
      </c>
      <c r="L50" s="54" t="e">
        <f t="shared" si="16"/>
        <v>#DIV/0!</v>
      </c>
      <c r="M50" s="54" t="e">
        <f t="shared" si="16"/>
        <v>#DIV/0!</v>
      </c>
      <c r="N50" s="54" t="e">
        <f t="shared" si="16"/>
        <v>#DIV/0!</v>
      </c>
      <c r="O50" s="54">
        <f t="shared" si="16"/>
        <v>17.84</v>
      </c>
      <c r="P50" s="54">
        <f t="shared" si="16"/>
        <v>56.583333333333336</v>
      </c>
      <c r="Q50" s="54"/>
      <c r="R50" s="54" t="e">
        <f t="shared" si="16"/>
        <v>#DIV/0!</v>
      </c>
      <c r="S50" s="54"/>
      <c r="T50" s="54" t="e">
        <f t="shared" si="16"/>
        <v>#DIV/0!</v>
      </c>
      <c r="U50" s="54" t="e">
        <f t="shared" si="16"/>
        <v>#DIV/0!</v>
      </c>
      <c r="V50" s="54" t="e">
        <f t="shared" si="16"/>
        <v>#DIV/0!</v>
      </c>
      <c r="W50" s="54"/>
      <c r="X50" s="54" t="e">
        <f t="shared" si="16"/>
        <v>#DIV/0!</v>
      </c>
      <c r="Y50" s="54" t="e">
        <f t="shared" si="16"/>
        <v>#DIV/0!</v>
      </c>
      <c r="Z50" s="54" t="e">
        <f t="shared" si="16"/>
        <v>#DIV/0!</v>
      </c>
      <c r="AA50" s="54" t="e">
        <f t="shared" si="16"/>
        <v>#DIV/0!</v>
      </c>
      <c r="AB50" s="54" t="e">
        <f t="shared" si="16"/>
        <v>#DIV/0!</v>
      </c>
      <c r="AC50" s="54"/>
      <c r="AD50" s="54"/>
      <c r="AE50" s="54" t="e">
        <f t="shared" si="16"/>
        <v>#DIV/0!</v>
      </c>
    </row>
    <row r="51" spans="1:35" s="5" customFormat="1" ht="30" hidden="1" customHeight="1" x14ac:dyDescent="0.2">
      <c r="A51" s="39" t="s">
        <v>166</v>
      </c>
      <c r="B51" s="46">
        <v>102447</v>
      </c>
      <c r="C51" s="46">
        <f t="shared" si="15"/>
        <v>111691</v>
      </c>
      <c r="D51" s="37">
        <f t="shared" si="0"/>
        <v>1.0902320224115885</v>
      </c>
      <c r="E51" s="63">
        <v>1313</v>
      </c>
      <c r="F51" s="63">
        <v>2654</v>
      </c>
      <c r="G51" s="63">
        <v>12055</v>
      </c>
      <c r="H51" s="63">
        <v>7721</v>
      </c>
      <c r="I51" s="63">
        <v>7872</v>
      </c>
      <c r="J51" s="63"/>
      <c r="K51" s="63">
        <v>5664</v>
      </c>
      <c r="L51" s="63">
        <v>3828</v>
      </c>
      <c r="M51" s="63">
        <v>4764</v>
      </c>
      <c r="N51" s="63">
        <v>3224</v>
      </c>
      <c r="O51" s="63">
        <v>4170</v>
      </c>
      <c r="P51" s="63">
        <v>4426</v>
      </c>
      <c r="Q51" s="63"/>
      <c r="R51" s="63">
        <v>5536</v>
      </c>
      <c r="S51" s="63"/>
      <c r="T51" s="63">
        <v>6072</v>
      </c>
      <c r="U51" s="63">
        <v>3878</v>
      </c>
      <c r="V51" s="63">
        <v>5992</v>
      </c>
      <c r="W51" s="63"/>
      <c r="X51" s="63">
        <v>5365</v>
      </c>
      <c r="Y51" s="63">
        <v>1827</v>
      </c>
      <c r="Z51" s="63">
        <v>2003</v>
      </c>
      <c r="AA51" s="63">
        <v>8497</v>
      </c>
      <c r="AB51" s="63">
        <v>8348</v>
      </c>
      <c r="AC51" s="63"/>
      <c r="AD51" s="63"/>
      <c r="AE51" s="63">
        <v>6482</v>
      </c>
    </row>
    <row r="52" spans="1:35" s="5" customFormat="1" ht="30" hidden="1" customHeight="1" x14ac:dyDescent="0.2">
      <c r="A52" s="40" t="s">
        <v>26</v>
      </c>
      <c r="B52" s="46"/>
      <c r="C52" s="46">
        <f t="shared" si="15"/>
        <v>0</v>
      </c>
      <c r="D52" s="37" t="e">
        <f t="shared" si="0"/>
        <v>#DIV/0!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</row>
    <row r="53" spans="1:35" s="5" customFormat="1" ht="30" hidden="1" customHeight="1" x14ac:dyDescent="0.2">
      <c r="A53" s="45" t="s">
        <v>20</v>
      </c>
      <c r="B53" s="64">
        <f>B52/B51</f>
        <v>0</v>
      </c>
      <c r="C53" s="46">
        <f t="shared" si="15"/>
        <v>0</v>
      </c>
      <c r="D53" s="37" t="e">
        <f t="shared" si="0"/>
        <v>#DIV/0!</v>
      </c>
      <c r="E53" s="54">
        <f>E52/E51</f>
        <v>0</v>
      </c>
      <c r="F53" s="54">
        <f t="shared" ref="F53:AE53" si="17">F52/F51</f>
        <v>0</v>
      </c>
      <c r="G53" s="54">
        <f t="shared" si="17"/>
        <v>0</v>
      </c>
      <c r="H53" s="54">
        <f t="shared" si="17"/>
        <v>0</v>
      </c>
      <c r="I53" s="54">
        <f t="shared" si="17"/>
        <v>0</v>
      </c>
      <c r="J53" s="54"/>
      <c r="K53" s="54">
        <f t="shared" si="17"/>
        <v>0</v>
      </c>
      <c r="L53" s="54">
        <f t="shared" si="17"/>
        <v>0</v>
      </c>
      <c r="M53" s="54">
        <f t="shared" si="17"/>
        <v>0</v>
      </c>
      <c r="N53" s="54">
        <f t="shared" si="17"/>
        <v>0</v>
      </c>
      <c r="O53" s="54">
        <f t="shared" si="17"/>
        <v>0</v>
      </c>
      <c r="P53" s="54">
        <f t="shared" si="17"/>
        <v>0</v>
      </c>
      <c r="Q53" s="54"/>
      <c r="R53" s="54">
        <f>R52/T51</f>
        <v>0</v>
      </c>
      <c r="S53" s="54"/>
      <c r="T53" s="54">
        <f>T52/U51</f>
        <v>0</v>
      </c>
      <c r="U53" s="54">
        <f>U52/V51</f>
        <v>0</v>
      </c>
      <c r="V53" s="54">
        <f>V52/X51</f>
        <v>0</v>
      </c>
      <c r="W53" s="54"/>
      <c r="X53" s="54">
        <f t="shared" si="17"/>
        <v>0</v>
      </c>
      <c r="Y53" s="54">
        <f t="shared" si="17"/>
        <v>0</v>
      </c>
      <c r="Z53" s="54">
        <f t="shared" si="17"/>
        <v>0</v>
      </c>
      <c r="AA53" s="54">
        <f t="shared" si="17"/>
        <v>0</v>
      </c>
      <c r="AB53" s="54">
        <f t="shared" si="17"/>
        <v>0</v>
      </c>
      <c r="AC53" s="54"/>
      <c r="AD53" s="54"/>
      <c r="AE53" s="54">
        <f t="shared" si="17"/>
        <v>0</v>
      </c>
    </row>
    <row r="54" spans="1:35" s="5" customFormat="1" ht="30" hidden="1" customHeight="1" x14ac:dyDescent="0.2">
      <c r="A54" s="40" t="s">
        <v>27</v>
      </c>
      <c r="B54" s="46">
        <v>28984</v>
      </c>
      <c r="C54" s="46">
        <f t="shared" si="15"/>
        <v>32972</v>
      </c>
      <c r="D54" s="37">
        <f t="shared" si="0"/>
        <v>1.1375931548440519</v>
      </c>
      <c r="E54" s="52">
        <v>350</v>
      </c>
      <c r="F54" s="52">
        <v>413</v>
      </c>
      <c r="G54" s="52">
        <v>576</v>
      </c>
      <c r="H54" s="52">
        <v>79</v>
      </c>
      <c r="I54" s="52">
        <v>510</v>
      </c>
      <c r="J54" s="52"/>
      <c r="K54" s="52">
        <v>2159</v>
      </c>
      <c r="L54" s="52">
        <v>3112</v>
      </c>
      <c r="M54" s="52">
        <v>1128</v>
      </c>
      <c r="N54" s="52">
        <v>360</v>
      </c>
      <c r="O54" s="52">
        <v>650</v>
      </c>
      <c r="P54" s="52">
        <v>593</v>
      </c>
      <c r="Q54" s="52"/>
      <c r="R54" s="52">
        <v>2080</v>
      </c>
      <c r="S54" s="52"/>
      <c r="T54" s="52">
        <v>3520</v>
      </c>
      <c r="U54" s="52">
        <v>1200</v>
      </c>
      <c r="V54" s="52">
        <v>2289</v>
      </c>
      <c r="W54" s="52"/>
      <c r="X54" s="52">
        <v>3358</v>
      </c>
      <c r="Y54" s="52">
        <v>720</v>
      </c>
      <c r="Z54" s="52">
        <v>432</v>
      </c>
      <c r="AA54" s="52">
        <v>4970</v>
      </c>
      <c r="AB54" s="52">
        <v>3520</v>
      </c>
      <c r="AC54" s="52"/>
      <c r="AD54" s="52"/>
      <c r="AE54" s="52">
        <v>953</v>
      </c>
    </row>
    <row r="55" spans="1:35" s="5" customFormat="1" ht="30" hidden="1" customHeight="1" x14ac:dyDescent="0.2">
      <c r="A55" s="40" t="s">
        <v>24</v>
      </c>
      <c r="B55" s="56"/>
      <c r="C55" s="56">
        <f t="shared" ref="C55:AE55" si="18">C54/C51</f>
        <v>0.29520731303327929</v>
      </c>
      <c r="D55" s="37" t="e">
        <f t="shared" si="0"/>
        <v>#DIV/0!</v>
      </c>
      <c r="E55" s="57">
        <f t="shared" si="18"/>
        <v>0.26656511805026656</v>
      </c>
      <c r="F55" s="57">
        <f t="shared" si="18"/>
        <v>0.15561416729464958</v>
      </c>
      <c r="G55" s="57">
        <f t="shared" si="18"/>
        <v>4.7781003732890917E-2</v>
      </c>
      <c r="H55" s="57">
        <f t="shared" si="18"/>
        <v>1.0231835254500712E-2</v>
      </c>
      <c r="I55" s="57">
        <f t="shared" si="18"/>
        <v>6.4786585365853661E-2</v>
      </c>
      <c r="J55" s="57"/>
      <c r="K55" s="57">
        <f t="shared" si="18"/>
        <v>0.38117937853107342</v>
      </c>
      <c r="L55" s="57">
        <f t="shared" si="18"/>
        <v>0.81295715778474398</v>
      </c>
      <c r="M55" s="57">
        <f t="shared" si="18"/>
        <v>0.23677581863979849</v>
      </c>
      <c r="N55" s="57">
        <f t="shared" si="18"/>
        <v>0.11166253101736973</v>
      </c>
      <c r="O55" s="57">
        <f t="shared" si="18"/>
        <v>0.15587529976019185</v>
      </c>
      <c r="P55" s="57">
        <f t="shared" si="18"/>
        <v>0.13398102123813826</v>
      </c>
      <c r="Q55" s="57"/>
      <c r="R55" s="57">
        <f>R54/T51</f>
        <v>0.34255599472990778</v>
      </c>
      <c r="S55" s="57"/>
      <c r="T55" s="57">
        <f>T54/U51</f>
        <v>0.90768437338834451</v>
      </c>
      <c r="U55" s="57">
        <f>U54/V51</f>
        <v>0.20026702269692923</v>
      </c>
      <c r="V55" s="57">
        <f>V54/X51</f>
        <v>0.4266542404473439</v>
      </c>
      <c r="W55" s="57"/>
      <c r="X55" s="57">
        <f t="shared" si="18"/>
        <v>0.62590866728797767</v>
      </c>
      <c r="Y55" s="57">
        <f t="shared" si="18"/>
        <v>0.39408866995073893</v>
      </c>
      <c r="Z55" s="57">
        <f t="shared" si="18"/>
        <v>0.21567648527209185</v>
      </c>
      <c r="AA55" s="57">
        <f t="shared" si="18"/>
        <v>0.58491232199599863</v>
      </c>
      <c r="AB55" s="57">
        <f t="shared" si="18"/>
        <v>0.4216578821274557</v>
      </c>
      <c r="AC55" s="57"/>
      <c r="AD55" s="57"/>
      <c r="AE55" s="57">
        <f t="shared" si="18"/>
        <v>0.14702252391237272</v>
      </c>
    </row>
    <row r="56" spans="1:35" s="5" customFormat="1" ht="30" hidden="1" customHeight="1" x14ac:dyDescent="0.2">
      <c r="A56" s="51" t="s">
        <v>28</v>
      </c>
      <c r="B56" s="46">
        <v>79771</v>
      </c>
      <c r="C56" s="46">
        <f>SUM(E56:AE56)</f>
        <v>67160.7</v>
      </c>
      <c r="D56" s="37">
        <f t="shared" si="0"/>
        <v>0.84191874240012032</v>
      </c>
      <c r="E56" s="52">
        <v>1500</v>
      </c>
      <c r="F56" s="52">
        <v>2130</v>
      </c>
      <c r="G56" s="52">
        <v>4243</v>
      </c>
      <c r="H56" s="52">
        <v>1698</v>
      </c>
      <c r="I56" s="52">
        <v>2390</v>
      </c>
      <c r="J56" s="52"/>
      <c r="K56" s="52">
        <v>5051</v>
      </c>
      <c r="L56" s="52">
        <v>3662</v>
      </c>
      <c r="M56" s="52">
        <v>3261</v>
      </c>
      <c r="N56" s="52">
        <v>843.6</v>
      </c>
      <c r="O56" s="52">
        <v>3448.1</v>
      </c>
      <c r="P56" s="52">
        <v>929</v>
      </c>
      <c r="Q56" s="52"/>
      <c r="R56" s="52">
        <v>3990</v>
      </c>
      <c r="S56" s="52"/>
      <c r="T56" s="52">
        <v>4427</v>
      </c>
      <c r="U56" s="52">
        <v>1150</v>
      </c>
      <c r="V56" s="52">
        <v>3008</v>
      </c>
      <c r="W56" s="52"/>
      <c r="X56" s="52">
        <v>3169</v>
      </c>
      <c r="Y56" s="52">
        <v>1120</v>
      </c>
      <c r="Z56" s="52">
        <v>300</v>
      </c>
      <c r="AA56" s="52">
        <v>8600</v>
      </c>
      <c r="AB56" s="52">
        <v>7681</v>
      </c>
      <c r="AC56" s="52"/>
      <c r="AD56" s="52"/>
      <c r="AE56" s="52">
        <v>4560</v>
      </c>
    </row>
    <row r="57" spans="1:35" s="5" customFormat="1" ht="30" hidden="1" customHeight="1" x14ac:dyDescent="0.2">
      <c r="A57" s="45" t="s">
        <v>24</v>
      </c>
      <c r="B57" s="53"/>
      <c r="C57" s="53">
        <f t="shared" ref="C57:AE57" si="19">C56/C51</f>
        <v>0.60130807316614587</v>
      </c>
      <c r="D57" s="37" t="e">
        <f t="shared" si="0"/>
        <v>#DIV/0!</v>
      </c>
      <c r="E57" s="54">
        <f t="shared" si="19"/>
        <v>1.1424219345011424</v>
      </c>
      <c r="F57" s="54">
        <f t="shared" si="19"/>
        <v>0.80256217030896759</v>
      </c>
      <c r="G57" s="54">
        <f t="shared" si="19"/>
        <v>0.35197013687266693</v>
      </c>
      <c r="H57" s="54">
        <f t="shared" si="19"/>
        <v>0.21991969952078746</v>
      </c>
      <c r="I57" s="54">
        <f t="shared" si="19"/>
        <v>0.30360772357723576</v>
      </c>
      <c r="J57" s="54"/>
      <c r="K57" s="54">
        <f t="shared" si="19"/>
        <v>0.89177259887005644</v>
      </c>
      <c r="L57" s="54">
        <f t="shared" si="19"/>
        <v>0.9566353187042842</v>
      </c>
      <c r="M57" s="54">
        <f t="shared" si="19"/>
        <v>0.68450881612090675</v>
      </c>
      <c r="N57" s="54">
        <f t="shared" si="19"/>
        <v>0.26166253101736975</v>
      </c>
      <c r="O57" s="54">
        <f t="shared" si="19"/>
        <v>0.82688249400479619</v>
      </c>
      <c r="P57" s="54">
        <f t="shared" si="19"/>
        <v>0.20989606868504293</v>
      </c>
      <c r="Q57" s="54"/>
      <c r="R57" s="54">
        <f>R56/T51</f>
        <v>0.65711462450592883</v>
      </c>
      <c r="S57" s="54"/>
      <c r="T57" s="54">
        <f>T56/U51</f>
        <v>1.1415678184631253</v>
      </c>
      <c r="U57" s="54">
        <f>U56/V51</f>
        <v>0.19192256341789052</v>
      </c>
      <c r="V57" s="54">
        <f>V56/X51</f>
        <v>0.5606710158434296</v>
      </c>
      <c r="W57" s="54"/>
      <c r="X57" s="54">
        <f t="shared" si="19"/>
        <v>0.59068033550792176</v>
      </c>
      <c r="Y57" s="54">
        <f t="shared" si="19"/>
        <v>0.6130268199233716</v>
      </c>
      <c r="Z57" s="54">
        <f t="shared" si="19"/>
        <v>0.14977533699450823</v>
      </c>
      <c r="AA57" s="54">
        <f t="shared" si="19"/>
        <v>1.0121219253854301</v>
      </c>
      <c r="AB57" s="54">
        <f t="shared" si="19"/>
        <v>0.92010062290368955</v>
      </c>
      <c r="AC57" s="54"/>
      <c r="AD57" s="54"/>
      <c r="AE57" s="54">
        <f t="shared" si="19"/>
        <v>0.70348657821659977</v>
      </c>
      <c r="AF57" s="18"/>
      <c r="AG57" s="18"/>
      <c r="AH57" s="18"/>
      <c r="AI57" s="18"/>
    </row>
    <row r="58" spans="1:35" s="5" customFormat="1" ht="30" hidden="1" customHeight="1" x14ac:dyDescent="0.2">
      <c r="A58" s="49" t="s">
        <v>29</v>
      </c>
      <c r="B58" s="46"/>
      <c r="C58" s="55">
        <f>SUM(E58:AE58)</f>
        <v>0</v>
      </c>
      <c r="D58" s="37" t="e">
        <f t="shared" si="0"/>
        <v>#DIV/0!</v>
      </c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</row>
    <row r="59" spans="1:35" s="5" customFormat="1" ht="30" hidden="1" customHeight="1" x14ac:dyDescent="0.2">
      <c r="A59" s="51" t="s">
        <v>30</v>
      </c>
      <c r="B59" s="46">
        <v>127919</v>
      </c>
      <c r="C59" s="46">
        <f>SUM(E59:AE59)</f>
        <v>157117</v>
      </c>
      <c r="D59" s="37">
        <f t="shared" si="0"/>
        <v>1.2282538168684871</v>
      </c>
      <c r="E59" s="52">
        <v>6500</v>
      </c>
      <c r="F59" s="52">
        <v>4100</v>
      </c>
      <c r="G59" s="52">
        <v>13005</v>
      </c>
      <c r="H59" s="52">
        <v>7387</v>
      </c>
      <c r="I59" s="52">
        <v>3500</v>
      </c>
      <c r="J59" s="52"/>
      <c r="K59" s="52">
        <v>20211</v>
      </c>
      <c r="L59" s="52">
        <v>7951</v>
      </c>
      <c r="M59" s="52">
        <v>5357</v>
      </c>
      <c r="N59" s="52">
        <v>1385</v>
      </c>
      <c r="O59" s="52">
        <v>1355</v>
      </c>
      <c r="P59" s="52">
        <v>1956</v>
      </c>
      <c r="Q59" s="52"/>
      <c r="R59" s="52">
        <v>5800</v>
      </c>
      <c r="S59" s="52"/>
      <c r="T59" s="52">
        <v>13667</v>
      </c>
      <c r="U59" s="52">
        <v>7150</v>
      </c>
      <c r="V59" s="52">
        <v>7879</v>
      </c>
      <c r="W59" s="52"/>
      <c r="X59" s="52">
        <v>9443</v>
      </c>
      <c r="Y59" s="52">
        <v>6250</v>
      </c>
      <c r="Z59" s="52">
        <v>1522</v>
      </c>
      <c r="AA59" s="52">
        <v>7300</v>
      </c>
      <c r="AB59" s="52">
        <v>19349</v>
      </c>
      <c r="AC59" s="52"/>
      <c r="AD59" s="52"/>
      <c r="AE59" s="52">
        <v>6050</v>
      </c>
    </row>
    <row r="60" spans="1:35" s="5" customFormat="1" ht="30" hidden="1" customHeight="1" x14ac:dyDescent="0.2">
      <c r="A60" s="45" t="s">
        <v>31</v>
      </c>
      <c r="B60" s="53"/>
      <c r="C60" s="53" t="e">
        <f>C59/C58</f>
        <v>#DIV/0!</v>
      </c>
      <c r="D60" s="37" t="e">
        <f t="shared" si="0"/>
        <v>#DIV/0!</v>
      </c>
      <c r="E60" s="54" t="e">
        <f>E59/E58</f>
        <v>#DIV/0!</v>
      </c>
      <c r="F60" s="54" t="e">
        <f t="shared" ref="F60:AE60" si="20">F59/F58</f>
        <v>#DIV/0!</v>
      </c>
      <c r="G60" s="54" t="e">
        <f t="shared" si="20"/>
        <v>#DIV/0!</v>
      </c>
      <c r="H60" s="54" t="e">
        <f t="shared" si="20"/>
        <v>#DIV/0!</v>
      </c>
      <c r="I60" s="54" t="e">
        <f t="shared" si="20"/>
        <v>#DIV/0!</v>
      </c>
      <c r="J60" s="54"/>
      <c r="K60" s="54" t="e">
        <f t="shared" si="20"/>
        <v>#DIV/0!</v>
      </c>
      <c r="L60" s="54" t="e">
        <f t="shared" si="20"/>
        <v>#DIV/0!</v>
      </c>
      <c r="M60" s="54" t="e">
        <f t="shared" si="20"/>
        <v>#DIV/0!</v>
      </c>
      <c r="N60" s="54" t="e">
        <f t="shared" si="20"/>
        <v>#DIV/0!</v>
      </c>
      <c r="O60" s="54" t="e">
        <f t="shared" si="20"/>
        <v>#DIV/0!</v>
      </c>
      <c r="P60" s="54" t="e">
        <f t="shared" si="20"/>
        <v>#DIV/0!</v>
      </c>
      <c r="Q60" s="54"/>
      <c r="R60" s="54" t="e">
        <f t="shared" si="20"/>
        <v>#DIV/0!</v>
      </c>
      <c r="S60" s="54"/>
      <c r="T60" s="54" t="e">
        <f t="shared" si="20"/>
        <v>#DIV/0!</v>
      </c>
      <c r="U60" s="54" t="e">
        <f t="shared" si="20"/>
        <v>#DIV/0!</v>
      </c>
      <c r="V60" s="54" t="e">
        <f t="shared" si="20"/>
        <v>#DIV/0!</v>
      </c>
      <c r="W60" s="54"/>
      <c r="X60" s="54" t="e">
        <f t="shared" si="20"/>
        <v>#DIV/0!</v>
      </c>
      <c r="Y60" s="54" t="e">
        <f t="shared" si="20"/>
        <v>#DIV/0!</v>
      </c>
      <c r="Z60" s="54" t="e">
        <f t="shared" si="20"/>
        <v>#DIV/0!</v>
      </c>
      <c r="AA60" s="54" t="e">
        <f t="shared" si="20"/>
        <v>#DIV/0!</v>
      </c>
      <c r="AB60" s="54" t="e">
        <f t="shared" si="20"/>
        <v>#DIV/0!</v>
      </c>
      <c r="AC60" s="54"/>
      <c r="AD60" s="54"/>
      <c r="AE60" s="54" t="e">
        <f t="shared" si="20"/>
        <v>#DIV/0!</v>
      </c>
    </row>
    <row r="61" spans="1:35" s="5" customFormat="1" ht="30" hidden="1" customHeight="1" x14ac:dyDescent="0.2">
      <c r="A61" s="66" t="s">
        <v>32</v>
      </c>
      <c r="B61" s="46">
        <v>58899</v>
      </c>
      <c r="C61" s="46">
        <f>SUM(E61:AE61)</f>
        <v>116767</v>
      </c>
      <c r="D61" s="37">
        <f t="shared" si="0"/>
        <v>1.9824954583269665</v>
      </c>
      <c r="E61" s="52">
        <v>7300</v>
      </c>
      <c r="F61" s="52">
        <v>3400</v>
      </c>
      <c r="G61" s="52">
        <v>9840</v>
      </c>
      <c r="H61" s="52">
        <v>8495</v>
      </c>
      <c r="I61" s="52">
        <v>3310</v>
      </c>
      <c r="J61" s="52"/>
      <c r="K61" s="52">
        <v>12378</v>
      </c>
      <c r="L61" s="52">
        <v>3928</v>
      </c>
      <c r="M61" s="52">
        <v>4619</v>
      </c>
      <c r="N61" s="52">
        <v>5492</v>
      </c>
      <c r="O61" s="52">
        <v>1355</v>
      </c>
      <c r="P61" s="52">
        <v>1289</v>
      </c>
      <c r="Q61" s="52"/>
      <c r="R61" s="52">
        <v>1000</v>
      </c>
      <c r="S61" s="52"/>
      <c r="T61" s="52">
        <v>11589</v>
      </c>
      <c r="U61" s="52">
        <v>7200</v>
      </c>
      <c r="V61" s="52">
        <v>5198</v>
      </c>
      <c r="W61" s="52"/>
      <c r="X61" s="52">
        <v>2803</v>
      </c>
      <c r="Y61" s="52">
        <v>3260</v>
      </c>
      <c r="Z61" s="52">
        <v>1522</v>
      </c>
      <c r="AA61" s="52">
        <v>5980</v>
      </c>
      <c r="AB61" s="52">
        <v>13309</v>
      </c>
      <c r="AC61" s="52"/>
      <c r="AD61" s="52"/>
      <c r="AE61" s="52">
        <v>3500</v>
      </c>
    </row>
    <row r="62" spans="1:35" s="2" customFormat="1" ht="30" hidden="1" customHeight="1" x14ac:dyDescent="0.25">
      <c r="A62" s="39" t="s">
        <v>137</v>
      </c>
      <c r="B62" s="46">
        <v>200224</v>
      </c>
      <c r="C62" s="46">
        <f>SUM(E62:AE62)</f>
        <v>211003</v>
      </c>
      <c r="D62" s="37">
        <f t="shared" si="0"/>
        <v>1.0538347051302541</v>
      </c>
      <c r="E62" s="38">
        <v>10600</v>
      </c>
      <c r="F62" s="38">
        <v>6336</v>
      </c>
      <c r="G62" s="38">
        <v>14290</v>
      </c>
      <c r="H62" s="38">
        <v>12130</v>
      </c>
      <c r="I62" s="38">
        <v>5800</v>
      </c>
      <c r="J62" s="38"/>
      <c r="K62" s="38">
        <v>15698</v>
      </c>
      <c r="L62" s="38">
        <v>11200</v>
      </c>
      <c r="M62" s="38">
        <v>10800</v>
      </c>
      <c r="N62" s="38">
        <v>10249</v>
      </c>
      <c r="O62" s="38">
        <v>4440</v>
      </c>
      <c r="P62" s="38">
        <v>5702</v>
      </c>
      <c r="Q62" s="38"/>
      <c r="R62" s="38">
        <v>7470</v>
      </c>
      <c r="S62" s="38"/>
      <c r="T62" s="38">
        <v>11100</v>
      </c>
      <c r="U62" s="38">
        <v>13306</v>
      </c>
      <c r="V62" s="38">
        <v>11483</v>
      </c>
      <c r="W62" s="38"/>
      <c r="X62" s="38">
        <v>9923</v>
      </c>
      <c r="Y62" s="38">
        <v>9650</v>
      </c>
      <c r="Z62" s="38">
        <v>3061</v>
      </c>
      <c r="AA62" s="38">
        <v>8390</v>
      </c>
      <c r="AB62" s="38">
        <v>19100</v>
      </c>
      <c r="AC62" s="38"/>
      <c r="AD62" s="38"/>
      <c r="AE62" s="38">
        <v>10275</v>
      </c>
      <c r="AF62" s="6"/>
    </row>
    <row r="63" spans="1:35" s="2" customFormat="1" ht="30" hidden="1" customHeight="1" x14ac:dyDescent="0.25">
      <c r="A63" s="67" t="s">
        <v>217</v>
      </c>
      <c r="B63" s="46">
        <v>215982</v>
      </c>
      <c r="C63" s="46">
        <f>SUM(E63:AE63)</f>
        <v>220561</v>
      </c>
      <c r="D63" s="37">
        <f t="shared" si="0"/>
        <v>1.0212008408108084</v>
      </c>
      <c r="E63" s="63">
        <v>10667</v>
      </c>
      <c r="F63" s="38">
        <v>7044</v>
      </c>
      <c r="G63" s="38">
        <v>15409</v>
      </c>
      <c r="H63" s="38">
        <v>12417</v>
      </c>
      <c r="I63" s="38">
        <v>7032</v>
      </c>
      <c r="J63" s="38"/>
      <c r="K63" s="38">
        <v>15912</v>
      </c>
      <c r="L63" s="38">
        <v>11221</v>
      </c>
      <c r="M63" s="38">
        <v>10800</v>
      </c>
      <c r="N63" s="38">
        <v>10526</v>
      </c>
      <c r="O63" s="38">
        <v>4591</v>
      </c>
      <c r="P63" s="38">
        <v>4872</v>
      </c>
      <c r="Q63" s="38"/>
      <c r="R63" s="38">
        <v>9000</v>
      </c>
      <c r="S63" s="38"/>
      <c r="T63" s="38">
        <v>12343</v>
      </c>
      <c r="U63" s="38">
        <v>13591</v>
      </c>
      <c r="V63" s="38">
        <v>11836</v>
      </c>
      <c r="W63" s="38"/>
      <c r="X63" s="38">
        <v>10146</v>
      </c>
      <c r="Y63" s="38">
        <v>9587</v>
      </c>
      <c r="Z63" s="38">
        <v>3324</v>
      </c>
      <c r="AA63" s="38">
        <v>9077</v>
      </c>
      <c r="AB63" s="38">
        <v>20271</v>
      </c>
      <c r="AC63" s="38"/>
      <c r="AD63" s="38"/>
      <c r="AE63" s="38">
        <v>10895</v>
      </c>
      <c r="AF63" s="6"/>
    </row>
    <row r="64" spans="1:35" s="2" customFormat="1" ht="30" hidden="1" customHeight="1" x14ac:dyDescent="0.25">
      <c r="A64" s="68" t="s">
        <v>163</v>
      </c>
      <c r="B64" s="46">
        <v>13240</v>
      </c>
      <c r="C64" s="46">
        <f>SUM(E64:AE64)</f>
        <v>457</v>
      </c>
      <c r="D64" s="37">
        <f t="shared" si="0"/>
        <v>3.4516616314199396E-2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>
        <v>425</v>
      </c>
      <c r="Q64" s="38"/>
      <c r="R64" s="38"/>
      <c r="S64" s="38"/>
      <c r="T64" s="38"/>
      <c r="U64" s="38">
        <v>32</v>
      </c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6"/>
    </row>
    <row r="65" spans="1:32" s="2" customFormat="1" ht="30" hidden="1" customHeight="1" x14ac:dyDescent="0.25">
      <c r="A65" s="45" t="s">
        <v>31</v>
      </c>
      <c r="B65" s="69">
        <f>B63/B62</f>
        <v>1.0787018539236055</v>
      </c>
      <c r="C65" s="69">
        <f>C63/C62</f>
        <v>1.045297934152595</v>
      </c>
      <c r="D65" s="37">
        <f t="shared" si="0"/>
        <v>0.96903322298973615</v>
      </c>
      <c r="E65" s="70">
        <f t="shared" ref="E65:AE65" si="21">E63/E62</f>
        <v>1.0063207547169812</v>
      </c>
      <c r="F65" s="70">
        <f t="shared" si="21"/>
        <v>1.1117424242424243</v>
      </c>
      <c r="G65" s="70">
        <f t="shared" si="21"/>
        <v>1.0783065080475858</v>
      </c>
      <c r="H65" s="70">
        <f t="shared" si="21"/>
        <v>1.0236603462489695</v>
      </c>
      <c r="I65" s="70">
        <f t="shared" si="21"/>
        <v>1.2124137931034482</v>
      </c>
      <c r="J65" s="70"/>
      <c r="K65" s="70">
        <f t="shared" si="21"/>
        <v>1.0136323098483884</v>
      </c>
      <c r="L65" s="70">
        <f t="shared" si="21"/>
        <v>1.0018750000000001</v>
      </c>
      <c r="M65" s="70">
        <f t="shared" si="21"/>
        <v>1</v>
      </c>
      <c r="N65" s="70">
        <f t="shared" si="21"/>
        <v>1.027027027027027</v>
      </c>
      <c r="O65" s="70">
        <f t="shared" si="21"/>
        <v>1.0340090090090091</v>
      </c>
      <c r="P65" s="70">
        <f t="shared" si="21"/>
        <v>0.85443703963521567</v>
      </c>
      <c r="Q65" s="70"/>
      <c r="R65" s="70">
        <f t="shared" si="21"/>
        <v>1.2048192771084338</v>
      </c>
      <c r="S65" s="70"/>
      <c r="T65" s="70">
        <f t="shared" si="21"/>
        <v>1.1119819819819821</v>
      </c>
      <c r="U65" s="70">
        <f t="shared" si="21"/>
        <v>1.0214189087629642</v>
      </c>
      <c r="V65" s="70">
        <f t="shared" si="21"/>
        <v>1.0307410955325262</v>
      </c>
      <c r="W65" s="70"/>
      <c r="X65" s="70">
        <f t="shared" si="21"/>
        <v>1.0224730424266855</v>
      </c>
      <c r="Y65" s="70">
        <f t="shared" si="21"/>
        <v>0.99347150259067363</v>
      </c>
      <c r="Z65" s="70">
        <f t="shared" si="21"/>
        <v>1.0859196341065012</v>
      </c>
      <c r="AA65" s="70">
        <f t="shared" si="21"/>
        <v>1.0818831942789036</v>
      </c>
      <c r="AB65" s="70">
        <f t="shared" si="21"/>
        <v>1.0613089005235603</v>
      </c>
      <c r="AC65" s="70"/>
      <c r="AD65" s="70"/>
      <c r="AE65" s="70">
        <f t="shared" si="21"/>
        <v>1.0603406326034064</v>
      </c>
      <c r="AF65" s="7"/>
    </row>
    <row r="66" spans="1:32" s="2" customFormat="1" ht="30" hidden="1" customHeight="1" x14ac:dyDescent="0.25">
      <c r="A66" s="45" t="s">
        <v>136</v>
      </c>
      <c r="B66" s="46">
        <v>96919</v>
      </c>
      <c r="C66" s="46">
        <f>SUM(E66:AE66)</f>
        <v>95945</v>
      </c>
      <c r="D66" s="37">
        <f t="shared" si="0"/>
        <v>0.98995037092830096</v>
      </c>
      <c r="E66" s="71">
        <v>7950</v>
      </c>
      <c r="F66" s="71">
        <v>3374</v>
      </c>
      <c r="G66" s="71">
        <v>6339</v>
      </c>
      <c r="H66" s="71">
        <v>3643</v>
      </c>
      <c r="I66" s="71">
        <v>2625</v>
      </c>
      <c r="J66" s="71"/>
      <c r="K66" s="71">
        <v>7534</v>
      </c>
      <c r="L66" s="71">
        <v>5644</v>
      </c>
      <c r="M66" s="71">
        <v>4148</v>
      </c>
      <c r="N66" s="71">
        <v>4639</v>
      </c>
      <c r="O66" s="71">
        <v>1026</v>
      </c>
      <c r="P66" s="71">
        <v>2284</v>
      </c>
      <c r="Q66" s="71"/>
      <c r="R66" s="71">
        <v>2325</v>
      </c>
      <c r="S66" s="71"/>
      <c r="T66" s="71">
        <v>6152</v>
      </c>
      <c r="U66" s="71">
        <v>7162</v>
      </c>
      <c r="V66" s="71">
        <v>4741</v>
      </c>
      <c r="W66" s="71"/>
      <c r="X66" s="71">
        <v>3534</v>
      </c>
      <c r="Y66" s="71">
        <v>4470</v>
      </c>
      <c r="Z66" s="71">
        <v>1314</v>
      </c>
      <c r="AA66" s="71">
        <v>2702</v>
      </c>
      <c r="AB66" s="71">
        <v>9384</v>
      </c>
      <c r="AC66" s="71"/>
      <c r="AD66" s="71"/>
      <c r="AE66" s="71">
        <v>4955</v>
      </c>
      <c r="AF66" s="7"/>
    </row>
    <row r="67" spans="1:32" s="2" customFormat="1" ht="30" hidden="1" customHeight="1" x14ac:dyDescent="0.25">
      <c r="A67" s="45" t="s">
        <v>33</v>
      </c>
      <c r="B67" s="46">
        <v>93837</v>
      </c>
      <c r="C67" s="46">
        <f>SUM(E67:AE67)</f>
        <v>94407</v>
      </c>
      <c r="D67" s="37">
        <f t="shared" si="0"/>
        <v>1.0060743629911442</v>
      </c>
      <c r="E67" s="52">
        <v>1200</v>
      </c>
      <c r="F67" s="52">
        <v>2960</v>
      </c>
      <c r="G67" s="52">
        <v>5857</v>
      </c>
      <c r="H67" s="52">
        <v>6854</v>
      </c>
      <c r="I67" s="52">
        <v>2291</v>
      </c>
      <c r="J67" s="52"/>
      <c r="K67" s="52">
        <v>7327</v>
      </c>
      <c r="L67" s="52">
        <v>3465</v>
      </c>
      <c r="M67" s="52">
        <v>4777</v>
      </c>
      <c r="N67" s="52">
        <v>4395</v>
      </c>
      <c r="O67" s="52">
        <v>2950</v>
      </c>
      <c r="P67" s="52">
        <v>1741</v>
      </c>
      <c r="Q67" s="52"/>
      <c r="R67" s="52">
        <v>5270</v>
      </c>
      <c r="S67" s="52"/>
      <c r="T67" s="52">
        <v>3722</v>
      </c>
      <c r="U67" s="52">
        <v>5775</v>
      </c>
      <c r="V67" s="52">
        <v>6147</v>
      </c>
      <c r="W67" s="52"/>
      <c r="X67" s="52">
        <v>5219</v>
      </c>
      <c r="Y67" s="52">
        <v>4320</v>
      </c>
      <c r="Z67" s="52">
        <v>1772</v>
      </c>
      <c r="AA67" s="52">
        <v>4360</v>
      </c>
      <c r="AB67" s="52">
        <v>8505</v>
      </c>
      <c r="AC67" s="52"/>
      <c r="AD67" s="52"/>
      <c r="AE67" s="52">
        <v>5500</v>
      </c>
      <c r="AF67" s="7"/>
    </row>
    <row r="68" spans="1:32" s="2" customFormat="1" ht="30" hidden="1" customHeight="1" x14ac:dyDescent="0.25">
      <c r="A68" s="45" t="s">
        <v>34</v>
      </c>
      <c r="B68" s="46">
        <v>880</v>
      </c>
      <c r="C68" s="46">
        <f>SUM(E68:AE68)</f>
        <v>1909</v>
      </c>
      <c r="D68" s="37">
        <f t="shared" si="0"/>
        <v>2.1693181818181819</v>
      </c>
      <c r="E68" s="71">
        <v>370</v>
      </c>
      <c r="F68" s="71"/>
      <c r="G68" s="71">
        <v>245</v>
      </c>
      <c r="H68" s="71">
        <v>400</v>
      </c>
      <c r="I68" s="71"/>
      <c r="J68" s="71"/>
      <c r="K68" s="71"/>
      <c r="L68" s="71"/>
      <c r="M68" s="71"/>
      <c r="N68" s="71">
        <v>132</v>
      </c>
      <c r="O68" s="71"/>
      <c r="P68" s="71"/>
      <c r="Q68" s="71"/>
      <c r="R68" s="71">
        <v>100</v>
      </c>
      <c r="S68" s="71"/>
      <c r="T68" s="71"/>
      <c r="U68" s="71"/>
      <c r="V68" s="71">
        <v>224</v>
      </c>
      <c r="W68" s="71"/>
      <c r="X68" s="71">
        <v>210</v>
      </c>
      <c r="Y68" s="71">
        <v>138</v>
      </c>
      <c r="Z68" s="71"/>
      <c r="AA68" s="71"/>
      <c r="AB68" s="71">
        <v>90</v>
      </c>
      <c r="AC68" s="71"/>
      <c r="AD68" s="71"/>
      <c r="AE68" s="71"/>
      <c r="AF68" s="7"/>
    </row>
    <row r="69" spans="1:32" s="2" customFormat="1" ht="30" hidden="1" customHeight="1" x14ac:dyDescent="0.25">
      <c r="A69" s="45" t="s">
        <v>35</v>
      </c>
      <c r="B69" s="46">
        <v>732</v>
      </c>
      <c r="C69" s="46">
        <f>SUM(E69:AE69)</f>
        <v>899</v>
      </c>
      <c r="D69" s="37">
        <f t="shared" si="0"/>
        <v>1.2281420765027322</v>
      </c>
      <c r="E69" s="71">
        <v>100</v>
      </c>
      <c r="F69" s="71"/>
      <c r="G69" s="71">
        <v>257</v>
      </c>
      <c r="H69" s="71">
        <v>40</v>
      </c>
      <c r="I69" s="71">
        <v>240</v>
      </c>
      <c r="J69" s="71"/>
      <c r="K69" s="71"/>
      <c r="L69" s="71"/>
      <c r="M69" s="71"/>
      <c r="N69" s="71"/>
      <c r="O69" s="71"/>
      <c r="P69" s="71"/>
      <c r="Q69" s="71"/>
      <c r="R69" s="71">
        <v>17</v>
      </c>
      <c r="S69" s="71"/>
      <c r="T69" s="71"/>
      <c r="U69" s="71"/>
      <c r="V69" s="71"/>
      <c r="W69" s="71"/>
      <c r="X69" s="71"/>
      <c r="Y69" s="71">
        <v>5</v>
      </c>
      <c r="Z69" s="71"/>
      <c r="AA69" s="71"/>
      <c r="AB69" s="71">
        <v>240</v>
      </c>
      <c r="AC69" s="71"/>
      <c r="AD69" s="71"/>
      <c r="AE69" s="71"/>
      <c r="AF69" s="7"/>
    </row>
    <row r="70" spans="1:32" s="2" customFormat="1" ht="30" hidden="1" customHeight="1" x14ac:dyDescent="0.25">
      <c r="A70" s="45" t="s">
        <v>36</v>
      </c>
      <c r="B70" s="46">
        <v>8737</v>
      </c>
      <c r="C70" s="46">
        <f>SUM(E70:AE70)</f>
        <v>19261</v>
      </c>
      <c r="D70" s="37">
        <f t="shared" si="0"/>
        <v>2.2045324482087674</v>
      </c>
      <c r="E70" s="52">
        <v>1000</v>
      </c>
      <c r="F70" s="52">
        <v>268</v>
      </c>
      <c r="G70" s="52">
        <v>436</v>
      </c>
      <c r="H70" s="52">
        <v>500</v>
      </c>
      <c r="I70" s="52">
        <v>726</v>
      </c>
      <c r="J70" s="52"/>
      <c r="K70" s="52">
        <v>664</v>
      </c>
      <c r="L70" s="52">
        <v>329</v>
      </c>
      <c r="M70" s="52">
        <v>366</v>
      </c>
      <c r="N70" s="52">
        <v>1036</v>
      </c>
      <c r="O70" s="52">
        <v>50</v>
      </c>
      <c r="P70" s="52">
        <v>49</v>
      </c>
      <c r="Q70" s="52"/>
      <c r="R70" s="52">
        <v>530</v>
      </c>
      <c r="S70" s="52"/>
      <c r="T70" s="52">
        <v>238</v>
      </c>
      <c r="U70" s="52">
        <v>160</v>
      </c>
      <c r="V70" s="52">
        <v>669</v>
      </c>
      <c r="W70" s="52"/>
      <c r="X70" s="52">
        <v>617</v>
      </c>
      <c r="Y70" s="52">
        <v>130</v>
      </c>
      <c r="Z70" s="52">
        <v>15</v>
      </c>
      <c r="AA70" s="52">
        <v>620</v>
      </c>
      <c r="AB70" s="52">
        <v>10778</v>
      </c>
      <c r="AC70" s="52"/>
      <c r="AD70" s="52"/>
      <c r="AE70" s="52">
        <v>80</v>
      </c>
      <c r="AF70" s="7"/>
    </row>
    <row r="71" spans="1:32" s="2" customFormat="1" ht="30" hidden="1" customHeight="1" x14ac:dyDescent="0.25">
      <c r="A71" s="68" t="s">
        <v>218</v>
      </c>
      <c r="B71" s="46"/>
      <c r="C71" s="46">
        <f t="shared" ref="C71:C85" si="22">SUM(E71:AE71)</f>
        <v>0</v>
      </c>
      <c r="D71" s="37" t="e">
        <f t="shared" si="0"/>
        <v>#DIV/0!</v>
      </c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"/>
    </row>
    <row r="72" spans="1:32" s="2" customFormat="1" ht="30" hidden="1" customHeight="1" outlineLevel="1" x14ac:dyDescent="0.25">
      <c r="A72" s="68" t="s">
        <v>138</v>
      </c>
      <c r="B72" s="46">
        <v>251283</v>
      </c>
      <c r="C72" s="46">
        <f t="shared" si="22"/>
        <v>237914.7</v>
      </c>
      <c r="D72" s="37">
        <f t="shared" si="0"/>
        <v>0.94679982330678958</v>
      </c>
      <c r="E72" s="71">
        <v>4500</v>
      </c>
      <c r="F72" s="71">
        <v>8625</v>
      </c>
      <c r="G72" s="71">
        <v>13639</v>
      </c>
      <c r="H72" s="71">
        <v>18037</v>
      </c>
      <c r="I72" s="71">
        <v>7328</v>
      </c>
      <c r="J72" s="71"/>
      <c r="K72" s="71">
        <v>15300</v>
      </c>
      <c r="L72" s="71">
        <v>13323.7</v>
      </c>
      <c r="M72" s="71">
        <v>7671</v>
      </c>
      <c r="N72" s="71">
        <v>15259</v>
      </c>
      <c r="O72" s="71">
        <v>4040</v>
      </c>
      <c r="P72" s="71">
        <v>5153</v>
      </c>
      <c r="Q72" s="71"/>
      <c r="R72" s="71">
        <v>12690</v>
      </c>
      <c r="S72" s="71"/>
      <c r="T72" s="71">
        <v>15214</v>
      </c>
      <c r="U72" s="71">
        <v>16300</v>
      </c>
      <c r="V72" s="71">
        <v>8142</v>
      </c>
      <c r="W72" s="71"/>
      <c r="X72" s="71">
        <v>10362</v>
      </c>
      <c r="Y72" s="71">
        <v>9650</v>
      </c>
      <c r="Z72" s="71">
        <v>5714</v>
      </c>
      <c r="AA72" s="71">
        <v>9526</v>
      </c>
      <c r="AB72" s="71">
        <v>24532</v>
      </c>
      <c r="AC72" s="71"/>
      <c r="AD72" s="71"/>
      <c r="AE72" s="71">
        <v>12909</v>
      </c>
      <c r="AF72" s="7"/>
    </row>
    <row r="73" spans="1:32" s="2" customFormat="1" ht="30" hidden="1" customHeight="1" outlineLevel="1" x14ac:dyDescent="0.25">
      <c r="A73" s="68" t="s">
        <v>139</v>
      </c>
      <c r="B73" s="46">
        <v>174016</v>
      </c>
      <c r="C73" s="46">
        <f t="shared" si="22"/>
        <v>162145.70000000001</v>
      </c>
      <c r="D73" s="37">
        <f t="shared" si="0"/>
        <v>0.93178615759470396</v>
      </c>
      <c r="E73" s="71">
        <v>600</v>
      </c>
      <c r="F73" s="71">
        <v>8625</v>
      </c>
      <c r="G73" s="71">
        <v>11284</v>
      </c>
      <c r="H73" s="71">
        <v>4265</v>
      </c>
      <c r="I73" s="71">
        <v>5762</v>
      </c>
      <c r="J73" s="71"/>
      <c r="K73" s="71">
        <v>6900</v>
      </c>
      <c r="L73" s="71">
        <v>12570.7</v>
      </c>
      <c r="M73" s="71">
        <v>2000</v>
      </c>
      <c r="N73" s="71">
        <v>11624</v>
      </c>
      <c r="O73" s="71">
        <v>4040</v>
      </c>
      <c r="P73" s="71">
        <v>4249</v>
      </c>
      <c r="Q73" s="71"/>
      <c r="R73" s="71">
        <v>12690</v>
      </c>
      <c r="S73" s="71"/>
      <c r="T73" s="71">
        <v>15214</v>
      </c>
      <c r="U73" s="71">
        <v>11235</v>
      </c>
      <c r="V73" s="71">
        <v>915</v>
      </c>
      <c r="W73" s="71"/>
      <c r="X73" s="71">
        <v>3778</v>
      </c>
      <c r="Y73" s="71">
        <v>2502</v>
      </c>
      <c r="Z73" s="71">
        <v>5714</v>
      </c>
      <c r="AA73" s="71">
        <v>9526</v>
      </c>
      <c r="AB73" s="71">
        <v>24532</v>
      </c>
      <c r="AC73" s="71"/>
      <c r="AD73" s="71"/>
      <c r="AE73" s="71">
        <v>4120</v>
      </c>
      <c r="AF73" s="7"/>
    </row>
    <row r="74" spans="1:32" s="2" customFormat="1" ht="30" hidden="1" customHeight="1" x14ac:dyDescent="0.25">
      <c r="A74" s="39" t="s">
        <v>37</v>
      </c>
      <c r="B74" s="46">
        <v>5500</v>
      </c>
      <c r="C74" s="46">
        <f>SUM(E74:AE74)</f>
        <v>5518</v>
      </c>
      <c r="D74" s="37">
        <f t="shared" si="0"/>
        <v>1.0032727272727273</v>
      </c>
      <c r="E74" s="71">
        <v>98</v>
      </c>
      <c r="F74" s="71">
        <v>178</v>
      </c>
      <c r="G74" s="71">
        <v>674</v>
      </c>
      <c r="H74" s="71">
        <v>361</v>
      </c>
      <c r="I74" s="71">
        <v>15</v>
      </c>
      <c r="J74" s="71"/>
      <c r="K74" s="71">
        <v>157</v>
      </c>
      <c r="L74" s="71">
        <v>925</v>
      </c>
      <c r="M74" s="71">
        <v>772</v>
      </c>
      <c r="N74" s="71">
        <v>210</v>
      </c>
      <c r="O74" s="71">
        <v>37</v>
      </c>
      <c r="P74" s="71">
        <v>236</v>
      </c>
      <c r="Q74" s="71"/>
      <c r="R74" s="71">
        <v>251</v>
      </c>
      <c r="S74" s="71"/>
      <c r="T74" s="71">
        <v>74</v>
      </c>
      <c r="U74" s="71">
        <v>453</v>
      </c>
      <c r="V74" s="71">
        <v>212</v>
      </c>
      <c r="W74" s="71"/>
      <c r="X74" s="71">
        <v>45</v>
      </c>
      <c r="Y74" s="71">
        <v>115</v>
      </c>
      <c r="Z74" s="71">
        <v>5</v>
      </c>
      <c r="AA74" s="71">
        <v>351</v>
      </c>
      <c r="AB74" s="71">
        <v>349</v>
      </c>
      <c r="AC74" s="71"/>
      <c r="AD74" s="71"/>
      <c r="AE74" s="71"/>
      <c r="AF74" s="6"/>
    </row>
    <row r="75" spans="1:32" s="2" customFormat="1" ht="30" hidden="1" customHeight="1" x14ac:dyDescent="0.25">
      <c r="A75" s="67" t="s">
        <v>38</v>
      </c>
      <c r="B75" s="46">
        <v>5003</v>
      </c>
      <c r="C75" s="46">
        <f t="shared" si="22"/>
        <v>5691.1</v>
      </c>
      <c r="D75" s="37">
        <f>C75/B75</f>
        <v>1.1375374775134919</v>
      </c>
      <c r="E75" s="71">
        <v>154</v>
      </c>
      <c r="F75" s="71">
        <v>162</v>
      </c>
      <c r="G75" s="71">
        <v>802</v>
      </c>
      <c r="H75" s="71">
        <v>375</v>
      </c>
      <c r="I75" s="71">
        <v>9.6</v>
      </c>
      <c r="J75" s="71"/>
      <c r="K75" s="71">
        <v>142</v>
      </c>
      <c r="L75" s="71">
        <v>607</v>
      </c>
      <c r="M75" s="71">
        <v>739</v>
      </c>
      <c r="N75" s="71">
        <v>243</v>
      </c>
      <c r="O75" s="71">
        <v>35</v>
      </c>
      <c r="P75" s="71">
        <v>280</v>
      </c>
      <c r="Q75" s="71"/>
      <c r="R75" s="71">
        <v>338</v>
      </c>
      <c r="S75" s="71"/>
      <c r="T75" s="71">
        <v>12</v>
      </c>
      <c r="U75" s="71">
        <v>679</v>
      </c>
      <c r="V75" s="71">
        <v>183</v>
      </c>
      <c r="W75" s="71"/>
      <c r="X75" s="71">
        <v>50</v>
      </c>
      <c r="Y75" s="71">
        <v>116</v>
      </c>
      <c r="Z75" s="71">
        <v>30.5</v>
      </c>
      <c r="AA75" s="71">
        <v>351</v>
      </c>
      <c r="AB75" s="71">
        <v>383</v>
      </c>
      <c r="AC75" s="71"/>
      <c r="AD75" s="71"/>
      <c r="AE75" s="71"/>
      <c r="AF75" s="6"/>
    </row>
    <row r="76" spans="1:32" s="2" customFormat="1" ht="30" hidden="1" customHeight="1" x14ac:dyDescent="0.25">
      <c r="A76" s="45" t="s">
        <v>31</v>
      </c>
      <c r="B76" s="69">
        <f>B75/B74</f>
        <v>0.90963636363636369</v>
      </c>
      <c r="C76" s="37">
        <f>C75/C74</f>
        <v>1.0313700616165278</v>
      </c>
      <c r="D76" s="37"/>
      <c r="E76" s="70">
        <f t="shared" ref="E76:AB76" si="23">E75/E74</f>
        <v>1.5714285714285714</v>
      </c>
      <c r="F76" s="70">
        <f t="shared" si="23"/>
        <v>0.9101123595505618</v>
      </c>
      <c r="G76" s="70">
        <f t="shared" si="23"/>
        <v>1.1899109792284865</v>
      </c>
      <c r="H76" s="70">
        <f t="shared" si="23"/>
        <v>1.0387811634349031</v>
      </c>
      <c r="I76" s="70">
        <f t="shared" si="23"/>
        <v>0.64</v>
      </c>
      <c r="J76" s="70"/>
      <c r="K76" s="70">
        <f t="shared" si="23"/>
        <v>0.90445859872611467</v>
      </c>
      <c r="L76" s="70">
        <f t="shared" si="23"/>
        <v>0.65621621621621617</v>
      </c>
      <c r="M76" s="70">
        <f t="shared" si="23"/>
        <v>0.95725388601036265</v>
      </c>
      <c r="N76" s="70">
        <f t="shared" si="23"/>
        <v>1.1571428571428573</v>
      </c>
      <c r="O76" s="70">
        <f t="shared" si="23"/>
        <v>0.94594594594594594</v>
      </c>
      <c r="P76" s="70">
        <f t="shared" si="23"/>
        <v>1.1864406779661016</v>
      </c>
      <c r="Q76" s="70"/>
      <c r="R76" s="70">
        <f t="shared" si="23"/>
        <v>1.346613545816733</v>
      </c>
      <c r="S76" s="70"/>
      <c r="T76" s="70">
        <f t="shared" si="23"/>
        <v>0.16216216216216217</v>
      </c>
      <c r="U76" s="70">
        <f t="shared" si="23"/>
        <v>1.4988962472406182</v>
      </c>
      <c r="V76" s="70">
        <f t="shared" si="23"/>
        <v>0.8632075471698113</v>
      </c>
      <c r="W76" s="70"/>
      <c r="X76" s="70">
        <f t="shared" si="23"/>
        <v>1.1111111111111112</v>
      </c>
      <c r="Y76" s="70">
        <f t="shared" si="23"/>
        <v>1.008695652173913</v>
      </c>
      <c r="Z76" s="70">
        <f t="shared" si="23"/>
        <v>6.1</v>
      </c>
      <c r="AA76" s="70">
        <f t="shared" si="23"/>
        <v>1</v>
      </c>
      <c r="AB76" s="70">
        <f t="shared" si="23"/>
        <v>1.0974212034383954</v>
      </c>
      <c r="AC76" s="70"/>
      <c r="AD76" s="70"/>
      <c r="AE76" s="70"/>
      <c r="AF76" s="7"/>
    </row>
    <row r="77" spans="1:32" s="2" customFormat="1" ht="30" hidden="1" customHeight="1" outlineLevel="1" x14ac:dyDescent="0.25">
      <c r="A77" s="68" t="s">
        <v>39</v>
      </c>
      <c r="B77" s="46"/>
      <c r="C77" s="46">
        <f t="shared" si="22"/>
        <v>0</v>
      </c>
      <c r="D77" s="37" t="e">
        <f t="shared" si="0"/>
        <v>#DIV/0!</v>
      </c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"/>
    </row>
    <row r="78" spans="1:32" s="2" customFormat="1" ht="30" hidden="1" customHeight="1" x14ac:dyDescent="0.25">
      <c r="A78" s="39" t="s">
        <v>131</v>
      </c>
      <c r="B78" s="46">
        <v>900</v>
      </c>
      <c r="C78" s="46">
        <f t="shared" si="22"/>
        <v>840</v>
      </c>
      <c r="D78" s="37">
        <f t="shared" si="0"/>
        <v>0.93333333333333335</v>
      </c>
      <c r="E78" s="71">
        <v>12</v>
      </c>
      <c r="F78" s="71">
        <v>105</v>
      </c>
      <c r="G78" s="71">
        <v>72</v>
      </c>
      <c r="H78" s="71">
        <v>5</v>
      </c>
      <c r="I78" s="71">
        <v>7</v>
      </c>
      <c r="J78" s="71"/>
      <c r="K78" s="71">
        <v>9</v>
      </c>
      <c r="L78" s="71">
        <v>119</v>
      </c>
      <c r="M78" s="71">
        <v>70</v>
      </c>
      <c r="N78" s="71">
        <v>33</v>
      </c>
      <c r="O78" s="71">
        <v>5</v>
      </c>
      <c r="P78" s="71">
        <v>40</v>
      </c>
      <c r="Q78" s="71"/>
      <c r="R78" s="71">
        <v>109</v>
      </c>
      <c r="S78" s="71"/>
      <c r="T78" s="71"/>
      <c r="U78" s="71">
        <v>3</v>
      </c>
      <c r="V78" s="71">
        <v>35</v>
      </c>
      <c r="W78" s="71"/>
      <c r="X78" s="71">
        <v>36</v>
      </c>
      <c r="Y78" s="71"/>
      <c r="Z78" s="71">
        <v>17</v>
      </c>
      <c r="AA78" s="71">
        <v>95</v>
      </c>
      <c r="AB78" s="71">
        <v>58</v>
      </c>
      <c r="AC78" s="71"/>
      <c r="AD78" s="71"/>
      <c r="AE78" s="71">
        <v>10</v>
      </c>
      <c r="AF78" s="6"/>
    </row>
    <row r="79" spans="1:32" s="2" customFormat="1" ht="26.25" hidden="1" customHeight="1" x14ac:dyDescent="0.25">
      <c r="A79" s="67" t="s">
        <v>132</v>
      </c>
      <c r="B79" s="55">
        <v>828</v>
      </c>
      <c r="C79" s="55">
        <f t="shared" si="22"/>
        <v>952.5</v>
      </c>
      <c r="D79" s="37">
        <f t="shared" si="0"/>
        <v>1.1503623188405796</v>
      </c>
      <c r="E79" s="52">
        <v>23</v>
      </c>
      <c r="F79" s="52">
        <v>86</v>
      </c>
      <c r="G79" s="52">
        <v>81</v>
      </c>
      <c r="H79" s="52"/>
      <c r="I79" s="52">
        <v>15.8</v>
      </c>
      <c r="J79" s="52"/>
      <c r="K79" s="52">
        <v>6</v>
      </c>
      <c r="L79" s="52">
        <v>127</v>
      </c>
      <c r="M79" s="52">
        <v>93.7</v>
      </c>
      <c r="N79" s="52">
        <v>47</v>
      </c>
      <c r="O79" s="72">
        <v>28</v>
      </c>
      <c r="P79" s="52">
        <v>76</v>
      </c>
      <c r="Q79" s="52"/>
      <c r="R79" s="52">
        <v>129</v>
      </c>
      <c r="S79" s="52"/>
      <c r="T79" s="52"/>
      <c r="U79" s="52">
        <v>7</v>
      </c>
      <c r="V79" s="52">
        <v>42</v>
      </c>
      <c r="W79" s="52"/>
      <c r="X79" s="52">
        <v>21</v>
      </c>
      <c r="Y79" s="52"/>
      <c r="Z79" s="52">
        <v>11</v>
      </c>
      <c r="AA79" s="52">
        <v>95</v>
      </c>
      <c r="AB79" s="52">
        <v>58</v>
      </c>
      <c r="AC79" s="52"/>
      <c r="AD79" s="52"/>
      <c r="AE79" s="52">
        <v>6</v>
      </c>
      <c r="AF79" s="6"/>
    </row>
    <row r="80" spans="1:32" s="2" customFormat="1" ht="26.25" hidden="1" customHeight="1" x14ac:dyDescent="0.25">
      <c r="A80" s="45" t="s">
        <v>31</v>
      </c>
      <c r="B80" s="53">
        <f>B79/B78</f>
        <v>0.92</v>
      </c>
      <c r="C80" s="53">
        <f>C79/C78</f>
        <v>1.1339285714285714</v>
      </c>
      <c r="D80" s="37"/>
      <c r="E80" s="54">
        <f>E79/E78</f>
        <v>1.9166666666666667</v>
      </c>
      <c r="F80" s="54">
        <f t="shared" ref="F80:AE80" si="24">F79/F78</f>
        <v>0.81904761904761902</v>
      </c>
      <c r="G80" s="54">
        <f t="shared" si="24"/>
        <v>1.125</v>
      </c>
      <c r="H80" s="54"/>
      <c r="I80" s="54">
        <f t="shared" si="24"/>
        <v>2.2571428571428571</v>
      </c>
      <c r="J80" s="54"/>
      <c r="K80" s="54">
        <f t="shared" si="24"/>
        <v>0.66666666666666663</v>
      </c>
      <c r="L80" s="54">
        <f t="shared" si="24"/>
        <v>1.0672268907563025</v>
      </c>
      <c r="M80" s="54">
        <f t="shared" si="24"/>
        <v>1.3385714285714285</v>
      </c>
      <c r="N80" s="54">
        <f t="shared" si="24"/>
        <v>1.4242424242424243</v>
      </c>
      <c r="O80" s="54">
        <f t="shared" si="24"/>
        <v>5.6</v>
      </c>
      <c r="P80" s="54">
        <f t="shared" si="24"/>
        <v>1.9</v>
      </c>
      <c r="Q80" s="54"/>
      <c r="R80" s="54">
        <f t="shared" si="24"/>
        <v>1.1834862385321101</v>
      </c>
      <c r="S80" s="54"/>
      <c r="T80" s="54"/>
      <c r="U80" s="54">
        <f t="shared" si="24"/>
        <v>2.3333333333333335</v>
      </c>
      <c r="V80" s="54">
        <f t="shared" si="24"/>
        <v>1.2</v>
      </c>
      <c r="W80" s="54"/>
      <c r="X80" s="54">
        <f t="shared" si="24"/>
        <v>0.58333333333333337</v>
      </c>
      <c r="Y80" s="54"/>
      <c r="Z80" s="54"/>
      <c r="AA80" s="54">
        <f t="shared" si="24"/>
        <v>1</v>
      </c>
      <c r="AB80" s="54">
        <f t="shared" si="24"/>
        <v>1</v>
      </c>
      <c r="AC80" s="54"/>
      <c r="AD80" s="54"/>
      <c r="AE80" s="54">
        <f t="shared" si="24"/>
        <v>0.6</v>
      </c>
      <c r="AF80" s="6"/>
    </row>
    <row r="81" spans="1:32" s="2" customFormat="1" ht="30" hidden="1" customHeight="1" x14ac:dyDescent="0.25">
      <c r="A81" s="40" t="s">
        <v>165</v>
      </c>
      <c r="B81" s="55">
        <v>496</v>
      </c>
      <c r="C81" s="55">
        <f t="shared" si="22"/>
        <v>557</v>
      </c>
      <c r="D81" s="37">
        <f t="shared" si="0"/>
        <v>1.122983870967742</v>
      </c>
      <c r="E81" s="52"/>
      <c r="F81" s="52"/>
      <c r="G81" s="52">
        <v>543</v>
      </c>
      <c r="H81" s="72"/>
      <c r="I81" s="52"/>
      <c r="J81" s="52"/>
      <c r="K81" s="52"/>
      <c r="L81" s="52"/>
      <c r="M81" s="52">
        <v>3</v>
      </c>
      <c r="N81" s="72"/>
      <c r="O81" s="72"/>
      <c r="P81" s="52"/>
      <c r="Q81" s="52"/>
      <c r="R81" s="52"/>
      <c r="S81" s="52"/>
      <c r="T81" s="52"/>
      <c r="U81" s="52"/>
      <c r="V81" s="52"/>
      <c r="W81" s="52"/>
      <c r="X81" s="52"/>
      <c r="Y81" s="52">
        <v>8</v>
      </c>
      <c r="Z81" s="52"/>
      <c r="AA81" s="52"/>
      <c r="AB81" s="52">
        <v>3</v>
      </c>
      <c r="AC81" s="52"/>
      <c r="AD81" s="52"/>
      <c r="AE81" s="52"/>
      <c r="AF81" s="6"/>
    </row>
    <row r="82" spans="1:32" s="2" customFormat="1" ht="30" hidden="1" customHeight="1" x14ac:dyDescent="0.25">
      <c r="A82" s="40" t="s">
        <v>31</v>
      </c>
      <c r="B82" s="69"/>
      <c r="C82" s="55">
        <f t="shared" si="22"/>
        <v>0</v>
      </c>
      <c r="D82" s="37" t="e">
        <f t="shared" si="0"/>
        <v>#DIV/0!</v>
      </c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"/>
    </row>
    <row r="83" spans="1:32" s="2" customFormat="1" ht="30" hidden="1" customHeight="1" x14ac:dyDescent="0.25">
      <c r="A83" s="45" t="s">
        <v>167</v>
      </c>
      <c r="B83" s="55">
        <v>23944</v>
      </c>
      <c r="C83" s="55">
        <f>SUM(E83:AE83)</f>
        <v>35393</v>
      </c>
      <c r="D83" s="37">
        <f t="shared" si="0"/>
        <v>1.4781573671901103</v>
      </c>
      <c r="E83" s="71">
        <f>E85+E88+E89+E91+E95+E94+E96</f>
        <v>6450</v>
      </c>
      <c r="F83" s="71">
        <f>F85+F88+F89+F91+F95+F94+F96</f>
        <v>579</v>
      </c>
      <c r="G83" s="71">
        <f t="shared" ref="G83:R83" si="25">G85+G88+G89+G91+G95+G94+G96</f>
        <v>1604</v>
      </c>
      <c r="H83" s="71">
        <f t="shared" si="25"/>
        <v>1315</v>
      </c>
      <c r="I83" s="71">
        <f t="shared" si="25"/>
        <v>1051</v>
      </c>
      <c r="J83" s="71"/>
      <c r="K83" s="71">
        <f t="shared" si="25"/>
        <v>5473</v>
      </c>
      <c r="L83" s="71">
        <f t="shared" si="25"/>
        <v>454</v>
      </c>
      <c r="M83" s="71">
        <f t="shared" si="25"/>
        <v>1480</v>
      </c>
      <c r="N83" s="71">
        <f t="shared" si="25"/>
        <v>1069</v>
      </c>
      <c r="O83" s="71">
        <f t="shared" si="25"/>
        <v>157</v>
      </c>
      <c r="P83" s="71">
        <f t="shared" si="25"/>
        <v>650</v>
      </c>
      <c r="Q83" s="71"/>
      <c r="R83" s="71">
        <f t="shared" si="25"/>
        <v>1189</v>
      </c>
      <c r="S83" s="71"/>
      <c r="T83" s="71">
        <f>T85+T88+T89+T91+T95+T94+T96</f>
        <v>4836</v>
      </c>
      <c r="U83" s="71">
        <f t="shared" ref="U83:AE83" si="26">U85+U88+U89+U91+U95+U94+U96</f>
        <v>495</v>
      </c>
      <c r="V83" s="71">
        <f>V85+V88+V89+V91+V95+V94+V96</f>
        <v>1016</v>
      </c>
      <c r="W83" s="71"/>
      <c r="X83" s="71">
        <f t="shared" si="26"/>
        <v>1180</v>
      </c>
      <c r="Y83" s="71">
        <f t="shared" si="26"/>
        <v>2574</v>
      </c>
      <c r="Z83" s="71">
        <f t="shared" si="26"/>
        <v>522</v>
      </c>
      <c r="AA83" s="71">
        <f t="shared" si="26"/>
        <v>1489</v>
      </c>
      <c r="AB83" s="71">
        <f t="shared" si="26"/>
        <v>1580</v>
      </c>
      <c r="AC83" s="71"/>
      <c r="AD83" s="71"/>
      <c r="AE83" s="71">
        <f t="shared" si="26"/>
        <v>230</v>
      </c>
      <c r="AF83" s="7"/>
    </row>
    <row r="84" spans="1:32" s="2" customFormat="1" ht="30" hidden="1" customHeight="1" x14ac:dyDescent="0.25">
      <c r="A84" s="45" t="s">
        <v>168</v>
      </c>
      <c r="B84" s="55">
        <f>B90+B92+B93+B97</f>
        <v>37664</v>
      </c>
      <c r="C84" s="55">
        <f>SUM(E84:AE84)</f>
        <v>43399.400000000009</v>
      </c>
      <c r="D84" s="37">
        <f t="shared" si="0"/>
        <v>1.1522780373831778</v>
      </c>
      <c r="E84" s="71">
        <f>E90+E92+E93+E97</f>
        <v>2649</v>
      </c>
      <c r="F84" s="71">
        <f>F90+F92+F93+F97</f>
        <v>608</v>
      </c>
      <c r="G84" s="71">
        <f t="shared" ref="G84:AE84" si="27">G90+G92+G93+G97</f>
        <v>6390</v>
      </c>
      <c r="H84" s="71">
        <f t="shared" si="27"/>
        <v>2478</v>
      </c>
      <c r="I84" s="71">
        <f t="shared" si="27"/>
        <v>1613.9</v>
      </c>
      <c r="J84" s="71"/>
      <c r="K84" s="71">
        <f>K90+K92+K93+K97</f>
        <v>2070</v>
      </c>
      <c r="L84" s="71">
        <f t="shared" si="27"/>
        <v>970.5</v>
      </c>
      <c r="M84" s="71">
        <f t="shared" si="27"/>
        <v>3327</v>
      </c>
      <c r="N84" s="71">
        <f t="shared" si="27"/>
        <v>779</v>
      </c>
      <c r="O84" s="71">
        <f>O90+O92+O93+O97</f>
        <v>1126.2</v>
      </c>
      <c r="P84" s="71">
        <f>P90+P92+P93+P97</f>
        <v>1939.5</v>
      </c>
      <c r="Q84" s="71"/>
      <c r="R84" s="71">
        <f t="shared" si="27"/>
        <v>1556</v>
      </c>
      <c r="S84" s="71"/>
      <c r="T84" s="71">
        <f t="shared" si="27"/>
        <v>2174</v>
      </c>
      <c r="U84" s="71">
        <f t="shared" si="27"/>
        <v>548</v>
      </c>
      <c r="V84" s="71">
        <f>V90+V92+V93+V97</f>
        <v>2995</v>
      </c>
      <c r="W84" s="71"/>
      <c r="X84" s="71">
        <f t="shared" si="27"/>
        <v>2958</v>
      </c>
      <c r="Y84" s="71">
        <f t="shared" si="27"/>
        <v>758</v>
      </c>
      <c r="Z84" s="71">
        <f t="shared" si="27"/>
        <v>104.5</v>
      </c>
      <c r="AA84" s="71">
        <f t="shared" si="27"/>
        <v>1012.8</v>
      </c>
      <c r="AB84" s="71">
        <f t="shared" si="27"/>
        <v>5387</v>
      </c>
      <c r="AC84" s="71"/>
      <c r="AD84" s="71"/>
      <c r="AE84" s="71">
        <f t="shared" si="27"/>
        <v>1955</v>
      </c>
      <c r="AF84" s="7"/>
    </row>
    <row r="85" spans="1:32" s="2" customFormat="1" ht="30" hidden="1" customHeight="1" x14ac:dyDescent="0.25">
      <c r="A85" s="45" t="s">
        <v>40</v>
      </c>
      <c r="B85" s="46">
        <v>652</v>
      </c>
      <c r="C85" s="55">
        <f t="shared" si="22"/>
        <v>867</v>
      </c>
      <c r="D85" s="37">
        <f t="shared" si="0"/>
        <v>1.3297546012269938</v>
      </c>
      <c r="E85" s="71"/>
      <c r="F85" s="71"/>
      <c r="G85" s="71">
        <v>417</v>
      </c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>
        <v>300</v>
      </c>
      <c r="Z85" s="71"/>
      <c r="AA85" s="71"/>
      <c r="AB85" s="71">
        <v>150</v>
      </c>
      <c r="AC85" s="71"/>
      <c r="AD85" s="71"/>
      <c r="AE85" s="71"/>
      <c r="AF85" s="6"/>
    </row>
    <row r="86" spans="1:32" s="2" customFormat="1" ht="30" hidden="1" customHeight="1" outlineLevel="1" x14ac:dyDescent="0.25">
      <c r="A86" s="68" t="s">
        <v>41</v>
      </c>
      <c r="B86" s="46"/>
      <c r="C86" s="46">
        <f t="shared" ref="C86:C99" si="28">SUM(E86:AE86)</f>
        <v>0</v>
      </c>
      <c r="D86" s="37" t="e">
        <f t="shared" si="0"/>
        <v>#DIV/0!</v>
      </c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"/>
    </row>
    <row r="87" spans="1:32" s="2" customFormat="1" ht="30" hidden="1" customHeight="1" outlineLevel="1" x14ac:dyDescent="0.25">
      <c r="A87" s="68" t="s">
        <v>42</v>
      </c>
      <c r="B87" s="46"/>
      <c r="C87" s="46">
        <f t="shared" si="28"/>
        <v>0</v>
      </c>
      <c r="D87" s="37" t="e">
        <f t="shared" si="0"/>
        <v>#DIV/0!</v>
      </c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"/>
    </row>
    <row r="88" spans="1:32" s="2" customFormat="1" ht="30" hidden="1" customHeight="1" x14ac:dyDescent="0.25">
      <c r="A88" s="45" t="s">
        <v>43</v>
      </c>
      <c r="B88" s="55">
        <v>9838</v>
      </c>
      <c r="C88" s="46">
        <f t="shared" si="28"/>
        <v>15631</v>
      </c>
      <c r="D88" s="37">
        <f t="shared" si="0"/>
        <v>1.5888391949583249</v>
      </c>
      <c r="E88" s="62">
        <v>5391</v>
      </c>
      <c r="F88" s="62">
        <v>295</v>
      </c>
      <c r="G88" s="62">
        <v>200</v>
      </c>
      <c r="H88" s="62">
        <v>100</v>
      </c>
      <c r="I88" s="62">
        <v>70</v>
      </c>
      <c r="J88" s="62"/>
      <c r="K88" s="62">
        <v>2152</v>
      </c>
      <c r="L88" s="62">
        <v>120</v>
      </c>
      <c r="M88" s="62">
        <v>170</v>
      </c>
      <c r="N88" s="62"/>
      <c r="O88" s="62"/>
      <c r="P88" s="62">
        <v>650</v>
      </c>
      <c r="Q88" s="62"/>
      <c r="R88" s="62">
        <v>962</v>
      </c>
      <c r="S88" s="62"/>
      <c r="T88" s="62">
        <v>1629</v>
      </c>
      <c r="U88" s="62">
        <v>271</v>
      </c>
      <c r="V88" s="62">
        <v>700</v>
      </c>
      <c r="W88" s="62"/>
      <c r="X88" s="62"/>
      <c r="Y88" s="62">
        <v>170</v>
      </c>
      <c r="Z88" s="62">
        <v>522</v>
      </c>
      <c r="AA88" s="62">
        <v>1132</v>
      </c>
      <c r="AB88" s="62">
        <v>1097</v>
      </c>
      <c r="AC88" s="62"/>
      <c r="AD88" s="62"/>
      <c r="AE88" s="62"/>
      <c r="AF88" s="7"/>
    </row>
    <row r="89" spans="1:32" s="2" customFormat="1" ht="30" hidden="1" customHeight="1" x14ac:dyDescent="0.25">
      <c r="A89" s="45" t="s">
        <v>44</v>
      </c>
      <c r="B89" s="46">
        <v>4492</v>
      </c>
      <c r="C89" s="46">
        <f t="shared" si="28"/>
        <v>5143</v>
      </c>
      <c r="D89" s="37">
        <f t="shared" si="0"/>
        <v>1.1449243098842385</v>
      </c>
      <c r="E89" s="62"/>
      <c r="F89" s="62">
        <v>134</v>
      </c>
      <c r="G89" s="62">
        <v>24</v>
      </c>
      <c r="H89" s="62">
        <v>757</v>
      </c>
      <c r="I89" s="62">
        <v>581</v>
      </c>
      <c r="J89" s="62"/>
      <c r="K89" s="62">
        <v>1413</v>
      </c>
      <c r="L89" s="62">
        <v>174</v>
      </c>
      <c r="M89" s="62"/>
      <c r="N89" s="62">
        <v>1069</v>
      </c>
      <c r="O89" s="62">
        <v>55</v>
      </c>
      <c r="P89" s="62"/>
      <c r="Q89" s="62"/>
      <c r="R89" s="62">
        <v>17</v>
      </c>
      <c r="S89" s="62"/>
      <c r="T89" s="62">
        <v>110</v>
      </c>
      <c r="U89" s="62">
        <v>30</v>
      </c>
      <c r="V89" s="62"/>
      <c r="W89" s="62"/>
      <c r="X89" s="62">
        <v>706</v>
      </c>
      <c r="Y89" s="62"/>
      <c r="Z89" s="62"/>
      <c r="AA89" s="62"/>
      <c r="AB89" s="62">
        <v>73</v>
      </c>
      <c r="AC89" s="62"/>
      <c r="AD89" s="62"/>
      <c r="AE89" s="62"/>
      <c r="AF89" s="7"/>
    </row>
    <row r="90" spans="1:32" s="2" customFormat="1" ht="30" hidden="1" customHeight="1" x14ac:dyDescent="0.25">
      <c r="A90" s="45" t="s">
        <v>45</v>
      </c>
      <c r="B90" s="46">
        <v>10893</v>
      </c>
      <c r="C90" s="46">
        <f t="shared" si="28"/>
        <v>13423</v>
      </c>
      <c r="D90" s="37">
        <f t="shared" si="0"/>
        <v>1.2322592490590287</v>
      </c>
      <c r="E90" s="62"/>
      <c r="F90" s="62">
        <v>350</v>
      </c>
      <c r="G90" s="62">
        <v>996</v>
      </c>
      <c r="H90" s="62">
        <v>993</v>
      </c>
      <c r="I90" s="62">
        <v>382</v>
      </c>
      <c r="J90" s="62"/>
      <c r="K90" s="62">
        <v>281</v>
      </c>
      <c r="L90" s="62">
        <v>190</v>
      </c>
      <c r="M90" s="62">
        <v>1332</v>
      </c>
      <c r="N90" s="62">
        <v>380</v>
      </c>
      <c r="O90" s="62">
        <v>540</v>
      </c>
      <c r="P90" s="62">
        <v>557</v>
      </c>
      <c r="Q90" s="62"/>
      <c r="R90" s="62">
        <v>691</v>
      </c>
      <c r="S90" s="62"/>
      <c r="T90" s="62">
        <v>361</v>
      </c>
      <c r="U90" s="62">
        <v>150</v>
      </c>
      <c r="V90" s="62">
        <v>516</v>
      </c>
      <c r="W90" s="62"/>
      <c r="X90" s="62">
        <v>2203</v>
      </c>
      <c r="Y90" s="62">
        <v>581</v>
      </c>
      <c r="Z90" s="62"/>
      <c r="AA90" s="62">
        <v>570</v>
      </c>
      <c r="AB90" s="62">
        <v>1438</v>
      </c>
      <c r="AC90" s="62"/>
      <c r="AD90" s="62"/>
      <c r="AE90" s="62">
        <v>912</v>
      </c>
      <c r="AF90" s="7"/>
    </row>
    <row r="91" spans="1:32" s="2" customFormat="1" ht="30" hidden="1" customHeight="1" x14ac:dyDescent="0.25">
      <c r="A91" s="45" t="s">
        <v>46</v>
      </c>
      <c r="B91" s="46">
        <v>2995</v>
      </c>
      <c r="C91" s="46">
        <f t="shared" si="28"/>
        <v>6863</v>
      </c>
      <c r="D91" s="37">
        <f t="shared" si="0"/>
        <v>2.2914858096828046</v>
      </c>
      <c r="E91" s="62">
        <v>106</v>
      </c>
      <c r="F91" s="62"/>
      <c r="G91" s="62">
        <v>563</v>
      </c>
      <c r="H91" s="62"/>
      <c r="I91" s="62">
        <v>100</v>
      </c>
      <c r="J91" s="62"/>
      <c r="K91" s="62">
        <v>1908</v>
      </c>
      <c r="L91" s="62">
        <v>160</v>
      </c>
      <c r="M91" s="62">
        <v>1310</v>
      </c>
      <c r="N91" s="62"/>
      <c r="O91" s="62">
        <v>100</v>
      </c>
      <c r="P91" s="62"/>
      <c r="Q91" s="62"/>
      <c r="R91" s="62"/>
      <c r="S91" s="62"/>
      <c r="T91" s="62"/>
      <c r="U91" s="62">
        <v>105</v>
      </c>
      <c r="V91" s="62"/>
      <c r="W91" s="62"/>
      <c r="X91" s="62">
        <v>291</v>
      </c>
      <c r="Y91" s="62">
        <v>1810</v>
      </c>
      <c r="Z91" s="62"/>
      <c r="AA91" s="62"/>
      <c r="AB91" s="62">
        <v>180</v>
      </c>
      <c r="AC91" s="62"/>
      <c r="AD91" s="62"/>
      <c r="AE91" s="62">
        <v>230</v>
      </c>
      <c r="AF91" s="7"/>
    </row>
    <row r="92" spans="1:32" s="2" customFormat="1" ht="30" hidden="1" customHeight="1" x14ac:dyDescent="0.25">
      <c r="A92" s="45" t="s">
        <v>47</v>
      </c>
      <c r="B92" s="46">
        <v>18066</v>
      </c>
      <c r="C92" s="46">
        <f t="shared" si="28"/>
        <v>19342</v>
      </c>
      <c r="D92" s="37">
        <f t="shared" ref="D92:D100" si="29">C92/B92</f>
        <v>1.0706299125428982</v>
      </c>
      <c r="E92" s="62">
        <v>2628</v>
      </c>
      <c r="F92" s="62">
        <v>80</v>
      </c>
      <c r="G92" s="62">
        <v>3407</v>
      </c>
      <c r="H92" s="62">
        <v>671</v>
      </c>
      <c r="I92" s="62">
        <v>489</v>
      </c>
      <c r="J92" s="62"/>
      <c r="K92" s="62">
        <v>1339</v>
      </c>
      <c r="L92" s="62">
        <v>202</v>
      </c>
      <c r="M92" s="62">
        <v>1620</v>
      </c>
      <c r="N92" s="62">
        <v>287</v>
      </c>
      <c r="O92" s="62">
        <v>316</v>
      </c>
      <c r="P92" s="62">
        <v>691</v>
      </c>
      <c r="Q92" s="62"/>
      <c r="R92" s="62">
        <v>783</v>
      </c>
      <c r="S92" s="62"/>
      <c r="T92" s="62">
        <v>1392</v>
      </c>
      <c r="U92" s="62">
        <v>120</v>
      </c>
      <c r="V92" s="62">
        <v>235</v>
      </c>
      <c r="W92" s="62"/>
      <c r="X92" s="62">
        <v>582</v>
      </c>
      <c r="Y92" s="62">
        <v>50</v>
      </c>
      <c r="Z92" s="62">
        <v>32</v>
      </c>
      <c r="AA92" s="62">
        <v>271</v>
      </c>
      <c r="AB92" s="62">
        <v>3592</v>
      </c>
      <c r="AC92" s="62"/>
      <c r="AD92" s="62"/>
      <c r="AE92" s="62">
        <v>555</v>
      </c>
      <c r="AF92" s="7"/>
    </row>
    <row r="93" spans="1:32" s="2" customFormat="1" ht="30" hidden="1" customHeight="1" x14ac:dyDescent="0.25">
      <c r="A93" s="45" t="s">
        <v>48</v>
      </c>
      <c r="B93" s="46">
        <v>8705</v>
      </c>
      <c r="C93" s="46">
        <f t="shared" si="28"/>
        <v>10605</v>
      </c>
      <c r="D93" s="37">
        <f t="shared" si="29"/>
        <v>1.218265364732912</v>
      </c>
      <c r="E93" s="62">
        <v>21</v>
      </c>
      <c r="F93" s="62">
        <v>177</v>
      </c>
      <c r="G93" s="62">
        <v>1979</v>
      </c>
      <c r="H93" s="62">
        <v>812</v>
      </c>
      <c r="I93" s="62">
        <v>740</v>
      </c>
      <c r="J93" s="62"/>
      <c r="K93" s="62">
        <v>450</v>
      </c>
      <c r="L93" s="62">
        <v>578</v>
      </c>
      <c r="M93" s="62">
        <v>375</v>
      </c>
      <c r="N93" s="62">
        <v>109</v>
      </c>
      <c r="O93" s="62">
        <v>269</v>
      </c>
      <c r="P93" s="62">
        <v>691</v>
      </c>
      <c r="Q93" s="73"/>
      <c r="R93" s="73">
        <v>82</v>
      </c>
      <c r="S93" s="73"/>
      <c r="T93" s="62">
        <v>421</v>
      </c>
      <c r="U93" s="62">
        <v>278</v>
      </c>
      <c r="V93" s="62">
        <v>2242</v>
      </c>
      <c r="W93" s="62"/>
      <c r="X93" s="62">
        <v>173</v>
      </c>
      <c r="Y93" s="62">
        <v>127</v>
      </c>
      <c r="Z93" s="62">
        <v>72</v>
      </c>
      <c r="AA93" s="62">
        <v>171</v>
      </c>
      <c r="AB93" s="62">
        <v>357</v>
      </c>
      <c r="AC93" s="62"/>
      <c r="AD93" s="62"/>
      <c r="AE93" s="62">
        <v>481</v>
      </c>
      <c r="AF93" s="7"/>
    </row>
    <row r="94" spans="1:32" s="2" customFormat="1" ht="30" hidden="1" customHeight="1" x14ac:dyDescent="0.25">
      <c r="A94" s="45" t="s">
        <v>49</v>
      </c>
      <c r="B94" s="46">
        <v>541</v>
      </c>
      <c r="C94" s="46">
        <f t="shared" si="28"/>
        <v>1526</v>
      </c>
      <c r="D94" s="37">
        <f t="shared" si="29"/>
        <v>2.8207024029574863</v>
      </c>
      <c r="E94" s="62"/>
      <c r="F94" s="62">
        <v>10</v>
      </c>
      <c r="G94" s="62">
        <v>400</v>
      </c>
      <c r="H94" s="62">
        <v>53</v>
      </c>
      <c r="I94" s="62">
        <v>62</v>
      </c>
      <c r="J94" s="62"/>
      <c r="K94" s="62"/>
      <c r="L94" s="62"/>
      <c r="M94" s="62"/>
      <c r="N94" s="62"/>
      <c r="O94" s="62">
        <v>2</v>
      </c>
      <c r="P94" s="62"/>
      <c r="Q94" s="74"/>
      <c r="R94" s="74"/>
      <c r="S94" s="74"/>
      <c r="T94" s="74">
        <v>430</v>
      </c>
      <c r="U94" s="75">
        <v>89</v>
      </c>
      <c r="V94" s="62">
        <v>116</v>
      </c>
      <c r="W94" s="62"/>
      <c r="X94" s="62">
        <v>110</v>
      </c>
      <c r="Y94" s="62">
        <v>254</v>
      </c>
      <c r="Z94" s="62"/>
      <c r="AA94" s="62"/>
      <c r="AB94" s="62"/>
      <c r="AC94" s="62"/>
      <c r="AD94" s="62"/>
      <c r="AE94" s="62"/>
      <c r="AF94" s="7"/>
    </row>
    <row r="95" spans="1:32" s="2" customFormat="1" ht="30" hidden="1" customHeight="1" x14ac:dyDescent="0.25">
      <c r="A95" s="45" t="s">
        <v>50</v>
      </c>
      <c r="B95" s="46">
        <v>2624</v>
      </c>
      <c r="C95" s="46">
        <f t="shared" si="28"/>
        <v>5105</v>
      </c>
      <c r="D95" s="37">
        <f t="shared" si="29"/>
        <v>1.9455030487804879</v>
      </c>
      <c r="E95" s="62">
        <v>953</v>
      </c>
      <c r="F95" s="62">
        <v>140</v>
      </c>
      <c r="G95" s="76"/>
      <c r="H95" s="50">
        <v>187</v>
      </c>
      <c r="I95" s="50">
        <v>238</v>
      </c>
      <c r="J95" s="50"/>
      <c r="K95" s="62"/>
      <c r="L95" s="62"/>
      <c r="M95" s="62"/>
      <c r="N95" s="62"/>
      <c r="O95" s="62"/>
      <c r="P95" s="62"/>
      <c r="Q95" s="74"/>
      <c r="R95" s="74">
        <v>210</v>
      </c>
      <c r="S95" s="74"/>
      <c r="T95" s="74">
        <v>2667</v>
      </c>
      <c r="U95" s="62"/>
      <c r="V95" s="62">
        <v>200</v>
      </c>
      <c r="W95" s="62"/>
      <c r="X95" s="62">
        <v>73</v>
      </c>
      <c r="Y95" s="62"/>
      <c r="Z95" s="62"/>
      <c r="AA95" s="62">
        <v>357</v>
      </c>
      <c r="AB95" s="62">
        <v>80</v>
      </c>
      <c r="AC95" s="62"/>
      <c r="AD95" s="62"/>
      <c r="AE95" s="62"/>
      <c r="AF95" s="7"/>
    </row>
    <row r="96" spans="1:32" s="2" customFormat="1" ht="30" hidden="1" customHeight="1" x14ac:dyDescent="0.25">
      <c r="A96" s="45" t="s">
        <v>51</v>
      </c>
      <c r="B96" s="46">
        <v>1443</v>
      </c>
      <c r="C96" s="46">
        <f t="shared" si="28"/>
        <v>258</v>
      </c>
      <c r="D96" s="37">
        <f t="shared" si="29"/>
        <v>0.1787941787941788</v>
      </c>
      <c r="E96" s="62"/>
      <c r="F96" s="62"/>
      <c r="G96" s="62"/>
      <c r="H96" s="62">
        <v>218</v>
      </c>
      <c r="I96" s="62"/>
      <c r="J96" s="62"/>
      <c r="K96" s="62"/>
      <c r="L96" s="62"/>
      <c r="M96" s="62"/>
      <c r="N96" s="62"/>
      <c r="O96" s="62"/>
      <c r="P96" s="62"/>
      <c r="Q96" s="74"/>
      <c r="R96" s="74"/>
      <c r="S96" s="74"/>
      <c r="T96" s="74"/>
      <c r="U96" s="62"/>
      <c r="V96" s="62"/>
      <c r="W96" s="62"/>
      <c r="X96" s="62"/>
      <c r="Y96" s="62">
        <v>40</v>
      </c>
      <c r="Z96" s="62"/>
      <c r="AA96" s="62"/>
      <c r="AB96" s="62"/>
      <c r="AC96" s="62"/>
      <c r="AD96" s="62"/>
      <c r="AE96" s="62"/>
      <c r="AF96" s="7"/>
    </row>
    <row r="97" spans="1:32" s="2" customFormat="1" ht="30" hidden="1" customHeight="1" x14ac:dyDescent="0.25">
      <c r="A97" s="45" t="s">
        <v>52</v>
      </c>
      <c r="B97" s="46"/>
      <c r="C97" s="46">
        <f t="shared" si="28"/>
        <v>29.4</v>
      </c>
      <c r="D97" s="37"/>
      <c r="E97" s="62"/>
      <c r="F97" s="62">
        <v>1</v>
      </c>
      <c r="G97" s="62">
        <v>8</v>
      </c>
      <c r="H97" s="62">
        <v>2</v>
      </c>
      <c r="I97" s="62">
        <v>2.9</v>
      </c>
      <c r="J97" s="62"/>
      <c r="K97" s="62"/>
      <c r="L97" s="62">
        <v>0.5</v>
      </c>
      <c r="M97" s="62"/>
      <c r="N97" s="62">
        <v>3</v>
      </c>
      <c r="O97" s="62">
        <v>1.2</v>
      </c>
      <c r="P97" s="62">
        <v>0.5</v>
      </c>
      <c r="Q97" s="74"/>
      <c r="R97" s="74"/>
      <c r="S97" s="74"/>
      <c r="T97" s="74"/>
      <c r="U97" s="62"/>
      <c r="V97" s="62">
        <v>2</v>
      </c>
      <c r="W97" s="62"/>
      <c r="X97" s="62"/>
      <c r="Y97" s="62"/>
      <c r="Z97" s="62">
        <v>0.5</v>
      </c>
      <c r="AA97" s="62">
        <v>0.8</v>
      </c>
      <c r="AB97" s="62"/>
      <c r="AC97" s="62"/>
      <c r="AD97" s="62"/>
      <c r="AE97" s="62">
        <v>7</v>
      </c>
      <c r="AF97" s="7"/>
    </row>
    <row r="98" spans="1:32" s="2" customFormat="1" ht="30" hidden="1" customHeight="1" x14ac:dyDescent="0.25">
      <c r="A98" s="45" t="s">
        <v>53</v>
      </c>
      <c r="B98" s="46">
        <v>100</v>
      </c>
      <c r="C98" s="47">
        <f t="shared" si="28"/>
        <v>122.9</v>
      </c>
      <c r="D98" s="37">
        <f t="shared" si="29"/>
        <v>1.2290000000000001</v>
      </c>
      <c r="E98" s="62"/>
      <c r="F98" s="62"/>
      <c r="G98" s="62"/>
      <c r="H98" s="62">
        <v>22</v>
      </c>
      <c r="I98" s="62"/>
      <c r="J98" s="62"/>
      <c r="K98" s="62"/>
      <c r="L98" s="62"/>
      <c r="M98" s="62"/>
      <c r="N98" s="62"/>
      <c r="O98" s="62"/>
      <c r="P98" s="62">
        <v>4</v>
      </c>
      <c r="Q98" s="74"/>
      <c r="R98" s="74"/>
      <c r="S98" s="74"/>
      <c r="T98" s="74"/>
      <c r="U98" s="62">
        <v>36</v>
      </c>
      <c r="V98" s="62">
        <v>15.7</v>
      </c>
      <c r="W98" s="62"/>
      <c r="X98" s="62">
        <v>3.2</v>
      </c>
      <c r="Y98" s="62"/>
      <c r="Z98" s="62"/>
      <c r="AA98" s="62">
        <v>42</v>
      </c>
      <c r="AB98" s="62"/>
      <c r="AC98" s="62"/>
      <c r="AD98" s="62"/>
      <c r="AE98" s="62"/>
      <c r="AF98" s="7"/>
    </row>
    <row r="99" spans="1:32" ht="30" hidden="1" customHeight="1" x14ac:dyDescent="0.25">
      <c r="A99" s="39" t="s">
        <v>54</v>
      </c>
      <c r="B99" s="46"/>
      <c r="C99" s="46">
        <f t="shared" si="28"/>
        <v>0</v>
      </c>
      <c r="D99" s="37" t="e">
        <f t="shared" si="29"/>
        <v>#DIV/0!</v>
      </c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74"/>
      <c r="R99" s="74"/>
      <c r="S99" s="74"/>
      <c r="T99" s="74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</row>
    <row r="100" spans="1:32" ht="30" hidden="1" customHeight="1" x14ac:dyDescent="0.25">
      <c r="A100" s="67" t="s">
        <v>55</v>
      </c>
      <c r="B100" s="46">
        <v>102</v>
      </c>
      <c r="C100" s="46">
        <f>SUM(E100:AE100)</f>
        <v>122.9</v>
      </c>
      <c r="D100" s="37">
        <f t="shared" si="29"/>
        <v>1.2049019607843139</v>
      </c>
      <c r="E100" s="62"/>
      <c r="F100" s="62"/>
      <c r="G100" s="62"/>
      <c r="H100" s="62">
        <v>22</v>
      </c>
      <c r="I100" s="62"/>
      <c r="J100" s="62"/>
      <c r="K100" s="62"/>
      <c r="L100" s="62"/>
      <c r="M100" s="62"/>
      <c r="N100" s="62"/>
      <c r="O100" s="62"/>
      <c r="P100" s="62">
        <v>4</v>
      </c>
      <c r="Q100" s="74"/>
      <c r="R100" s="74"/>
      <c r="S100" s="74"/>
      <c r="T100" s="74"/>
      <c r="U100" s="62">
        <v>36</v>
      </c>
      <c r="V100" s="62">
        <v>15.7</v>
      </c>
      <c r="W100" s="62"/>
      <c r="X100" s="62">
        <v>3.2</v>
      </c>
      <c r="Y100" s="62"/>
      <c r="Z100" s="62"/>
      <c r="AA100" s="62">
        <v>42</v>
      </c>
      <c r="AB100" s="62"/>
      <c r="AC100" s="62"/>
      <c r="AD100" s="62"/>
      <c r="AE100" s="62"/>
    </row>
    <row r="101" spans="1:32" ht="30" hidden="1" customHeight="1" x14ac:dyDescent="0.25">
      <c r="A101" s="40" t="s">
        <v>31</v>
      </c>
      <c r="B101" s="69"/>
      <c r="C101" s="46">
        <f>SUM(E101:AE101)</f>
        <v>0</v>
      </c>
      <c r="D101" s="37" t="e">
        <f t="shared" ref="D101:D114" si="30">C101/B101</f>
        <v>#DIV/0!</v>
      </c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7"/>
      <c r="R101" s="77"/>
      <c r="S101" s="77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</row>
    <row r="102" spans="1:32" ht="30" hidden="1" customHeight="1" x14ac:dyDescent="0.25">
      <c r="A102" s="40" t="s">
        <v>56</v>
      </c>
      <c r="B102" s="69"/>
      <c r="C102" s="46">
        <f>SUM(E102:AE102)</f>
        <v>0</v>
      </c>
      <c r="D102" s="37" t="e">
        <f t="shared" si="30"/>
        <v>#DIV/0!</v>
      </c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</row>
    <row r="103" spans="1:32" ht="30" hidden="1" customHeight="1" x14ac:dyDescent="0.25">
      <c r="A103" s="40"/>
      <c r="B103" s="69"/>
      <c r="C103" s="79"/>
      <c r="D103" s="37" t="e">
        <f t="shared" si="30"/>
        <v>#DIV/0!</v>
      </c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</row>
    <row r="104" spans="1:32" s="4" customFormat="1" ht="30" hidden="1" customHeight="1" x14ac:dyDescent="0.45">
      <c r="A104" s="80" t="s">
        <v>57</v>
      </c>
      <c r="B104" s="81"/>
      <c r="C104" s="81">
        <f>SUM(E104:AE104)</f>
        <v>0</v>
      </c>
      <c r="D104" s="37" t="e">
        <f t="shared" si="30"/>
        <v>#DIV/0!</v>
      </c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</row>
    <row r="105" spans="1:32" ht="30" hidden="1" customHeight="1" x14ac:dyDescent="0.25">
      <c r="A105" s="40"/>
      <c r="B105" s="69"/>
      <c r="C105" s="79"/>
      <c r="D105" s="37" t="e">
        <f t="shared" si="30"/>
        <v>#DIV/0!</v>
      </c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</row>
    <row r="106" spans="1:32" ht="7.9" hidden="1" customHeight="1" x14ac:dyDescent="0.25">
      <c r="A106" s="40"/>
      <c r="B106" s="69"/>
      <c r="C106" s="47"/>
      <c r="D106" s="37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</row>
    <row r="107" spans="1:32" s="8" customFormat="1" ht="26.25" hidden="1" customHeight="1" x14ac:dyDescent="0.25">
      <c r="A107" s="40" t="s">
        <v>58</v>
      </c>
      <c r="B107" s="84"/>
      <c r="C107" s="84">
        <f>SUM(E107:AE107)</f>
        <v>7971</v>
      </c>
      <c r="D107" s="37"/>
      <c r="E107" s="85">
        <f>(E63-E108)</f>
        <v>47</v>
      </c>
      <c r="F107" s="85">
        <f t="shared" ref="F107:AE107" si="31">(F63-F108)</f>
        <v>708</v>
      </c>
      <c r="G107" s="85">
        <f t="shared" si="31"/>
        <v>1119</v>
      </c>
      <c r="H107" s="85">
        <f t="shared" si="31"/>
        <v>818</v>
      </c>
      <c r="I107" s="85">
        <f t="shared" si="31"/>
        <v>632</v>
      </c>
      <c r="J107" s="85"/>
      <c r="K107" s="85">
        <f t="shared" si="31"/>
        <v>132</v>
      </c>
      <c r="L107" s="85">
        <f t="shared" si="31"/>
        <v>287</v>
      </c>
      <c r="M107" s="85">
        <f t="shared" si="31"/>
        <v>698</v>
      </c>
      <c r="N107" s="85">
        <f t="shared" si="31"/>
        <v>148</v>
      </c>
      <c r="O107" s="85">
        <f t="shared" si="31"/>
        <v>0</v>
      </c>
      <c r="P107" s="85">
        <f t="shared" si="31"/>
        <v>-588</v>
      </c>
      <c r="Q107" s="85"/>
      <c r="R107" s="85">
        <f t="shared" si="31"/>
        <v>1435</v>
      </c>
      <c r="S107" s="85"/>
      <c r="T107" s="85">
        <f t="shared" si="31"/>
        <v>1207</v>
      </c>
      <c r="U107" s="85">
        <f t="shared" si="31"/>
        <v>35</v>
      </c>
      <c r="V107" s="85">
        <f t="shared" si="31"/>
        <v>-163</v>
      </c>
      <c r="W107" s="85"/>
      <c r="X107" s="85">
        <f t="shared" si="31"/>
        <v>58</v>
      </c>
      <c r="Y107" s="85">
        <f t="shared" si="31"/>
        <v>-63</v>
      </c>
      <c r="Z107" s="85">
        <f t="shared" si="31"/>
        <v>22</v>
      </c>
      <c r="AA107" s="85">
        <f t="shared" si="31"/>
        <v>778</v>
      </c>
      <c r="AB107" s="85">
        <f t="shared" si="31"/>
        <v>116</v>
      </c>
      <c r="AC107" s="85"/>
      <c r="AD107" s="85"/>
      <c r="AE107" s="85">
        <f t="shared" si="31"/>
        <v>545</v>
      </c>
    </row>
    <row r="108" spans="1:32" ht="30" hidden="1" customHeight="1" x14ac:dyDescent="0.25">
      <c r="A108" s="40" t="s">
        <v>59</v>
      </c>
      <c r="B108" s="46"/>
      <c r="C108" s="46">
        <f>SUM(E108:AE108)</f>
        <v>212590</v>
      </c>
      <c r="D108" s="37"/>
      <c r="E108" s="38">
        <v>10620</v>
      </c>
      <c r="F108" s="38">
        <v>6336</v>
      </c>
      <c r="G108" s="38">
        <v>14290</v>
      </c>
      <c r="H108" s="38">
        <v>11599</v>
      </c>
      <c r="I108" s="38">
        <v>6400</v>
      </c>
      <c r="J108" s="38"/>
      <c r="K108" s="38">
        <v>15780</v>
      </c>
      <c r="L108" s="38">
        <v>10934</v>
      </c>
      <c r="M108" s="38">
        <v>10102</v>
      </c>
      <c r="N108" s="38">
        <v>10378</v>
      </c>
      <c r="O108" s="38">
        <v>4591</v>
      </c>
      <c r="P108" s="38">
        <v>5460</v>
      </c>
      <c r="Q108" s="38"/>
      <c r="R108" s="38">
        <v>7565</v>
      </c>
      <c r="S108" s="38"/>
      <c r="T108" s="38">
        <v>11136</v>
      </c>
      <c r="U108" s="38">
        <v>13556</v>
      </c>
      <c r="V108" s="38">
        <v>11999</v>
      </c>
      <c r="W108" s="38"/>
      <c r="X108" s="38">
        <v>10088</v>
      </c>
      <c r="Y108" s="38">
        <v>9650</v>
      </c>
      <c r="Z108" s="38">
        <v>3302</v>
      </c>
      <c r="AA108" s="38">
        <v>8299</v>
      </c>
      <c r="AB108" s="38">
        <v>20155</v>
      </c>
      <c r="AC108" s="38"/>
      <c r="AD108" s="38"/>
      <c r="AE108" s="38">
        <v>10350</v>
      </c>
      <c r="AF108" s="6"/>
    </row>
    <row r="109" spans="1:32" ht="30" hidden="1" customHeight="1" x14ac:dyDescent="0.25">
      <c r="A109" s="40"/>
      <c r="B109" s="69"/>
      <c r="C109" s="46"/>
      <c r="D109" s="37" t="e">
        <f t="shared" si="30"/>
        <v>#DIV/0!</v>
      </c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pans="1:32" s="8" customFormat="1" ht="30" hidden="1" customHeight="1" x14ac:dyDescent="0.25">
      <c r="A110" s="40" t="s">
        <v>60</v>
      </c>
      <c r="B110" s="84"/>
      <c r="C110" s="84"/>
      <c r="D110" s="37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</row>
    <row r="111" spans="1:32" ht="30" hidden="1" customHeight="1" x14ac:dyDescent="0.25">
      <c r="A111" s="40" t="s">
        <v>61</v>
      </c>
      <c r="B111" s="86"/>
      <c r="C111" s="55">
        <f>SUM(E111:AE111)</f>
        <v>0</v>
      </c>
      <c r="D111" s="37" t="e">
        <f t="shared" si="30"/>
        <v>#DIV/0!</v>
      </c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87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</row>
    <row r="112" spans="1:32" ht="30" hidden="1" customHeight="1" x14ac:dyDescent="0.25">
      <c r="A112" s="88" t="s">
        <v>62</v>
      </c>
      <c r="B112" s="89"/>
      <c r="C112" s="89"/>
      <c r="D112" s="37" t="e">
        <f t="shared" si="30"/>
        <v>#DIV/0!</v>
      </c>
      <c r="E112" s="90"/>
      <c r="F112" s="90"/>
      <c r="G112" s="90"/>
      <c r="H112" s="90"/>
      <c r="I112" s="91"/>
      <c r="J112" s="91"/>
      <c r="K112" s="90"/>
      <c r="L112" s="90"/>
      <c r="M112" s="90"/>
      <c r="N112" s="90"/>
      <c r="O112" s="90"/>
      <c r="P112" s="90"/>
      <c r="Q112" s="90"/>
      <c r="R112" s="91"/>
      <c r="S112" s="91"/>
      <c r="T112" s="92"/>
      <c r="U112" s="90"/>
      <c r="V112" s="90"/>
      <c r="W112" s="90"/>
      <c r="X112" s="90"/>
      <c r="Y112" s="90"/>
      <c r="Z112" s="90"/>
      <c r="AA112" s="92"/>
      <c r="AB112" s="91"/>
      <c r="AC112" s="91"/>
      <c r="AD112" s="91"/>
      <c r="AE112" s="90"/>
    </row>
    <row r="113" spans="1:32" ht="30" hidden="1" customHeight="1" x14ac:dyDescent="0.25">
      <c r="A113" s="40" t="s">
        <v>63</v>
      </c>
      <c r="B113" s="84"/>
      <c r="C113" s="84">
        <f>C63+C75+C79+C83+C84</f>
        <v>305997</v>
      </c>
      <c r="D113" s="37"/>
      <c r="E113" s="90"/>
      <c r="F113" s="90"/>
      <c r="G113" s="90"/>
      <c r="H113" s="90"/>
      <c r="I113" s="91"/>
      <c r="J113" s="91"/>
      <c r="K113" s="90"/>
      <c r="L113" s="90"/>
      <c r="M113" s="90"/>
      <c r="N113" s="90"/>
      <c r="O113" s="90"/>
      <c r="P113" s="90"/>
      <c r="Q113" s="90"/>
      <c r="R113" s="90"/>
      <c r="S113" s="90"/>
      <c r="T113" s="92"/>
      <c r="U113" s="90"/>
      <c r="V113" s="90"/>
      <c r="W113" s="90"/>
      <c r="X113" s="90"/>
      <c r="Y113" s="90"/>
      <c r="Z113" s="90"/>
      <c r="AA113" s="92"/>
      <c r="AB113" s="91"/>
      <c r="AC113" s="91"/>
      <c r="AD113" s="91"/>
      <c r="AE113" s="90"/>
    </row>
    <row r="114" spans="1:32" ht="30" hidden="1" customHeight="1" x14ac:dyDescent="0.25">
      <c r="A114" s="40" t="s">
        <v>64</v>
      </c>
      <c r="B114" s="93"/>
      <c r="C114" s="93" t="e">
        <f>C113/C112</f>
        <v>#DIV/0!</v>
      </c>
      <c r="D114" s="37" t="e">
        <f t="shared" si="30"/>
        <v>#DIV/0!</v>
      </c>
      <c r="E114" s="90"/>
      <c r="F114" s="90"/>
      <c r="G114" s="90"/>
      <c r="H114" s="90"/>
      <c r="I114" s="91"/>
      <c r="J114" s="91"/>
      <c r="K114" s="90"/>
      <c r="L114" s="90"/>
      <c r="M114" s="90"/>
      <c r="N114" s="90"/>
      <c r="O114" s="90"/>
      <c r="P114" s="90"/>
      <c r="Q114" s="90"/>
      <c r="R114" s="91"/>
      <c r="S114" s="91"/>
      <c r="T114" s="92"/>
      <c r="U114" s="90"/>
      <c r="V114" s="90"/>
      <c r="W114" s="90"/>
      <c r="X114" s="90"/>
      <c r="Y114" s="90"/>
      <c r="Z114" s="90"/>
      <c r="AA114" s="92"/>
      <c r="AB114" s="91"/>
      <c r="AC114" s="91"/>
      <c r="AD114" s="91"/>
      <c r="AE114" s="90"/>
    </row>
    <row r="115" spans="1:32" ht="30" hidden="1" customHeight="1" x14ac:dyDescent="0.25">
      <c r="A115" s="88" t="s">
        <v>146</v>
      </c>
      <c r="B115" s="94"/>
      <c r="C115" s="94"/>
      <c r="D115" s="95"/>
      <c r="E115" s="94"/>
      <c r="F115" s="94"/>
      <c r="G115" s="94"/>
      <c r="H115" s="94"/>
      <c r="I115" s="96"/>
      <c r="J115" s="96"/>
      <c r="K115" s="94"/>
      <c r="L115" s="94"/>
      <c r="M115" s="94"/>
      <c r="N115" s="94"/>
      <c r="O115" s="94"/>
      <c r="P115" s="94"/>
      <c r="Q115" s="94"/>
      <c r="R115" s="96"/>
      <c r="S115" s="96"/>
      <c r="T115" s="97"/>
      <c r="U115" s="94"/>
      <c r="V115" s="94"/>
      <c r="W115" s="94"/>
      <c r="X115" s="94"/>
      <c r="Y115" s="94"/>
      <c r="Z115" s="94"/>
      <c r="AA115" s="97"/>
      <c r="AB115" s="96"/>
      <c r="AC115" s="96"/>
      <c r="AD115" s="96"/>
      <c r="AE115" s="94"/>
    </row>
    <row r="116" spans="1:32" s="5" customFormat="1" ht="30" hidden="1" customHeight="1" outlineLevel="1" x14ac:dyDescent="0.2">
      <c r="A116" s="98" t="s">
        <v>65</v>
      </c>
      <c r="B116" s="46"/>
      <c r="C116" s="55">
        <f>SUM(E116:AE116)</f>
        <v>299643</v>
      </c>
      <c r="D116" s="37"/>
      <c r="E116" s="99">
        <v>15618</v>
      </c>
      <c r="F116" s="99">
        <v>9881</v>
      </c>
      <c r="G116" s="99">
        <v>17703</v>
      </c>
      <c r="H116" s="99">
        <v>18359</v>
      </c>
      <c r="I116" s="99">
        <v>9522</v>
      </c>
      <c r="J116" s="99"/>
      <c r="K116" s="99">
        <v>22534</v>
      </c>
      <c r="L116" s="99">
        <v>13480</v>
      </c>
      <c r="M116" s="99">
        <v>13503</v>
      </c>
      <c r="N116" s="99">
        <v>15301</v>
      </c>
      <c r="O116" s="99">
        <v>5835</v>
      </c>
      <c r="P116" s="99">
        <v>8476</v>
      </c>
      <c r="Q116" s="99"/>
      <c r="R116" s="99">
        <v>15145</v>
      </c>
      <c r="S116" s="99"/>
      <c r="T116" s="99">
        <v>17387</v>
      </c>
      <c r="U116" s="99">
        <v>16968</v>
      </c>
      <c r="V116" s="99">
        <v>18608</v>
      </c>
      <c r="W116" s="99"/>
      <c r="X116" s="99">
        <v>13471</v>
      </c>
      <c r="Y116" s="99">
        <v>10438</v>
      </c>
      <c r="Z116" s="99">
        <v>5721</v>
      </c>
      <c r="AA116" s="38">
        <v>15263</v>
      </c>
      <c r="AB116" s="99">
        <v>23648</v>
      </c>
      <c r="AC116" s="99"/>
      <c r="AD116" s="99"/>
      <c r="AE116" s="99">
        <v>12782</v>
      </c>
    </row>
    <row r="117" spans="1:32" s="5" customFormat="1" ht="30" hidden="1" customHeight="1" outlineLevel="1" x14ac:dyDescent="0.2">
      <c r="A117" s="98" t="s">
        <v>70</v>
      </c>
      <c r="B117" s="79"/>
      <c r="C117" s="100"/>
      <c r="D117" s="37"/>
      <c r="E117" s="99"/>
      <c r="F117" s="99"/>
      <c r="G117" s="99"/>
      <c r="H117" s="99"/>
      <c r="I117" s="101"/>
      <c r="J117" s="101"/>
      <c r="K117" s="99"/>
      <c r="L117" s="99"/>
      <c r="M117" s="99"/>
      <c r="N117" s="99"/>
      <c r="O117" s="99"/>
      <c r="P117" s="99"/>
      <c r="Q117" s="99"/>
      <c r="R117" s="101"/>
      <c r="S117" s="101"/>
      <c r="T117" s="38"/>
      <c r="U117" s="99"/>
      <c r="V117" s="99"/>
      <c r="W117" s="99"/>
      <c r="X117" s="99"/>
      <c r="Y117" s="99"/>
      <c r="Z117" s="99"/>
      <c r="AA117" s="38"/>
      <c r="AB117" s="101"/>
      <c r="AC117" s="101"/>
      <c r="AD117" s="101"/>
      <c r="AE117" s="99"/>
    </row>
    <row r="118" spans="1:32" s="5" customFormat="1" ht="30" hidden="1" customHeight="1" outlineLevel="1" x14ac:dyDescent="0.2">
      <c r="A118" s="98" t="s">
        <v>128</v>
      </c>
      <c r="B118" s="79"/>
      <c r="C118" s="100"/>
      <c r="D118" s="37"/>
      <c r="E118" s="99"/>
      <c r="F118" s="99"/>
      <c r="G118" s="99"/>
      <c r="H118" s="99"/>
      <c r="I118" s="101"/>
      <c r="J118" s="101"/>
      <c r="K118" s="99"/>
      <c r="L118" s="99"/>
      <c r="M118" s="99"/>
      <c r="N118" s="99"/>
      <c r="O118" s="99"/>
      <c r="P118" s="99"/>
      <c r="Q118" s="99"/>
      <c r="R118" s="101"/>
      <c r="S118" s="101"/>
      <c r="T118" s="38"/>
      <c r="U118" s="99"/>
      <c r="V118" s="99"/>
      <c r="W118" s="99"/>
      <c r="X118" s="99"/>
      <c r="Y118" s="99"/>
      <c r="Z118" s="99"/>
      <c r="AA118" s="38"/>
      <c r="AB118" s="101"/>
      <c r="AC118" s="101"/>
      <c r="AD118" s="101"/>
      <c r="AE118" s="99"/>
    </row>
    <row r="119" spans="1:32" s="5" customFormat="1" ht="30" hidden="1" customHeight="1" outlineLevel="1" x14ac:dyDescent="0.2">
      <c r="A119" s="98" t="s">
        <v>129</v>
      </c>
      <c r="B119" s="79"/>
      <c r="C119" s="100"/>
      <c r="D119" s="37"/>
      <c r="E119" s="99"/>
      <c r="F119" s="99"/>
      <c r="G119" s="99"/>
      <c r="H119" s="99"/>
      <c r="I119" s="101"/>
      <c r="J119" s="101"/>
      <c r="K119" s="99"/>
      <c r="L119" s="99"/>
      <c r="M119" s="99"/>
      <c r="N119" s="99"/>
      <c r="O119" s="99"/>
      <c r="P119" s="99"/>
      <c r="Q119" s="99"/>
      <c r="R119" s="101"/>
      <c r="S119" s="101"/>
      <c r="T119" s="38"/>
      <c r="U119" s="99"/>
      <c r="V119" s="99"/>
      <c r="W119" s="99"/>
      <c r="X119" s="99"/>
      <c r="Y119" s="99"/>
      <c r="Z119" s="99"/>
      <c r="AA119" s="38"/>
      <c r="AB119" s="101"/>
      <c r="AC119" s="101"/>
      <c r="AD119" s="101"/>
      <c r="AE119" s="99"/>
    </row>
    <row r="120" spans="1:32" s="9" customFormat="1" ht="34.9" hidden="1" customHeight="1" outlineLevel="1" x14ac:dyDescent="0.2">
      <c r="A120" s="40" t="s">
        <v>66</v>
      </c>
      <c r="B120" s="79"/>
      <c r="C120" s="100">
        <f>SUM(E120:AE120)</f>
        <v>784</v>
      </c>
      <c r="D120" s="37"/>
      <c r="E120" s="99"/>
      <c r="F120" s="99">
        <v>91</v>
      </c>
      <c r="G120" s="99"/>
      <c r="H120" s="99"/>
      <c r="I120" s="38"/>
      <c r="J120" s="38"/>
      <c r="K120" s="38"/>
      <c r="L120" s="38"/>
      <c r="M120" s="38"/>
      <c r="N120" s="38"/>
      <c r="O120" s="38"/>
      <c r="P120" s="38">
        <v>77</v>
      </c>
      <c r="Q120" s="38"/>
      <c r="R120" s="38"/>
      <c r="S120" s="38"/>
      <c r="T120" s="38">
        <v>154</v>
      </c>
      <c r="U120" s="38"/>
      <c r="V120" s="38"/>
      <c r="W120" s="38"/>
      <c r="X120" s="38"/>
      <c r="Y120" s="38"/>
      <c r="Z120" s="38">
        <v>402</v>
      </c>
      <c r="AA120" s="38">
        <v>60</v>
      </c>
      <c r="AB120" s="38"/>
      <c r="AC120" s="38"/>
      <c r="AD120" s="38"/>
      <c r="AE120" s="38"/>
    </row>
    <row r="121" spans="1:32" s="9" customFormat="1" ht="33" hidden="1" customHeight="1" outlineLevel="1" x14ac:dyDescent="0.2">
      <c r="A121" s="40" t="s">
        <v>67</v>
      </c>
      <c r="B121" s="79"/>
      <c r="C121" s="100">
        <f>SUM(E121:AE121)</f>
        <v>1748</v>
      </c>
      <c r="D121" s="37"/>
      <c r="E121" s="99"/>
      <c r="F121" s="99"/>
      <c r="G121" s="99"/>
      <c r="H121" s="99"/>
      <c r="I121" s="38"/>
      <c r="J121" s="38"/>
      <c r="K121" s="99"/>
      <c r="L121" s="99"/>
      <c r="M121" s="99"/>
      <c r="N121" s="99">
        <v>52</v>
      </c>
      <c r="O121" s="99"/>
      <c r="P121" s="99">
        <v>70</v>
      </c>
      <c r="Q121" s="99"/>
      <c r="R121" s="99">
        <v>200</v>
      </c>
      <c r="S121" s="99"/>
      <c r="T121" s="38">
        <v>809</v>
      </c>
      <c r="U121" s="99"/>
      <c r="V121" s="99">
        <v>240</v>
      </c>
      <c r="W121" s="99"/>
      <c r="X121" s="99"/>
      <c r="Y121" s="99">
        <v>20</v>
      </c>
      <c r="Z121" s="99">
        <v>6</v>
      </c>
      <c r="AA121" s="38"/>
      <c r="AB121" s="38">
        <v>351</v>
      </c>
      <c r="AC121" s="38"/>
      <c r="AD121" s="38"/>
      <c r="AE121" s="99"/>
    </row>
    <row r="122" spans="1:32" s="5" customFormat="1" ht="34.15" hidden="1" customHeight="1" outlineLevel="1" x14ac:dyDescent="0.2">
      <c r="A122" s="39" t="s">
        <v>68</v>
      </c>
      <c r="B122" s="55">
        <v>303227</v>
      </c>
      <c r="C122" s="55">
        <f>SUM(E122:AE122)</f>
        <v>301407</v>
      </c>
      <c r="D122" s="37">
        <f>C122/B122</f>
        <v>0.99399789596572863</v>
      </c>
      <c r="E122" s="99">
        <v>15618</v>
      </c>
      <c r="F122" s="99">
        <v>9881</v>
      </c>
      <c r="G122" s="99">
        <v>17818</v>
      </c>
      <c r="H122" s="99">
        <v>19159</v>
      </c>
      <c r="I122" s="38">
        <v>9522</v>
      </c>
      <c r="J122" s="38"/>
      <c r="K122" s="99">
        <v>22534</v>
      </c>
      <c r="L122" s="99">
        <v>13480</v>
      </c>
      <c r="M122" s="99">
        <v>13503</v>
      </c>
      <c r="N122" s="99">
        <v>15301</v>
      </c>
      <c r="O122" s="99">
        <v>5835</v>
      </c>
      <c r="P122" s="99">
        <v>8667</v>
      </c>
      <c r="Q122" s="99"/>
      <c r="R122" s="38">
        <v>15145</v>
      </c>
      <c r="S122" s="38"/>
      <c r="T122" s="38">
        <v>17433</v>
      </c>
      <c r="U122" s="99">
        <v>16968</v>
      </c>
      <c r="V122" s="99">
        <v>18751</v>
      </c>
      <c r="W122" s="99"/>
      <c r="X122" s="99">
        <v>13696</v>
      </c>
      <c r="Y122" s="99">
        <v>10438</v>
      </c>
      <c r="Z122" s="99">
        <v>5721</v>
      </c>
      <c r="AA122" s="38">
        <v>15507</v>
      </c>
      <c r="AB122" s="38">
        <v>23648</v>
      </c>
      <c r="AC122" s="38"/>
      <c r="AD122" s="38"/>
      <c r="AE122" s="99">
        <v>12782</v>
      </c>
    </row>
    <row r="123" spans="1:32" s="22" customFormat="1" ht="30" hidden="1" customHeight="1" x14ac:dyDescent="0.2">
      <c r="A123" s="102" t="s">
        <v>69</v>
      </c>
      <c r="B123" s="76">
        <v>297991</v>
      </c>
      <c r="C123" s="103">
        <f>SUM(E123:AE123)</f>
        <v>298518</v>
      </c>
      <c r="D123" s="104">
        <f>C123/B123</f>
        <v>1.0017685097872084</v>
      </c>
      <c r="E123" s="50">
        <v>15618</v>
      </c>
      <c r="F123" s="50">
        <v>9790</v>
      </c>
      <c r="G123" s="50">
        <v>17818</v>
      </c>
      <c r="H123" s="50">
        <v>18910</v>
      </c>
      <c r="I123" s="50">
        <v>9522</v>
      </c>
      <c r="J123" s="50"/>
      <c r="K123" s="50">
        <v>22534</v>
      </c>
      <c r="L123" s="50">
        <v>13480</v>
      </c>
      <c r="M123" s="50">
        <v>13477</v>
      </c>
      <c r="N123" s="50">
        <v>15249</v>
      </c>
      <c r="O123" s="50">
        <v>5835</v>
      </c>
      <c r="P123" s="50">
        <v>8418</v>
      </c>
      <c r="Q123" s="50"/>
      <c r="R123" s="50">
        <v>14945</v>
      </c>
      <c r="S123" s="50"/>
      <c r="T123" s="50">
        <v>16470</v>
      </c>
      <c r="U123" s="50">
        <v>17176</v>
      </c>
      <c r="V123" s="50">
        <v>18451</v>
      </c>
      <c r="W123" s="50"/>
      <c r="X123" s="50">
        <v>13606</v>
      </c>
      <c r="Y123" s="50">
        <v>10380</v>
      </c>
      <c r="Z123" s="50">
        <v>5313</v>
      </c>
      <c r="AA123" s="50">
        <v>15447</v>
      </c>
      <c r="AB123" s="50">
        <v>23297</v>
      </c>
      <c r="AC123" s="50"/>
      <c r="AD123" s="50"/>
      <c r="AE123" s="50">
        <v>12782</v>
      </c>
      <c r="AF123" s="28"/>
    </row>
    <row r="124" spans="1:32" s="5" customFormat="1" ht="30" hidden="1" customHeight="1" x14ac:dyDescent="0.2">
      <c r="A124" s="39" t="s">
        <v>182</v>
      </c>
      <c r="B124" s="46"/>
      <c r="C124" s="55">
        <f>SUM(E124:AE124)</f>
        <v>298834</v>
      </c>
      <c r="D124" s="37"/>
      <c r="E124" s="79">
        <f>E122-E121</f>
        <v>15618</v>
      </c>
      <c r="F124" s="79">
        <f>F122-F121-F120</f>
        <v>9790</v>
      </c>
      <c r="G124" s="79">
        <f t="shared" ref="G124:Y124" si="32">G122-G121</f>
        <v>17818</v>
      </c>
      <c r="H124" s="79">
        <v>18910</v>
      </c>
      <c r="I124" s="79">
        <f t="shared" si="32"/>
        <v>9522</v>
      </c>
      <c r="J124" s="79"/>
      <c r="K124" s="79">
        <f t="shared" si="32"/>
        <v>22534</v>
      </c>
      <c r="L124" s="79">
        <f t="shared" si="32"/>
        <v>13480</v>
      </c>
      <c r="M124" s="79">
        <f t="shared" si="32"/>
        <v>13503</v>
      </c>
      <c r="N124" s="79">
        <f>N122-N121</f>
        <v>15249</v>
      </c>
      <c r="O124" s="79">
        <f t="shared" si="32"/>
        <v>5835</v>
      </c>
      <c r="P124" s="79">
        <f>P122-P121-P120</f>
        <v>8520</v>
      </c>
      <c r="Q124" s="79"/>
      <c r="R124" s="79">
        <f t="shared" si="32"/>
        <v>14945</v>
      </c>
      <c r="S124" s="79"/>
      <c r="T124" s="79">
        <f>T122-T120-T121</f>
        <v>16470</v>
      </c>
      <c r="U124" s="79">
        <v>17176</v>
      </c>
      <c r="V124" s="79">
        <f t="shared" si="32"/>
        <v>18511</v>
      </c>
      <c r="W124" s="79"/>
      <c r="X124" s="79">
        <f>X122-X121</f>
        <v>13696</v>
      </c>
      <c r="Y124" s="79">
        <f t="shared" si="32"/>
        <v>10418</v>
      </c>
      <c r="Z124" s="79">
        <f>Z122-Z121-Z120</f>
        <v>5313</v>
      </c>
      <c r="AA124" s="50">
        <f>AA122-AA121-AA120</f>
        <v>15447</v>
      </c>
      <c r="AB124" s="79">
        <f>AB122-AB121</f>
        <v>23297</v>
      </c>
      <c r="AC124" s="79"/>
      <c r="AD124" s="79"/>
      <c r="AE124" s="79">
        <f>AE122-AE121</f>
        <v>12782</v>
      </c>
    </row>
    <row r="125" spans="1:32" s="5" customFormat="1" ht="30" hidden="1" customHeight="1" x14ac:dyDescent="0.2">
      <c r="A125" s="40" t="s">
        <v>152</v>
      </c>
      <c r="B125" s="93">
        <f>B123/B122</f>
        <v>0.98273240839371168</v>
      </c>
      <c r="C125" s="93">
        <f>C123/C116</f>
        <v>0.99624553218329814</v>
      </c>
      <c r="D125" s="37">
        <f t="shared" ref="D125:D152" si="33">C125/B125</f>
        <v>1.0137505628939967</v>
      </c>
      <c r="E125" s="93">
        <f>E123/E124</f>
        <v>1</v>
      </c>
      <c r="F125" s="93">
        <f t="shared" ref="F125:AE125" si="34">F123/F124</f>
        <v>1</v>
      </c>
      <c r="G125" s="93">
        <f t="shared" si="34"/>
        <v>1</v>
      </c>
      <c r="H125" s="93">
        <f t="shared" si="34"/>
        <v>1</v>
      </c>
      <c r="I125" s="93">
        <f t="shared" si="34"/>
        <v>1</v>
      </c>
      <c r="J125" s="93"/>
      <c r="K125" s="93">
        <f t="shared" si="34"/>
        <v>1</v>
      </c>
      <c r="L125" s="93">
        <f t="shared" si="34"/>
        <v>1</v>
      </c>
      <c r="M125" s="93">
        <f t="shared" si="34"/>
        <v>0.99807450196252689</v>
      </c>
      <c r="N125" s="93">
        <f>N123/N124</f>
        <v>1</v>
      </c>
      <c r="O125" s="93">
        <f t="shared" si="34"/>
        <v>1</v>
      </c>
      <c r="P125" s="93">
        <f t="shared" si="34"/>
        <v>0.98802816901408452</v>
      </c>
      <c r="Q125" s="93"/>
      <c r="R125" s="93">
        <f t="shared" si="34"/>
        <v>1</v>
      </c>
      <c r="S125" s="93"/>
      <c r="T125" s="93">
        <f t="shared" si="34"/>
        <v>1</v>
      </c>
      <c r="U125" s="93">
        <f t="shared" si="34"/>
        <v>1</v>
      </c>
      <c r="V125" s="93">
        <f t="shared" si="34"/>
        <v>0.99675868402571444</v>
      </c>
      <c r="W125" s="93"/>
      <c r="X125" s="93">
        <f t="shared" si="34"/>
        <v>0.99342873831775702</v>
      </c>
      <c r="Y125" s="93">
        <f t="shared" si="34"/>
        <v>0.99635246688423884</v>
      </c>
      <c r="Z125" s="93">
        <f t="shared" si="34"/>
        <v>1</v>
      </c>
      <c r="AA125" s="57">
        <f t="shared" si="34"/>
        <v>1</v>
      </c>
      <c r="AB125" s="93">
        <f>AB123/AB124</f>
        <v>1</v>
      </c>
      <c r="AC125" s="93"/>
      <c r="AD125" s="93"/>
      <c r="AE125" s="93">
        <f t="shared" si="34"/>
        <v>1</v>
      </c>
    </row>
    <row r="126" spans="1:32" s="16" customFormat="1" ht="31.9" hidden="1" customHeight="1" x14ac:dyDescent="0.2">
      <c r="A126" s="105" t="s">
        <v>74</v>
      </c>
      <c r="B126" s="106">
        <f>B122-B123</f>
        <v>5236</v>
      </c>
      <c r="C126" s="106">
        <f>C124-C123</f>
        <v>316</v>
      </c>
      <c r="D126" s="107">
        <f t="shared" si="33"/>
        <v>6.0351413292589765E-2</v>
      </c>
      <c r="E126" s="108">
        <f>E124-E123</f>
        <v>0</v>
      </c>
      <c r="F126" s="108">
        <f t="shared" ref="F126:M126" si="35">F124-F123</f>
        <v>0</v>
      </c>
      <c r="G126" s="108">
        <f t="shared" si="35"/>
        <v>0</v>
      </c>
      <c r="H126" s="108">
        <f>H124-H123</f>
        <v>0</v>
      </c>
      <c r="I126" s="108">
        <f>I124-I123</f>
        <v>0</v>
      </c>
      <c r="J126" s="108"/>
      <c r="K126" s="108">
        <f t="shared" si="35"/>
        <v>0</v>
      </c>
      <c r="L126" s="108">
        <f t="shared" si="35"/>
        <v>0</v>
      </c>
      <c r="M126" s="108">
        <f t="shared" si="35"/>
        <v>26</v>
      </c>
      <c r="N126" s="108">
        <f>N124-N123</f>
        <v>0</v>
      </c>
      <c r="O126" s="108">
        <f>O124-O123</f>
        <v>0</v>
      </c>
      <c r="P126" s="108">
        <f t="shared" ref="P126:AE126" si="36">P124-P123</f>
        <v>102</v>
      </c>
      <c r="Q126" s="108"/>
      <c r="R126" s="108">
        <f t="shared" si="36"/>
        <v>0</v>
      </c>
      <c r="S126" s="108"/>
      <c r="T126" s="108">
        <f>T124-T123</f>
        <v>0</v>
      </c>
      <c r="U126" s="108">
        <f t="shared" si="36"/>
        <v>0</v>
      </c>
      <c r="V126" s="108">
        <f t="shared" si="36"/>
        <v>60</v>
      </c>
      <c r="W126" s="108"/>
      <c r="X126" s="108">
        <f t="shared" si="36"/>
        <v>90</v>
      </c>
      <c r="Y126" s="108">
        <f t="shared" si="36"/>
        <v>38</v>
      </c>
      <c r="Z126" s="108">
        <f t="shared" si="36"/>
        <v>0</v>
      </c>
      <c r="AA126" s="109">
        <f>AA124-AA123</f>
        <v>0</v>
      </c>
      <c r="AB126" s="108">
        <f t="shared" si="36"/>
        <v>0</v>
      </c>
      <c r="AC126" s="108"/>
      <c r="AD126" s="108"/>
      <c r="AE126" s="108">
        <f t="shared" si="36"/>
        <v>0</v>
      </c>
      <c r="AF126" s="25"/>
    </row>
    <row r="127" spans="1:32" s="5" customFormat="1" ht="30" hidden="1" customHeight="1" x14ac:dyDescent="0.2">
      <c r="A127" s="39" t="s">
        <v>70</v>
      </c>
      <c r="B127" s="79">
        <v>167595</v>
      </c>
      <c r="C127" s="100">
        <f t="shared" ref="C127:C131" si="37">SUM(E127:AE127)</f>
        <v>164332.5</v>
      </c>
      <c r="D127" s="37">
        <f t="shared" si="33"/>
        <v>0.98053342880157524</v>
      </c>
      <c r="E127" s="99">
        <v>13142</v>
      </c>
      <c r="F127" s="99">
        <v>5958</v>
      </c>
      <c r="G127" s="99">
        <v>5025</v>
      </c>
      <c r="H127" s="99">
        <v>9693</v>
      </c>
      <c r="I127" s="99">
        <v>5146</v>
      </c>
      <c r="J127" s="99"/>
      <c r="K127" s="99">
        <v>12931</v>
      </c>
      <c r="L127" s="99">
        <v>7041.5</v>
      </c>
      <c r="M127" s="99">
        <v>6444</v>
      </c>
      <c r="N127" s="99">
        <v>9358</v>
      </c>
      <c r="O127" s="99">
        <v>2749</v>
      </c>
      <c r="P127" s="99">
        <v>4897</v>
      </c>
      <c r="Q127" s="99"/>
      <c r="R127" s="99">
        <v>7931</v>
      </c>
      <c r="S127" s="99"/>
      <c r="T127" s="99">
        <v>11035</v>
      </c>
      <c r="U127" s="99">
        <v>10330</v>
      </c>
      <c r="V127" s="99">
        <v>10687</v>
      </c>
      <c r="W127" s="99"/>
      <c r="X127" s="99">
        <v>7138</v>
      </c>
      <c r="Y127" s="99">
        <v>6304</v>
      </c>
      <c r="Z127" s="99">
        <v>3371</v>
      </c>
      <c r="AA127" s="38">
        <v>7963</v>
      </c>
      <c r="AB127" s="99">
        <v>11373</v>
      </c>
      <c r="AC127" s="99"/>
      <c r="AD127" s="99"/>
      <c r="AE127" s="99">
        <v>5816</v>
      </c>
    </row>
    <row r="128" spans="1:32" s="5" customFormat="1" ht="30" hidden="1" customHeight="1" x14ac:dyDescent="0.2">
      <c r="A128" s="39" t="s">
        <v>71</v>
      </c>
      <c r="B128" s="79">
        <v>9935</v>
      </c>
      <c r="C128" s="100">
        <f t="shared" si="37"/>
        <v>10569</v>
      </c>
      <c r="D128" s="37">
        <f t="shared" si="33"/>
        <v>1.0638147961751383</v>
      </c>
      <c r="E128" s="99">
        <v>240</v>
      </c>
      <c r="F128" s="99">
        <v>488</v>
      </c>
      <c r="G128" s="99">
        <v>83</v>
      </c>
      <c r="H128" s="99">
        <v>493</v>
      </c>
      <c r="I128" s="99">
        <v>266</v>
      </c>
      <c r="J128" s="99"/>
      <c r="K128" s="99">
        <v>1340</v>
      </c>
      <c r="L128" s="99">
        <v>1056</v>
      </c>
      <c r="M128" s="99">
        <v>683</v>
      </c>
      <c r="N128" s="99">
        <v>20</v>
      </c>
      <c r="O128" s="99">
        <v>86</v>
      </c>
      <c r="P128" s="99">
        <v>1025</v>
      </c>
      <c r="Q128" s="99"/>
      <c r="R128" s="99">
        <v>258</v>
      </c>
      <c r="S128" s="99"/>
      <c r="T128" s="99">
        <v>90</v>
      </c>
      <c r="U128" s="99">
        <v>370</v>
      </c>
      <c r="V128" s="99">
        <v>501</v>
      </c>
      <c r="W128" s="99"/>
      <c r="X128" s="99">
        <v>60</v>
      </c>
      <c r="Y128" s="99"/>
      <c r="Z128" s="99">
        <v>300</v>
      </c>
      <c r="AA128" s="38">
        <v>970</v>
      </c>
      <c r="AB128" s="99">
        <v>1297</v>
      </c>
      <c r="AC128" s="99"/>
      <c r="AD128" s="99"/>
      <c r="AE128" s="99">
        <v>943</v>
      </c>
    </row>
    <row r="129" spans="1:32" s="5" customFormat="1" ht="30" hidden="1" customHeight="1" x14ac:dyDescent="0.2">
      <c r="A129" s="39" t="s">
        <v>72</v>
      </c>
      <c r="B129" s="79">
        <v>94835</v>
      </c>
      <c r="C129" s="100">
        <f t="shared" si="37"/>
        <v>91762.3</v>
      </c>
      <c r="D129" s="37">
        <f t="shared" si="33"/>
        <v>0.96759951494701324</v>
      </c>
      <c r="E129" s="99">
        <v>825</v>
      </c>
      <c r="F129" s="99">
        <v>2890</v>
      </c>
      <c r="G129" s="99">
        <v>5172</v>
      </c>
      <c r="H129" s="99">
        <v>7240</v>
      </c>
      <c r="I129" s="99">
        <v>2585</v>
      </c>
      <c r="J129" s="99"/>
      <c r="K129" s="99">
        <v>6984</v>
      </c>
      <c r="L129" s="99">
        <v>3294.5</v>
      </c>
      <c r="M129" s="99">
        <v>4715</v>
      </c>
      <c r="N129" s="99">
        <v>4431</v>
      </c>
      <c r="O129" s="99">
        <v>2326.8000000000002</v>
      </c>
      <c r="P129" s="99">
        <v>1639</v>
      </c>
      <c r="Q129" s="99"/>
      <c r="R129" s="99">
        <v>5311</v>
      </c>
      <c r="S129" s="99"/>
      <c r="T129" s="99">
        <v>3442</v>
      </c>
      <c r="U129" s="99">
        <v>6152</v>
      </c>
      <c r="V129" s="99">
        <v>6172</v>
      </c>
      <c r="W129" s="99"/>
      <c r="X129" s="99">
        <v>5224</v>
      </c>
      <c r="Y129" s="99">
        <v>3199</v>
      </c>
      <c r="Z129" s="99">
        <v>1766</v>
      </c>
      <c r="AA129" s="38">
        <v>4385</v>
      </c>
      <c r="AB129" s="99">
        <v>8509</v>
      </c>
      <c r="AC129" s="99"/>
      <c r="AD129" s="99"/>
      <c r="AE129" s="99">
        <v>5500</v>
      </c>
    </row>
    <row r="130" spans="1:32" s="5" customFormat="1" ht="30" hidden="1" customHeight="1" x14ac:dyDescent="0.2">
      <c r="A130" s="39" t="s">
        <v>73</v>
      </c>
      <c r="B130" s="79"/>
      <c r="C130" s="100">
        <f t="shared" si="37"/>
        <v>568</v>
      </c>
      <c r="D130" s="37"/>
      <c r="E130" s="110"/>
      <c r="F130" s="110"/>
      <c r="G130" s="79">
        <v>328</v>
      </c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  <c r="AA130" s="50"/>
      <c r="AB130" s="79">
        <v>240</v>
      </c>
      <c r="AC130" s="79"/>
      <c r="AD130" s="79"/>
      <c r="AE130" s="79"/>
    </row>
    <row r="131" spans="1:32" s="5" customFormat="1" ht="30" hidden="1" customHeight="1" x14ac:dyDescent="0.2">
      <c r="A131" s="39" t="s">
        <v>186</v>
      </c>
      <c r="B131" s="79"/>
      <c r="C131" s="100">
        <f t="shared" si="37"/>
        <v>211</v>
      </c>
      <c r="D131" s="37"/>
      <c r="E131" s="111"/>
      <c r="F131" s="111"/>
      <c r="G131" s="79">
        <v>70</v>
      </c>
      <c r="H131" s="79"/>
      <c r="I131" s="79"/>
      <c r="J131" s="79"/>
      <c r="K131" s="79"/>
      <c r="L131" s="79"/>
      <c r="M131" s="79"/>
      <c r="N131" s="79">
        <v>82</v>
      </c>
      <c r="O131" s="79"/>
      <c r="P131" s="79"/>
      <c r="Q131" s="79"/>
      <c r="R131" s="79"/>
      <c r="S131" s="79"/>
      <c r="T131" s="79"/>
      <c r="U131" s="79"/>
      <c r="V131" s="79">
        <v>14</v>
      </c>
      <c r="W131" s="79"/>
      <c r="X131" s="79"/>
      <c r="Y131" s="79"/>
      <c r="Z131" s="79"/>
      <c r="AA131" s="50"/>
      <c r="AB131" s="79">
        <v>45</v>
      </c>
      <c r="AC131" s="79"/>
      <c r="AD131" s="79"/>
      <c r="AE131" s="79"/>
    </row>
    <row r="132" spans="1:32" s="22" customFormat="1" ht="30" hidden="1" customHeight="1" x14ac:dyDescent="0.2">
      <c r="A132" s="102" t="s">
        <v>75</v>
      </c>
      <c r="B132" s="103">
        <v>297991</v>
      </c>
      <c r="C132" s="103">
        <f>SUM(E132:AE132)</f>
        <v>298518</v>
      </c>
      <c r="D132" s="104">
        <f t="shared" si="33"/>
        <v>1.0017685097872084</v>
      </c>
      <c r="E132" s="50">
        <v>15618</v>
      </c>
      <c r="F132" s="50">
        <v>9790</v>
      </c>
      <c r="G132" s="50">
        <v>17818</v>
      </c>
      <c r="H132" s="50">
        <v>18910</v>
      </c>
      <c r="I132" s="50">
        <v>9522</v>
      </c>
      <c r="J132" s="50"/>
      <c r="K132" s="50">
        <v>22534</v>
      </c>
      <c r="L132" s="50">
        <v>13480</v>
      </c>
      <c r="M132" s="50">
        <v>13477</v>
      </c>
      <c r="N132" s="50">
        <v>15249</v>
      </c>
      <c r="O132" s="50">
        <v>5835</v>
      </c>
      <c r="P132" s="50">
        <v>8418</v>
      </c>
      <c r="Q132" s="50"/>
      <c r="R132" s="50">
        <v>14945</v>
      </c>
      <c r="S132" s="50"/>
      <c r="T132" s="50">
        <v>16470</v>
      </c>
      <c r="U132" s="50">
        <v>17176</v>
      </c>
      <c r="V132" s="50">
        <v>18451</v>
      </c>
      <c r="W132" s="50"/>
      <c r="X132" s="50">
        <v>13606</v>
      </c>
      <c r="Y132" s="50">
        <v>10380</v>
      </c>
      <c r="Z132" s="50">
        <v>5313</v>
      </c>
      <c r="AA132" s="50">
        <v>15447</v>
      </c>
      <c r="AB132" s="50">
        <v>23297</v>
      </c>
      <c r="AC132" s="50"/>
      <c r="AD132" s="50"/>
      <c r="AE132" s="50">
        <v>12782</v>
      </c>
      <c r="AF132" s="28"/>
    </row>
    <row r="133" spans="1:32" s="5" customFormat="1" ht="31.15" hidden="1" customHeight="1" x14ac:dyDescent="0.2">
      <c r="A133" s="40" t="s">
        <v>152</v>
      </c>
      <c r="B133" s="93">
        <f>B132/B122</f>
        <v>0.98273240839371168</v>
      </c>
      <c r="C133" s="93">
        <f>C123/C116</f>
        <v>0.99624553218329814</v>
      </c>
      <c r="D133" s="37">
        <f t="shared" si="33"/>
        <v>1.0137505628939967</v>
      </c>
      <c r="E133" s="93">
        <f t="shared" ref="E133" si="38">E132/E122</f>
        <v>1</v>
      </c>
      <c r="F133" s="93">
        <f>F132/F122</f>
        <v>0.9907904058293695</v>
      </c>
      <c r="G133" s="93">
        <f t="shared" ref="G133:AE133" si="39">G132/G122</f>
        <v>1</v>
      </c>
      <c r="H133" s="93">
        <f t="shared" si="39"/>
        <v>0.98700349705099433</v>
      </c>
      <c r="I133" s="93">
        <f t="shared" si="39"/>
        <v>1</v>
      </c>
      <c r="J133" s="93"/>
      <c r="K133" s="93">
        <f t="shared" si="39"/>
        <v>1</v>
      </c>
      <c r="L133" s="93">
        <f t="shared" si="39"/>
        <v>1</v>
      </c>
      <c r="M133" s="93">
        <f t="shared" si="39"/>
        <v>0.99807450196252689</v>
      </c>
      <c r="N133" s="93">
        <f>N124/N123</f>
        <v>1</v>
      </c>
      <c r="O133" s="93">
        <f>O132/O122</f>
        <v>1</v>
      </c>
      <c r="P133" s="93">
        <f t="shared" si="39"/>
        <v>0.97127033575631705</v>
      </c>
      <c r="Q133" s="93"/>
      <c r="R133" s="93">
        <f t="shared" si="39"/>
        <v>0.98679432155827007</v>
      </c>
      <c r="S133" s="93"/>
      <c r="T133" s="93">
        <f t="shared" si="39"/>
        <v>0.94475993804852865</v>
      </c>
      <c r="U133" s="93">
        <f t="shared" si="39"/>
        <v>1.0122583686940123</v>
      </c>
      <c r="V133" s="93">
        <f t="shared" si="39"/>
        <v>0.98400085328782461</v>
      </c>
      <c r="W133" s="93"/>
      <c r="X133" s="93">
        <f t="shared" si="39"/>
        <v>0.99342873831775702</v>
      </c>
      <c r="Y133" s="93">
        <f t="shared" si="39"/>
        <v>0.99444337995784637</v>
      </c>
      <c r="Z133" s="93">
        <f t="shared" si="39"/>
        <v>0.92868379653906663</v>
      </c>
      <c r="AA133" s="57">
        <f t="shared" si="39"/>
        <v>0.99613077964790098</v>
      </c>
      <c r="AB133" s="93">
        <f t="shared" si="39"/>
        <v>0.9851573071718539</v>
      </c>
      <c r="AC133" s="93"/>
      <c r="AD133" s="93"/>
      <c r="AE133" s="93">
        <f t="shared" si="39"/>
        <v>1</v>
      </c>
    </row>
    <row r="134" spans="1:32" s="5" customFormat="1" ht="30" hidden="1" customHeight="1" x14ac:dyDescent="0.2">
      <c r="A134" s="39" t="s">
        <v>174</v>
      </c>
      <c r="B134" s="79">
        <v>167595</v>
      </c>
      <c r="C134" s="100">
        <f t="shared" ref="C134:C145" si="40">SUM(E134:AE134)</f>
        <v>167628</v>
      </c>
      <c r="D134" s="37">
        <f t="shared" si="33"/>
        <v>1.0001969032489035</v>
      </c>
      <c r="E134" s="99">
        <v>13142</v>
      </c>
      <c r="F134" s="99">
        <v>5958</v>
      </c>
      <c r="G134" s="99">
        <v>8228</v>
      </c>
      <c r="H134" s="99">
        <v>9871</v>
      </c>
      <c r="I134" s="99">
        <v>5146</v>
      </c>
      <c r="J134" s="99"/>
      <c r="K134" s="99">
        <v>12931</v>
      </c>
      <c r="L134" s="99">
        <v>7042</v>
      </c>
      <c r="M134" s="99">
        <v>6444</v>
      </c>
      <c r="N134" s="99">
        <v>9358</v>
      </c>
      <c r="O134" s="99">
        <v>2749</v>
      </c>
      <c r="P134" s="99">
        <v>4897</v>
      </c>
      <c r="Q134" s="99"/>
      <c r="R134" s="99">
        <v>7931</v>
      </c>
      <c r="S134" s="99"/>
      <c r="T134" s="99">
        <v>11035</v>
      </c>
      <c r="U134" s="99">
        <v>10330</v>
      </c>
      <c r="V134" s="99">
        <v>10687</v>
      </c>
      <c r="W134" s="99"/>
      <c r="X134" s="99">
        <v>7138</v>
      </c>
      <c r="Y134" s="99">
        <v>6304</v>
      </c>
      <c r="Z134" s="99">
        <v>3371</v>
      </c>
      <c r="AA134" s="38">
        <v>7963</v>
      </c>
      <c r="AB134" s="99">
        <v>11204</v>
      </c>
      <c r="AC134" s="99"/>
      <c r="AD134" s="99"/>
      <c r="AE134" s="99">
        <v>5899</v>
      </c>
    </row>
    <row r="135" spans="1:32" s="5" customFormat="1" ht="30" hidden="1" customHeight="1" x14ac:dyDescent="0.2">
      <c r="A135" s="39" t="s">
        <v>71</v>
      </c>
      <c r="B135" s="79">
        <v>9935</v>
      </c>
      <c r="C135" s="100">
        <f t="shared" si="40"/>
        <v>10625</v>
      </c>
      <c r="D135" s="37">
        <f t="shared" si="33"/>
        <v>1.0694514343231001</v>
      </c>
      <c r="E135" s="99">
        <v>240</v>
      </c>
      <c r="F135" s="99">
        <v>488</v>
      </c>
      <c r="G135" s="99">
        <v>83</v>
      </c>
      <c r="H135" s="99">
        <v>549</v>
      </c>
      <c r="I135" s="99">
        <v>266</v>
      </c>
      <c r="J135" s="99"/>
      <c r="K135" s="99">
        <v>1340</v>
      </c>
      <c r="L135" s="99">
        <v>1056</v>
      </c>
      <c r="M135" s="99">
        <v>683</v>
      </c>
      <c r="N135" s="99">
        <v>20</v>
      </c>
      <c r="O135" s="99">
        <v>86</v>
      </c>
      <c r="P135" s="99">
        <v>1025</v>
      </c>
      <c r="Q135" s="99"/>
      <c r="R135" s="99">
        <v>258</v>
      </c>
      <c r="S135" s="99"/>
      <c r="T135" s="99">
        <v>90</v>
      </c>
      <c r="U135" s="99">
        <v>370</v>
      </c>
      <c r="V135" s="99">
        <v>501</v>
      </c>
      <c r="W135" s="99"/>
      <c r="X135" s="99">
        <v>60</v>
      </c>
      <c r="Y135" s="99"/>
      <c r="Z135" s="99">
        <v>300</v>
      </c>
      <c r="AA135" s="38">
        <v>970</v>
      </c>
      <c r="AB135" s="99">
        <v>1297</v>
      </c>
      <c r="AC135" s="99"/>
      <c r="AD135" s="99"/>
      <c r="AE135" s="99">
        <v>943</v>
      </c>
    </row>
    <row r="136" spans="1:32" s="5" customFormat="1" ht="30" hidden="1" customHeight="1" x14ac:dyDescent="0.2">
      <c r="A136" s="39" t="s">
        <v>72</v>
      </c>
      <c r="B136" s="79">
        <v>94835</v>
      </c>
      <c r="C136" s="100">
        <f t="shared" si="40"/>
        <v>93152.8</v>
      </c>
      <c r="D136" s="37">
        <f t="shared" si="33"/>
        <v>0.98226182316655242</v>
      </c>
      <c r="E136" s="99">
        <v>825</v>
      </c>
      <c r="F136" s="99">
        <v>2890</v>
      </c>
      <c r="G136" s="99">
        <v>6555</v>
      </c>
      <c r="H136" s="99">
        <v>7319</v>
      </c>
      <c r="I136" s="99">
        <v>2585</v>
      </c>
      <c r="J136" s="99"/>
      <c r="K136" s="99">
        <v>6984</v>
      </c>
      <c r="L136" s="99">
        <v>3295</v>
      </c>
      <c r="M136" s="99">
        <v>4715</v>
      </c>
      <c r="N136" s="99">
        <v>4455</v>
      </c>
      <c r="O136" s="99">
        <v>2326.8000000000002</v>
      </c>
      <c r="P136" s="99">
        <v>1639</v>
      </c>
      <c r="Q136" s="99"/>
      <c r="R136" s="99">
        <v>5311</v>
      </c>
      <c r="S136" s="99"/>
      <c r="T136" s="99">
        <v>3442</v>
      </c>
      <c r="U136" s="99">
        <v>6152</v>
      </c>
      <c r="V136" s="99">
        <v>6172</v>
      </c>
      <c r="W136" s="99"/>
      <c r="X136" s="99">
        <v>5224</v>
      </c>
      <c r="Y136" s="99">
        <v>3199</v>
      </c>
      <c r="Z136" s="99">
        <v>1766</v>
      </c>
      <c r="AA136" s="38">
        <v>4385</v>
      </c>
      <c r="AB136" s="99">
        <v>8413</v>
      </c>
      <c r="AC136" s="99"/>
      <c r="AD136" s="99"/>
      <c r="AE136" s="99">
        <v>5500</v>
      </c>
    </row>
    <row r="137" spans="1:32" s="5" customFormat="1" ht="30" hidden="1" customHeight="1" x14ac:dyDescent="0.2">
      <c r="A137" s="39" t="s">
        <v>73</v>
      </c>
      <c r="B137" s="79">
        <v>154</v>
      </c>
      <c r="C137" s="100">
        <f t="shared" si="40"/>
        <v>1145</v>
      </c>
      <c r="D137" s="37">
        <f t="shared" si="33"/>
        <v>7.4350649350649354</v>
      </c>
      <c r="E137" s="110">
        <v>333</v>
      </c>
      <c r="F137" s="110"/>
      <c r="G137" s="79">
        <v>328</v>
      </c>
      <c r="H137" s="79">
        <v>40</v>
      </c>
      <c r="I137" s="79">
        <v>188</v>
      </c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>
        <v>16</v>
      </c>
      <c r="V137" s="79"/>
      <c r="W137" s="79"/>
      <c r="X137" s="79"/>
      <c r="Y137" s="79"/>
      <c r="Z137" s="79"/>
      <c r="AA137" s="50"/>
      <c r="AB137" s="79">
        <v>240</v>
      </c>
      <c r="AC137" s="79"/>
      <c r="AD137" s="79"/>
      <c r="AE137" s="79"/>
    </row>
    <row r="138" spans="1:32" s="9" customFormat="1" ht="48" hidden="1" customHeight="1" x14ac:dyDescent="0.2">
      <c r="A138" s="40" t="s">
        <v>161</v>
      </c>
      <c r="B138" s="79"/>
      <c r="C138" s="100">
        <v>595200</v>
      </c>
      <c r="D138" s="37" t="e">
        <f t="shared" si="33"/>
        <v>#DIV/0!</v>
      </c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50"/>
      <c r="AB138" s="79"/>
      <c r="AC138" s="79"/>
      <c r="AD138" s="79"/>
      <c r="AE138" s="79"/>
    </row>
    <row r="139" spans="1:32" s="9" customFormat="1" ht="30" hidden="1" customHeight="1" x14ac:dyDescent="0.2">
      <c r="A139" s="39" t="s">
        <v>186</v>
      </c>
      <c r="B139" s="79">
        <v>1368</v>
      </c>
      <c r="C139" s="100">
        <f>SUM(E139:AE139)</f>
        <v>1023</v>
      </c>
      <c r="D139" s="37">
        <f t="shared" si="33"/>
        <v>0.7478070175438597</v>
      </c>
      <c r="E139" s="79"/>
      <c r="F139" s="79"/>
      <c r="G139" s="79">
        <v>195</v>
      </c>
      <c r="H139" s="79">
        <v>400</v>
      </c>
      <c r="I139" s="79"/>
      <c r="J139" s="79"/>
      <c r="K139" s="79"/>
      <c r="L139" s="79"/>
      <c r="M139" s="79"/>
      <c r="N139" s="79">
        <v>100</v>
      </c>
      <c r="O139" s="79"/>
      <c r="P139" s="79"/>
      <c r="Q139" s="79"/>
      <c r="R139" s="79"/>
      <c r="S139" s="79"/>
      <c r="T139" s="79"/>
      <c r="U139" s="79"/>
      <c r="V139" s="79">
        <v>68</v>
      </c>
      <c r="W139" s="79"/>
      <c r="X139" s="79">
        <v>210</v>
      </c>
      <c r="Y139" s="79"/>
      <c r="Z139" s="79"/>
      <c r="AA139" s="50"/>
      <c r="AB139" s="79">
        <v>50</v>
      </c>
      <c r="AC139" s="79"/>
      <c r="AD139" s="79"/>
      <c r="AE139" s="79"/>
    </row>
    <row r="140" spans="1:32" s="22" customFormat="1" ht="30" hidden="1" customHeight="1" x14ac:dyDescent="0.2">
      <c r="A140" s="67" t="s">
        <v>162</v>
      </c>
      <c r="B140" s="55">
        <v>582036</v>
      </c>
      <c r="C140" s="55">
        <f>SUM(E140:AE140)</f>
        <v>1016681.1000000001</v>
      </c>
      <c r="D140" s="37">
        <f t="shared" si="33"/>
        <v>1.746766694843618</v>
      </c>
      <c r="E140" s="79">
        <v>75950</v>
      </c>
      <c r="F140" s="79">
        <v>29370</v>
      </c>
      <c r="G140" s="79">
        <v>62375</v>
      </c>
      <c r="H140" s="79">
        <v>63930</v>
      </c>
      <c r="I140" s="79">
        <v>28942</v>
      </c>
      <c r="J140" s="79"/>
      <c r="K140" s="79">
        <v>80942</v>
      </c>
      <c r="L140" s="79">
        <v>47680.800000000003</v>
      </c>
      <c r="M140" s="79">
        <v>41339</v>
      </c>
      <c r="N140" s="79">
        <v>51915</v>
      </c>
      <c r="O140" s="79">
        <v>17094</v>
      </c>
      <c r="P140" s="79">
        <v>25874</v>
      </c>
      <c r="Q140" s="79"/>
      <c r="R140" s="79">
        <v>44046</v>
      </c>
      <c r="S140" s="79"/>
      <c r="T140" s="79">
        <v>50207</v>
      </c>
      <c r="U140" s="79">
        <v>57658</v>
      </c>
      <c r="V140" s="79">
        <v>72369.3</v>
      </c>
      <c r="W140" s="79"/>
      <c r="X140" s="79">
        <v>42804</v>
      </c>
      <c r="Y140" s="79">
        <v>33898</v>
      </c>
      <c r="Z140" s="79">
        <v>15784</v>
      </c>
      <c r="AA140" s="50">
        <v>46463</v>
      </c>
      <c r="AB140" s="79">
        <v>89440</v>
      </c>
      <c r="AC140" s="79"/>
      <c r="AD140" s="79"/>
      <c r="AE140" s="79">
        <v>38600</v>
      </c>
    </row>
    <row r="141" spans="1:32" s="5" customFormat="1" ht="27" hidden="1" customHeight="1" x14ac:dyDescent="0.2">
      <c r="A141" s="40" t="s">
        <v>31</v>
      </c>
      <c r="B141" s="64" t="e">
        <f>B140/B138</f>
        <v>#DIV/0!</v>
      </c>
      <c r="C141" s="64">
        <f>C140/C138</f>
        <v>1.7081335685483872</v>
      </c>
      <c r="D141" s="37" t="e">
        <f t="shared" si="33"/>
        <v>#DIV/0!</v>
      </c>
      <c r="E141" s="64" t="e">
        <f t="shared" ref="E141:AE141" si="41">E140/E138</f>
        <v>#DIV/0!</v>
      </c>
      <c r="F141" s="64" t="e">
        <f t="shared" si="41"/>
        <v>#DIV/0!</v>
      </c>
      <c r="G141" s="79" t="e">
        <f t="shared" si="41"/>
        <v>#DIV/0!</v>
      </c>
      <c r="H141" s="79" t="e">
        <f t="shared" si="41"/>
        <v>#DIV/0!</v>
      </c>
      <c r="I141" s="79" t="e">
        <f t="shared" si="41"/>
        <v>#DIV/0!</v>
      </c>
      <c r="J141" s="79"/>
      <c r="K141" s="79" t="e">
        <f t="shared" si="41"/>
        <v>#DIV/0!</v>
      </c>
      <c r="L141" s="79" t="e">
        <f t="shared" si="41"/>
        <v>#DIV/0!</v>
      </c>
      <c r="M141" s="79" t="e">
        <f t="shared" si="41"/>
        <v>#DIV/0!</v>
      </c>
      <c r="N141" s="79" t="e">
        <f t="shared" si="41"/>
        <v>#DIV/0!</v>
      </c>
      <c r="O141" s="79" t="e">
        <f t="shared" si="41"/>
        <v>#DIV/0!</v>
      </c>
      <c r="P141" s="79" t="e">
        <f t="shared" si="41"/>
        <v>#DIV/0!</v>
      </c>
      <c r="Q141" s="79"/>
      <c r="R141" s="79" t="e">
        <f t="shared" si="41"/>
        <v>#DIV/0!</v>
      </c>
      <c r="S141" s="79"/>
      <c r="T141" s="79" t="e">
        <f t="shared" si="41"/>
        <v>#DIV/0!</v>
      </c>
      <c r="U141" s="79" t="e">
        <f t="shared" si="41"/>
        <v>#DIV/0!</v>
      </c>
      <c r="V141" s="79" t="e">
        <f t="shared" si="41"/>
        <v>#DIV/0!</v>
      </c>
      <c r="W141" s="79"/>
      <c r="X141" s="79" t="e">
        <f t="shared" si="41"/>
        <v>#DIV/0!</v>
      </c>
      <c r="Y141" s="79" t="e">
        <f t="shared" si="41"/>
        <v>#DIV/0!</v>
      </c>
      <c r="Z141" s="79" t="e">
        <f t="shared" si="41"/>
        <v>#DIV/0!</v>
      </c>
      <c r="AA141" s="50" t="e">
        <f t="shared" si="41"/>
        <v>#DIV/0!</v>
      </c>
      <c r="AB141" s="79" t="e">
        <f t="shared" si="41"/>
        <v>#DIV/0!</v>
      </c>
      <c r="AC141" s="79"/>
      <c r="AD141" s="79"/>
      <c r="AE141" s="79" t="e">
        <f t="shared" si="41"/>
        <v>#DIV/0!</v>
      </c>
    </row>
    <row r="142" spans="1:32" s="5" customFormat="1" ht="30" hidden="1" customHeight="1" x14ac:dyDescent="0.2">
      <c r="A142" s="39" t="s">
        <v>70</v>
      </c>
      <c r="B142" s="100">
        <v>339356</v>
      </c>
      <c r="C142" s="100">
        <f t="shared" si="40"/>
        <v>581715.6100000001</v>
      </c>
      <c r="D142" s="37">
        <f t="shared" si="33"/>
        <v>1.714175114039534</v>
      </c>
      <c r="E142" s="99">
        <v>64100</v>
      </c>
      <c r="F142" s="99">
        <v>17874</v>
      </c>
      <c r="G142" s="99">
        <v>17429</v>
      </c>
      <c r="H142" s="99">
        <v>33802</v>
      </c>
      <c r="I142" s="99">
        <v>16132.91</v>
      </c>
      <c r="J142" s="99"/>
      <c r="K142" s="99">
        <v>46034</v>
      </c>
      <c r="L142" s="99">
        <v>26210</v>
      </c>
      <c r="M142" s="99">
        <v>19950</v>
      </c>
      <c r="N142" s="99">
        <v>32161</v>
      </c>
      <c r="O142" s="99">
        <v>7960</v>
      </c>
      <c r="P142" s="99">
        <v>16666.5</v>
      </c>
      <c r="Q142" s="99"/>
      <c r="R142" s="99">
        <v>24642</v>
      </c>
      <c r="S142" s="99"/>
      <c r="T142" s="99">
        <v>37593</v>
      </c>
      <c r="U142" s="99">
        <v>36865</v>
      </c>
      <c r="V142" s="99">
        <v>43192.2</v>
      </c>
      <c r="W142" s="99"/>
      <c r="X142" s="99">
        <v>22965</v>
      </c>
      <c r="Y142" s="99">
        <v>21172</v>
      </c>
      <c r="Z142" s="99">
        <v>9150</v>
      </c>
      <c r="AA142" s="38">
        <v>26720</v>
      </c>
      <c r="AB142" s="99">
        <v>43877</v>
      </c>
      <c r="AC142" s="99"/>
      <c r="AD142" s="99"/>
      <c r="AE142" s="99">
        <v>17220</v>
      </c>
    </row>
    <row r="143" spans="1:32" s="5" customFormat="1" ht="30" hidden="1" customHeight="1" x14ac:dyDescent="0.2">
      <c r="A143" s="39" t="s">
        <v>71</v>
      </c>
      <c r="B143" s="100">
        <v>19109</v>
      </c>
      <c r="C143" s="100">
        <f t="shared" si="40"/>
        <v>32792</v>
      </c>
      <c r="D143" s="37">
        <f t="shared" si="33"/>
        <v>1.7160500287822491</v>
      </c>
      <c r="E143" s="99">
        <v>730</v>
      </c>
      <c r="F143" s="99">
        <v>1464</v>
      </c>
      <c r="G143" s="99">
        <v>270</v>
      </c>
      <c r="H143" s="99">
        <v>1899</v>
      </c>
      <c r="I143" s="99">
        <v>671</v>
      </c>
      <c r="J143" s="99"/>
      <c r="K143" s="99">
        <v>4556</v>
      </c>
      <c r="L143" s="99">
        <v>3142</v>
      </c>
      <c r="M143" s="99">
        <v>1738</v>
      </c>
      <c r="N143" s="99">
        <v>30</v>
      </c>
      <c r="O143" s="99">
        <v>240</v>
      </c>
      <c r="P143" s="99">
        <v>2947</v>
      </c>
      <c r="Q143" s="99"/>
      <c r="R143" s="99">
        <v>774</v>
      </c>
      <c r="S143" s="99"/>
      <c r="T143" s="99">
        <v>215</v>
      </c>
      <c r="U143" s="99">
        <v>815</v>
      </c>
      <c r="V143" s="99">
        <v>1168</v>
      </c>
      <c r="W143" s="99"/>
      <c r="X143" s="99">
        <v>300</v>
      </c>
      <c r="Y143" s="99"/>
      <c r="Z143" s="99">
        <v>500</v>
      </c>
      <c r="AA143" s="38">
        <v>3840</v>
      </c>
      <c r="AB143" s="99">
        <v>4273</v>
      </c>
      <c r="AC143" s="99"/>
      <c r="AD143" s="99"/>
      <c r="AE143" s="99">
        <v>3220</v>
      </c>
    </row>
    <row r="144" spans="1:32" s="5" customFormat="1" ht="31.15" hidden="1" customHeight="1" x14ac:dyDescent="0.2">
      <c r="A144" s="39" t="s">
        <v>72</v>
      </c>
      <c r="B144" s="100">
        <v>179619</v>
      </c>
      <c r="C144" s="100">
        <f t="shared" si="40"/>
        <v>303410.90000000002</v>
      </c>
      <c r="D144" s="37">
        <f t="shared" si="33"/>
        <v>1.6891915665937347</v>
      </c>
      <c r="E144" s="99">
        <v>3548</v>
      </c>
      <c r="F144" s="99">
        <v>8959</v>
      </c>
      <c r="G144" s="99">
        <v>18964</v>
      </c>
      <c r="H144" s="99">
        <v>24712</v>
      </c>
      <c r="I144" s="99">
        <v>7554</v>
      </c>
      <c r="J144" s="99"/>
      <c r="K144" s="99">
        <v>26120</v>
      </c>
      <c r="L144" s="99">
        <v>11912</v>
      </c>
      <c r="M144" s="99">
        <v>14534</v>
      </c>
      <c r="N144" s="99">
        <v>14685</v>
      </c>
      <c r="O144" s="99">
        <v>6635</v>
      </c>
      <c r="P144" s="99">
        <v>5642</v>
      </c>
      <c r="Q144" s="99"/>
      <c r="R144" s="99">
        <v>14736</v>
      </c>
      <c r="S144" s="99"/>
      <c r="T144" s="99">
        <v>8755</v>
      </c>
      <c r="U144" s="99">
        <v>19133</v>
      </c>
      <c r="V144" s="99">
        <v>24264.9</v>
      </c>
      <c r="W144" s="99"/>
      <c r="X144" s="99">
        <v>16589</v>
      </c>
      <c r="Y144" s="99">
        <v>9437</v>
      </c>
      <c r="Z144" s="99">
        <v>5346</v>
      </c>
      <c r="AA144" s="38">
        <v>11400</v>
      </c>
      <c r="AB144" s="99">
        <v>33680</v>
      </c>
      <c r="AC144" s="99"/>
      <c r="AD144" s="99"/>
      <c r="AE144" s="99">
        <v>16805</v>
      </c>
    </row>
    <row r="145" spans="1:32" s="5" customFormat="1" ht="31.15" hidden="1" customHeight="1" x14ac:dyDescent="0.2">
      <c r="A145" s="39" t="s">
        <v>73</v>
      </c>
      <c r="B145" s="79">
        <v>240</v>
      </c>
      <c r="C145" s="100">
        <f t="shared" si="40"/>
        <v>4566.5</v>
      </c>
      <c r="D145" s="37">
        <f t="shared" si="33"/>
        <v>19.027083333333334</v>
      </c>
      <c r="E145" s="110">
        <v>3310</v>
      </c>
      <c r="F145" s="110"/>
      <c r="G145" s="79">
        <v>460</v>
      </c>
      <c r="H145" s="79">
        <v>68.5</v>
      </c>
      <c r="I145" s="79">
        <v>265</v>
      </c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>
        <v>16</v>
      </c>
      <c r="V145" s="79"/>
      <c r="W145" s="79"/>
      <c r="X145" s="79"/>
      <c r="Y145" s="79"/>
      <c r="Z145" s="79"/>
      <c r="AA145" s="50"/>
      <c r="AB145" s="79">
        <v>447</v>
      </c>
      <c r="AC145" s="79"/>
      <c r="AD145" s="79"/>
      <c r="AE145" s="79"/>
    </row>
    <row r="146" spans="1:32" s="5" customFormat="1" ht="31.15" hidden="1" customHeight="1" x14ac:dyDescent="0.2">
      <c r="A146" s="39" t="s">
        <v>186</v>
      </c>
      <c r="B146" s="79">
        <v>11367</v>
      </c>
      <c r="C146" s="100">
        <f>SUM(E146:AE146)</f>
        <v>6150</v>
      </c>
      <c r="D146" s="37">
        <f t="shared" si="33"/>
        <v>0.54103985220374773</v>
      </c>
      <c r="E146" s="111"/>
      <c r="F146" s="111"/>
      <c r="G146" s="79">
        <v>915</v>
      </c>
      <c r="H146" s="79">
        <v>2300</v>
      </c>
      <c r="I146" s="79"/>
      <c r="J146" s="79"/>
      <c r="K146" s="79"/>
      <c r="L146" s="79"/>
      <c r="M146" s="79"/>
      <c r="N146" s="79">
        <v>660</v>
      </c>
      <c r="O146" s="79"/>
      <c r="P146" s="79"/>
      <c r="Q146" s="79"/>
      <c r="R146" s="79"/>
      <c r="S146" s="79"/>
      <c r="T146" s="79"/>
      <c r="U146" s="79"/>
      <c r="V146" s="79">
        <v>310</v>
      </c>
      <c r="W146" s="79"/>
      <c r="X146" s="79">
        <v>1665</v>
      </c>
      <c r="Y146" s="79"/>
      <c r="Z146" s="79"/>
      <c r="AA146" s="50"/>
      <c r="AB146" s="79">
        <v>300</v>
      </c>
      <c r="AC146" s="79"/>
      <c r="AD146" s="79"/>
      <c r="AE146" s="79"/>
    </row>
    <row r="147" spans="1:32" s="5" customFormat="1" ht="31.15" hidden="1" customHeight="1" x14ac:dyDescent="0.2">
      <c r="A147" s="67" t="s">
        <v>76</v>
      </c>
      <c r="B147" s="112">
        <f>B140/B132*10</f>
        <v>19.531999288569118</v>
      </c>
      <c r="C147" s="112">
        <f>C140/C132*10</f>
        <v>34.057614616204049</v>
      </c>
      <c r="D147" s="37">
        <f t="shared" si="33"/>
        <v>1.7436829744375366</v>
      </c>
      <c r="E147" s="113">
        <f t="shared" ref="E147:G147" si="42">E140/E132*10</f>
        <v>48.629786144192593</v>
      </c>
      <c r="F147" s="113">
        <f t="shared" si="42"/>
        <v>30</v>
      </c>
      <c r="G147" s="113">
        <f t="shared" si="42"/>
        <v>35.006734762599621</v>
      </c>
      <c r="H147" s="113">
        <f t="shared" ref="H147:K147" si="43">H140/H132*10</f>
        <v>33.80750925436277</v>
      </c>
      <c r="I147" s="113">
        <f t="shared" si="43"/>
        <v>30.394875026254986</v>
      </c>
      <c r="J147" s="113"/>
      <c r="K147" s="113">
        <f t="shared" si="43"/>
        <v>35.919943196946839</v>
      </c>
      <c r="L147" s="113">
        <f t="shared" ref="L147" si="44">L140/L132*10</f>
        <v>35.371513353115731</v>
      </c>
      <c r="M147" s="113">
        <f>M140/M132*10</f>
        <v>30.673740446686949</v>
      </c>
      <c r="N147" s="113">
        <f t="shared" ref="N147:V147" si="45">N140/N132*10</f>
        <v>34.044855400354123</v>
      </c>
      <c r="O147" s="113">
        <f t="shared" si="45"/>
        <v>29.295629820051413</v>
      </c>
      <c r="P147" s="113">
        <f t="shared" si="45"/>
        <v>30.736516987407935</v>
      </c>
      <c r="Q147" s="113"/>
      <c r="R147" s="113">
        <f t="shared" si="45"/>
        <v>29.472064235530276</v>
      </c>
      <c r="S147" s="113"/>
      <c r="T147" s="113">
        <f t="shared" si="45"/>
        <v>30.483910139647847</v>
      </c>
      <c r="U147" s="113">
        <f t="shared" si="45"/>
        <v>33.568933395435494</v>
      </c>
      <c r="V147" s="113">
        <f t="shared" si="45"/>
        <v>39.222426968727987</v>
      </c>
      <c r="W147" s="113"/>
      <c r="X147" s="113">
        <f t="shared" ref="X147" si="46">X140/X132*10</f>
        <v>31.45965015434367</v>
      </c>
      <c r="Y147" s="113">
        <f t="shared" ref="Y147:AE147" si="47">Y140/Y132*10</f>
        <v>32.657032755298651</v>
      </c>
      <c r="Z147" s="113">
        <f t="shared" si="47"/>
        <v>29.708262751741014</v>
      </c>
      <c r="AA147" s="114">
        <f t="shared" si="47"/>
        <v>30.078979737165792</v>
      </c>
      <c r="AB147" s="113">
        <f>AB140/AB132*10</f>
        <v>38.391209168562476</v>
      </c>
      <c r="AC147" s="113"/>
      <c r="AD147" s="113"/>
      <c r="AE147" s="113">
        <f t="shared" si="47"/>
        <v>30.198716945704899</v>
      </c>
    </row>
    <row r="148" spans="1:32" s="5" customFormat="1" ht="30" hidden="1" customHeight="1" x14ac:dyDescent="0.2">
      <c r="A148" s="39" t="s">
        <v>70</v>
      </c>
      <c r="B148" s="115">
        <f t="shared" ref="B148:C150" si="48">B142/B134*10</f>
        <v>20.248575434828009</v>
      </c>
      <c r="C148" s="115">
        <f t="shared" si="48"/>
        <v>34.702771016775245</v>
      </c>
      <c r="D148" s="37">
        <f t="shared" si="33"/>
        <v>1.7138376538373998</v>
      </c>
      <c r="E148" s="116">
        <f>E142/E134*10</f>
        <v>48.774920103485009</v>
      </c>
      <c r="F148" s="116">
        <f>F142/F134*10</f>
        <v>30</v>
      </c>
      <c r="G148" s="116">
        <f t="shared" ref="G148" si="49">G142/G134*10</f>
        <v>21.182547399124939</v>
      </c>
      <c r="H148" s="116">
        <f t="shared" ref="H148:K148" si="50">H142/H134*10</f>
        <v>34.243744301489215</v>
      </c>
      <c r="I148" s="116">
        <f t="shared" si="50"/>
        <v>31.350388651379713</v>
      </c>
      <c r="J148" s="116"/>
      <c r="K148" s="116">
        <f t="shared" si="50"/>
        <v>35.599721599257599</v>
      </c>
      <c r="L148" s="116">
        <f>L142/L134*10</f>
        <v>37.219539903436527</v>
      </c>
      <c r="M148" s="116">
        <f>M142/M134*10</f>
        <v>30.959031657355677</v>
      </c>
      <c r="N148" s="116">
        <f t="shared" ref="N148:O148" si="51">N142/N134*10</f>
        <v>34.36738619363112</v>
      </c>
      <c r="O148" s="116">
        <f t="shared" si="51"/>
        <v>28.955983994179704</v>
      </c>
      <c r="P148" s="116">
        <f t="shared" ref="P148:AE148" si="52">P142/P134*10</f>
        <v>34.034102511741878</v>
      </c>
      <c r="Q148" s="116"/>
      <c r="R148" s="116">
        <f t="shared" si="52"/>
        <v>31.070482915143106</v>
      </c>
      <c r="S148" s="116"/>
      <c r="T148" s="116">
        <f t="shared" si="52"/>
        <v>34.067059356592665</v>
      </c>
      <c r="U148" s="116">
        <f t="shared" si="52"/>
        <v>35.687318489835434</v>
      </c>
      <c r="V148" s="116">
        <f t="shared" si="52"/>
        <v>40.415645176382512</v>
      </c>
      <c r="W148" s="116"/>
      <c r="X148" s="116">
        <f t="shared" si="52"/>
        <v>32.172877556738584</v>
      </c>
      <c r="Y148" s="116">
        <f t="shared" si="52"/>
        <v>33.585025380710661</v>
      </c>
      <c r="Z148" s="116">
        <f t="shared" si="52"/>
        <v>27.143280925541383</v>
      </c>
      <c r="AA148" s="48">
        <f t="shared" si="52"/>
        <v>33.555192766545268</v>
      </c>
      <c r="AB148" s="117">
        <f t="shared" si="52"/>
        <v>39.161906461977864</v>
      </c>
      <c r="AC148" s="116"/>
      <c r="AD148" s="116"/>
      <c r="AE148" s="116">
        <f t="shared" si="52"/>
        <v>29.191388370910325</v>
      </c>
    </row>
    <row r="149" spans="1:32" s="5" customFormat="1" ht="30" hidden="1" customHeight="1" x14ac:dyDescent="0.2">
      <c r="A149" s="39" t="s">
        <v>71</v>
      </c>
      <c r="B149" s="115">
        <f t="shared" si="48"/>
        <v>19.234021137393057</v>
      </c>
      <c r="C149" s="115">
        <f t="shared" si="48"/>
        <v>30.863058823529414</v>
      </c>
      <c r="D149" s="37">
        <f t="shared" si="33"/>
        <v>1.604607721030743</v>
      </c>
      <c r="E149" s="117">
        <f>E143/E135*10</f>
        <v>30.416666666666664</v>
      </c>
      <c r="F149" s="117">
        <f t="shared" ref="F149" si="53">F143/F135*10</f>
        <v>30</v>
      </c>
      <c r="G149" s="117">
        <f>G143/G135*10</f>
        <v>32.53012048192771</v>
      </c>
      <c r="H149" s="117">
        <f>H143/H135*10</f>
        <v>34.590163934426229</v>
      </c>
      <c r="I149" s="117">
        <f>I143/I135*10</f>
        <v>25.225563909774436</v>
      </c>
      <c r="J149" s="117"/>
      <c r="K149" s="117">
        <f>K143/K135*10</f>
        <v>34</v>
      </c>
      <c r="L149" s="117">
        <f>L143/L135*10</f>
        <v>29.753787878787882</v>
      </c>
      <c r="M149" s="117">
        <f>M143/M135*10</f>
        <v>25.446559297218158</v>
      </c>
      <c r="N149" s="117">
        <f t="shared" ref="N149:X149" si="54">N143/N135*10</f>
        <v>15</v>
      </c>
      <c r="O149" s="117">
        <f t="shared" si="54"/>
        <v>27.906976744186046</v>
      </c>
      <c r="P149" s="117">
        <f t="shared" si="54"/>
        <v>28.751219512195121</v>
      </c>
      <c r="Q149" s="117"/>
      <c r="R149" s="117">
        <f t="shared" si="54"/>
        <v>30</v>
      </c>
      <c r="S149" s="117"/>
      <c r="T149" s="117">
        <f t="shared" si="54"/>
        <v>23.888888888888889</v>
      </c>
      <c r="U149" s="117">
        <f t="shared" si="54"/>
        <v>22.027027027027025</v>
      </c>
      <c r="V149" s="117">
        <f t="shared" si="54"/>
        <v>23.313373253493012</v>
      </c>
      <c r="W149" s="117"/>
      <c r="X149" s="117">
        <f t="shared" si="54"/>
        <v>50</v>
      </c>
      <c r="Y149" s="117"/>
      <c r="Z149" s="117">
        <f>Z143/Z135*10</f>
        <v>16.666666666666668</v>
      </c>
      <c r="AA149" s="118">
        <f>AA143/AA135*10</f>
        <v>39.587628865979383</v>
      </c>
      <c r="AB149" s="117">
        <f>AB143/AB135*10</f>
        <v>32.945258288357749</v>
      </c>
      <c r="AC149" s="117"/>
      <c r="AD149" s="117"/>
      <c r="AE149" s="117">
        <f>AE143/AE135*10</f>
        <v>34.146341463414636</v>
      </c>
    </row>
    <row r="150" spans="1:32" s="5" customFormat="1" ht="30" hidden="1" customHeight="1" x14ac:dyDescent="0.2">
      <c r="A150" s="39" t="s">
        <v>72</v>
      </c>
      <c r="B150" s="115">
        <f t="shared" si="48"/>
        <v>18.94015922391522</v>
      </c>
      <c r="C150" s="115">
        <f t="shared" si="48"/>
        <v>32.571312939600311</v>
      </c>
      <c r="D150" s="37">
        <f t="shared" si="33"/>
        <v>1.7196958354221967</v>
      </c>
      <c r="E150" s="117">
        <f t="shared" ref="E150:AE150" si="55">E144/E136*10</f>
        <v>43.006060606060608</v>
      </c>
      <c r="F150" s="117">
        <f t="shared" ref="F150" si="56">F144/F136*10</f>
        <v>31</v>
      </c>
      <c r="G150" s="117">
        <f t="shared" si="55"/>
        <v>28.930587337909994</v>
      </c>
      <c r="H150" s="117">
        <f t="shared" si="55"/>
        <v>33.764175433802428</v>
      </c>
      <c r="I150" s="117">
        <f t="shared" si="55"/>
        <v>29.222437137330751</v>
      </c>
      <c r="J150" s="117"/>
      <c r="K150" s="117">
        <f t="shared" si="55"/>
        <v>37.399770904925546</v>
      </c>
      <c r="L150" s="117">
        <f t="shared" si="55"/>
        <v>36.15174506828528</v>
      </c>
      <c r="M150" s="117">
        <f t="shared" si="55"/>
        <v>30.825026511134674</v>
      </c>
      <c r="N150" s="117">
        <f t="shared" si="55"/>
        <v>32.962962962962962</v>
      </c>
      <c r="O150" s="117">
        <f t="shared" si="55"/>
        <v>28.515557847687809</v>
      </c>
      <c r="P150" s="117">
        <f t="shared" si="55"/>
        <v>34.423428920073214</v>
      </c>
      <c r="Q150" s="117"/>
      <c r="R150" s="117">
        <f t="shared" si="55"/>
        <v>27.746187158727167</v>
      </c>
      <c r="S150" s="117"/>
      <c r="T150" s="117">
        <f t="shared" si="55"/>
        <v>25.435793143521209</v>
      </c>
      <c r="U150" s="117">
        <f t="shared" si="55"/>
        <v>31.100455136540962</v>
      </c>
      <c r="V150" s="117">
        <f t="shared" si="55"/>
        <v>39.314484769928711</v>
      </c>
      <c r="W150" s="117"/>
      <c r="X150" s="117">
        <f t="shared" si="55"/>
        <v>31.755359877488516</v>
      </c>
      <c r="Y150" s="117">
        <f t="shared" si="55"/>
        <v>29.49984370115661</v>
      </c>
      <c r="Z150" s="117">
        <f t="shared" si="55"/>
        <v>30.271800679501698</v>
      </c>
      <c r="AA150" s="118">
        <f t="shared" si="55"/>
        <v>25.997719498289623</v>
      </c>
      <c r="AB150" s="117">
        <f t="shared" si="55"/>
        <v>40.033281825745874</v>
      </c>
      <c r="AC150" s="117"/>
      <c r="AD150" s="117"/>
      <c r="AE150" s="117">
        <f t="shared" si="55"/>
        <v>30.554545454545455</v>
      </c>
    </row>
    <row r="151" spans="1:32" s="5" customFormat="1" ht="30" hidden="1" customHeight="1" x14ac:dyDescent="0.2">
      <c r="A151" s="39" t="s">
        <v>73</v>
      </c>
      <c r="B151" s="115">
        <f>B145/B137*10</f>
        <v>15.584415584415584</v>
      </c>
      <c r="C151" s="115">
        <f>C145/C137*10</f>
        <v>39.882096069869</v>
      </c>
      <c r="D151" s="37">
        <f t="shared" si="33"/>
        <v>2.5591011644832609</v>
      </c>
      <c r="E151" s="117">
        <f>E145/E137*10</f>
        <v>99.3993993993994</v>
      </c>
      <c r="F151" s="115"/>
      <c r="G151" s="79">
        <f t="shared" ref="G151" si="57">G145/G137*10</f>
        <v>14.024390243902438</v>
      </c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117">
        <f t="shared" ref="U151" si="58">U145/U137*10</f>
        <v>10</v>
      </c>
      <c r="V151" s="117"/>
      <c r="W151" s="117"/>
      <c r="X151" s="117"/>
      <c r="Y151" s="117"/>
      <c r="Z151" s="117"/>
      <c r="AA151" s="118"/>
      <c r="AB151" s="117">
        <f>AB145/AB137*10</f>
        <v>18.625</v>
      </c>
      <c r="AC151" s="116"/>
      <c r="AD151" s="116"/>
      <c r="AE151" s="79"/>
    </row>
    <row r="152" spans="1:32" s="5" customFormat="1" ht="30" hidden="1" customHeight="1" x14ac:dyDescent="0.2">
      <c r="A152" s="39" t="s">
        <v>185</v>
      </c>
      <c r="B152" s="115">
        <f>B146/B139*10</f>
        <v>83.09210526315789</v>
      </c>
      <c r="C152" s="115">
        <f>C146/C139*10</f>
        <v>60.117302052785924</v>
      </c>
      <c r="D152" s="37">
        <f t="shared" si="33"/>
        <v>0.72350197244841341</v>
      </c>
      <c r="E152" s="115"/>
      <c r="F152" s="115"/>
      <c r="G152" s="79">
        <f>G146/G139*10</f>
        <v>46.923076923076927</v>
      </c>
      <c r="H152" s="79">
        <f t="shared" ref="H152" si="59">H146/H139*10</f>
        <v>57.5</v>
      </c>
      <c r="I152" s="79"/>
      <c r="J152" s="79"/>
      <c r="K152" s="79"/>
      <c r="L152" s="79"/>
      <c r="M152" s="79"/>
      <c r="N152" s="79">
        <f>N146/N139*10</f>
        <v>66</v>
      </c>
      <c r="O152" s="79"/>
      <c r="P152" s="79"/>
      <c r="Q152" s="79"/>
      <c r="R152" s="79"/>
      <c r="S152" s="79"/>
      <c r="T152" s="79"/>
      <c r="U152" s="79"/>
      <c r="V152" s="79">
        <f t="shared" ref="V152:AB152" si="60">V146/V139*10</f>
        <v>45.588235294117645</v>
      </c>
      <c r="W152" s="79"/>
      <c r="X152" s="79">
        <f t="shared" si="60"/>
        <v>79.285714285714292</v>
      </c>
      <c r="Y152" s="79"/>
      <c r="Z152" s="79"/>
      <c r="AA152" s="50"/>
      <c r="AB152" s="79">
        <f t="shared" si="60"/>
        <v>60</v>
      </c>
      <c r="AC152" s="79"/>
      <c r="AD152" s="79"/>
      <c r="AE152" s="79"/>
    </row>
    <row r="153" spans="1:32" s="5" customFormat="1" ht="30" hidden="1" customHeight="1" x14ac:dyDescent="0.2">
      <c r="A153" s="119" t="s">
        <v>124</v>
      </c>
      <c r="B153" s="120"/>
      <c r="C153" s="121">
        <f>SUM(E153:AE153)</f>
        <v>288582</v>
      </c>
      <c r="D153" s="37" t="e">
        <f t="shared" ref="D153:D159" si="61">C153/B153</f>
        <v>#DIV/0!</v>
      </c>
      <c r="E153" s="79">
        <v>15300</v>
      </c>
      <c r="F153" s="79">
        <v>9690</v>
      </c>
      <c r="G153" s="79">
        <v>16886</v>
      </c>
      <c r="H153" s="79">
        <v>17874</v>
      </c>
      <c r="I153" s="79">
        <v>8746</v>
      </c>
      <c r="J153" s="79"/>
      <c r="K153" s="79">
        <v>22183</v>
      </c>
      <c r="L153" s="79">
        <v>13065</v>
      </c>
      <c r="M153" s="79">
        <v>12269</v>
      </c>
      <c r="N153" s="79">
        <v>14738</v>
      </c>
      <c r="O153" s="79">
        <v>5646</v>
      </c>
      <c r="P153" s="79">
        <v>7708</v>
      </c>
      <c r="Q153" s="79"/>
      <c r="R153" s="79">
        <v>14783</v>
      </c>
      <c r="S153" s="79"/>
      <c r="T153" s="79">
        <v>16172</v>
      </c>
      <c r="U153" s="79">
        <v>16789</v>
      </c>
      <c r="V153" s="79">
        <v>18191</v>
      </c>
      <c r="W153" s="79"/>
      <c r="X153" s="79">
        <v>12646</v>
      </c>
      <c r="Y153" s="79">
        <v>10285</v>
      </c>
      <c r="Z153" s="79">
        <v>5148</v>
      </c>
      <c r="AA153" s="50">
        <v>14824</v>
      </c>
      <c r="AB153" s="79">
        <v>22979</v>
      </c>
      <c r="AC153" s="79"/>
      <c r="AD153" s="79"/>
      <c r="AE153" s="79">
        <v>12660</v>
      </c>
    </row>
    <row r="154" spans="1:32" s="5" customFormat="1" ht="30" hidden="1" customHeight="1" x14ac:dyDescent="0.2">
      <c r="A154" s="119" t="s">
        <v>77</v>
      </c>
      <c r="B154" s="121">
        <v>2193</v>
      </c>
      <c r="C154" s="121">
        <f>SUM(E154:AE154)</f>
        <v>4968</v>
      </c>
      <c r="D154" s="37">
        <f t="shared" si="61"/>
        <v>2.265389876880985</v>
      </c>
      <c r="E154" s="122">
        <f t="shared" ref="E154:AE154" si="62">(E132-E153)/2</f>
        <v>159</v>
      </c>
      <c r="F154" s="122">
        <f t="shared" si="62"/>
        <v>50</v>
      </c>
      <c r="G154" s="122">
        <f t="shared" si="62"/>
        <v>466</v>
      </c>
      <c r="H154" s="122">
        <f t="shared" si="62"/>
        <v>518</v>
      </c>
      <c r="I154" s="122">
        <f t="shared" si="62"/>
        <v>388</v>
      </c>
      <c r="J154" s="122"/>
      <c r="K154" s="122">
        <f t="shared" si="62"/>
        <v>175.5</v>
      </c>
      <c r="L154" s="122">
        <f t="shared" si="62"/>
        <v>207.5</v>
      </c>
      <c r="M154" s="122">
        <f t="shared" si="62"/>
        <v>604</v>
      </c>
      <c r="N154" s="122">
        <f t="shared" si="62"/>
        <v>255.5</v>
      </c>
      <c r="O154" s="122">
        <f t="shared" si="62"/>
        <v>94.5</v>
      </c>
      <c r="P154" s="122">
        <f t="shared" si="62"/>
        <v>355</v>
      </c>
      <c r="Q154" s="122"/>
      <c r="R154" s="122">
        <f t="shared" si="62"/>
        <v>81</v>
      </c>
      <c r="S154" s="122"/>
      <c r="T154" s="122">
        <f t="shared" si="62"/>
        <v>149</v>
      </c>
      <c r="U154" s="122">
        <f t="shared" si="62"/>
        <v>193.5</v>
      </c>
      <c r="V154" s="122">
        <f t="shared" si="62"/>
        <v>130</v>
      </c>
      <c r="W154" s="122"/>
      <c r="X154" s="122">
        <f t="shared" si="62"/>
        <v>480</v>
      </c>
      <c r="Y154" s="122">
        <f t="shared" si="62"/>
        <v>47.5</v>
      </c>
      <c r="Z154" s="122">
        <f t="shared" si="62"/>
        <v>82.5</v>
      </c>
      <c r="AA154" s="123">
        <f t="shared" si="62"/>
        <v>311.5</v>
      </c>
      <c r="AB154" s="122">
        <f t="shared" si="62"/>
        <v>159</v>
      </c>
      <c r="AC154" s="122"/>
      <c r="AD154" s="122"/>
      <c r="AE154" s="122">
        <f t="shared" si="62"/>
        <v>61</v>
      </c>
    </row>
    <row r="155" spans="1:32" s="5" customFormat="1" ht="30" hidden="1" customHeight="1" x14ac:dyDescent="0.2">
      <c r="A155" s="67" t="s">
        <v>78</v>
      </c>
      <c r="B155" s="55">
        <v>81</v>
      </c>
      <c r="C155" s="55">
        <f>SUM(E155:AE155)</f>
        <v>317</v>
      </c>
      <c r="D155" s="37">
        <f t="shared" si="61"/>
        <v>3.9135802469135803</v>
      </c>
      <c r="E155" s="110">
        <v>48</v>
      </c>
      <c r="F155" s="110">
        <v>11</v>
      </c>
      <c r="G155" s="79">
        <v>10</v>
      </c>
      <c r="H155" s="79">
        <v>20</v>
      </c>
      <c r="I155" s="79">
        <v>28</v>
      </c>
      <c r="J155" s="79"/>
      <c r="K155" s="79">
        <v>15</v>
      </c>
      <c r="L155" s="79">
        <v>3</v>
      </c>
      <c r="M155" s="79">
        <v>10</v>
      </c>
      <c r="N155" s="79">
        <v>4</v>
      </c>
      <c r="O155" s="79">
        <v>4</v>
      </c>
      <c r="P155" s="79">
        <v>8</v>
      </c>
      <c r="Q155" s="79"/>
      <c r="R155" s="79">
        <v>6</v>
      </c>
      <c r="S155" s="79"/>
      <c r="T155" s="79">
        <v>22</v>
      </c>
      <c r="U155" s="79">
        <v>20</v>
      </c>
      <c r="V155" s="79">
        <v>3</v>
      </c>
      <c r="W155" s="79"/>
      <c r="X155" s="79">
        <v>1</v>
      </c>
      <c r="Y155" s="79">
        <v>2</v>
      </c>
      <c r="Z155" s="79">
        <v>9</v>
      </c>
      <c r="AA155" s="50">
        <v>26</v>
      </c>
      <c r="AB155" s="79">
        <v>45</v>
      </c>
      <c r="AC155" s="79"/>
      <c r="AD155" s="79"/>
      <c r="AE155" s="79">
        <v>22</v>
      </c>
    </row>
    <row r="156" spans="1:32" s="5" customFormat="1" ht="30" hidden="1" customHeight="1" x14ac:dyDescent="0.2">
      <c r="A156" s="67" t="s">
        <v>79</v>
      </c>
      <c r="B156" s="115"/>
      <c r="C156" s="55">
        <f t="shared" ref="C156" si="63">SUM(E156:AE156)</f>
        <v>0</v>
      </c>
      <c r="D156" s="37" t="e">
        <f t="shared" si="61"/>
        <v>#DIV/0!</v>
      </c>
      <c r="E156" s="115"/>
      <c r="F156" s="115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  <c r="AA156" s="50"/>
      <c r="AB156" s="79"/>
      <c r="AC156" s="79"/>
      <c r="AD156" s="79"/>
      <c r="AE156" s="79"/>
    </row>
    <row r="157" spans="1:32" s="5" customFormat="1" ht="30" hidden="1" customHeight="1" x14ac:dyDescent="0.2">
      <c r="A157" s="39" t="s">
        <v>80</v>
      </c>
      <c r="B157" s="55">
        <v>4863</v>
      </c>
      <c r="C157" s="55">
        <f>SUM(E157:AE157)</f>
        <v>5700</v>
      </c>
      <c r="D157" s="37">
        <f t="shared" si="61"/>
        <v>1.1721159777914867</v>
      </c>
      <c r="E157" s="122">
        <v>157</v>
      </c>
      <c r="F157" s="122">
        <v>162</v>
      </c>
      <c r="G157" s="122">
        <v>803</v>
      </c>
      <c r="H157" s="122">
        <v>367</v>
      </c>
      <c r="I157" s="122">
        <v>10</v>
      </c>
      <c r="J157" s="122"/>
      <c r="K157" s="122">
        <v>144</v>
      </c>
      <c r="L157" s="122">
        <v>608</v>
      </c>
      <c r="M157" s="122">
        <v>739</v>
      </c>
      <c r="N157" s="122">
        <v>243</v>
      </c>
      <c r="O157" s="122">
        <v>30</v>
      </c>
      <c r="P157" s="122">
        <v>280</v>
      </c>
      <c r="Q157" s="122"/>
      <c r="R157" s="122">
        <v>339</v>
      </c>
      <c r="S157" s="122"/>
      <c r="T157" s="122">
        <v>12</v>
      </c>
      <c r="U157" s="122">
        <v>679</v>
      </c>
      <c r="V157" s="122">
        <v>189</v>
      </c>
      <c r="W157" s="122"/>
      <c r="X157" s="122">
        <v>59</v>
      </c>
      <c r="Y157" s="122">
        <v>115</v>
      </c>
      <c r="Z157" s="122">
        <v>30</v>
      </c>
      <c r="AA157" s="123">
        <v>351</v>
      </c>
      <c r="AB157" s="122">
        <v>383</v>
      </c>
      <c r="AC157" s="122"/>
      <c r="AD157" s="122"/>
      <c r="AE157" s="122"/>
    </row>
    <row r="158" spans="1:32" s="5" customFormat="1" ht="27" hidden="1" customHeight="1" x14ac:dyDescent="0.2">
      <c r="A158" s="40" t="s">
        <v>81</v>
      </c>
      <c r="B158" s="46"/>
      <c r="C158" s="55">
        <f>SUM(E158:AE158)</f>
        <v>629.5</v>
      </c>
      <c r="D158" s="37"/>
      <c r="E158" s="122"/>
      <c r="F158" s="122">
        <v>108</v>
      </c>
      <c r="G158" s="79">
        <v>21</v>
      </c>
      <c r="H158" s="79">
        <v>34</v>
      </c>
      <c r="I158" s="79"/>
      <c r="J158" s="79"/>
      <c r="K158" s="79"/>
      <c r="L158" s="79">
        <v>98</v>
      </c>
      <c r="M158" s="79"/>
      <c r="N158" s="79">
        <v>26</v>
      </c>
      <c r="O158" s="79"/>
      <c r="P158" s="79">
        <v>86</v>
      </c>
      <c r="Q158" s="79"/>
      <c r="R158" s="79">
        <v>107</v>
      </c>
      <c r="S158" s="79"/>
      <c r="T158" s="79"/>
      <c r="U158" s="79"/>
      <c r="V158" s="79">
        <v>35</v>
      </c>
      <c r="W158" s="79"/>
      <c r="X158" s="79">
        <f>9+4</f>
        <v>13</v>
      </c>
      <c r="Y158" s="79"/>
      <c r="Z158" s="79">
        <v>6.5</v>
      </c>
      <c r="AA158" s="50">
        <f>52+43</f>
        <v>95</v>
      </c>
      <c r="AB158" s="79"/>
      <c r="AC158" s="79"/>
      <c r="AD158" s="79"/>
      <c r="AE158" s="79"/>
    </row>
    <row r="159" spans="1:32" s="5" customFormat="1" ht="31.9" hidden="1" customHeight="1" outlineLevel="1" x14ac:dyDescent="0.2">
      <c r="A159" s="40" t="s">
        <v>82</v>
      </c>
      <c r="B159" s="55">
        <v>4894</v>
      </c>
      <c r="C159" s="55">
        <f>C157-C158</f>
        <v>5070.5</v>
      </c>
      <c r="D159" s="37">
        <f t="shared" si="61"/>
        <v>1.0360645688598284</v>
      </c>
      <c r="E159" s="122">
        <v>158</v>
      </c>
      <c r="F159" s="122">
        <f t="shared" ref="F159:AE159" si="64">F157-F158</f>
        <v>54</v>
      </c>
      <c r="G159" s="122">
        <f t="shared" si="64"/>
        <v>782</v>
      </c>
      <c r="H159" s="122">
        <f>377-H158</f>
        <v>343</v>
      </c>
      <c r="I159" s="122">
        <f t="shared" si="64"/>
        <v>10</v>
      </c>
      <c r="J159" s="122"/>
      <c r="K159" s="122">
        <f t="shared" si="64"/>
        <v>144</v>
      </c>
      <c r="L159" s="122">
        <v>604.5</v>
      </c>
      <c r="M159" s="122">
        <f t="shared" si="64"/>
        <v>739</v>
      </c>
      <c r="N159" s="122">
        <f t="shared" si="64"/>
        <v>217</v>
      </c>
      <c r="O159" s="122">
        <f t="shared" si="64"/>
        <v>30</v>
      </c>
      <c r="P159" s="122">
        <v>194</v>
      </c>
      <c r="Q159" s="122"/>
      <c r="R159" s="122">
        <f t="shared" si="64"/>
        <v>232</v>
      </c>
      <c r="S159" s="122"/>
      <c r="T159" s="122">
        <v>14</v>
      </c>
      <c r="U159" s="122">
        <f t="shared" si="64"/>
        <v>679</v>
      </c>
      <c r="V159" s="122">
        <f t="shared" si="64"/>
        <v>154</v>
      </c>
      <c r="W159" s="122"/>
      <c r="X159" s="122">
        <f>X157-X158</f>
        <v>46</v>
      </c>
      <c r="Y159" s="122">
        <f t="shared" si="64"/>
        <v>115</v>
      </c>
      <c r="Z159" s="122">
        <f>Z157-Z158</f>
        <v>23.5</v>
      </c>
      <c r="AA159" s="123">
        <f>AA157-AA158</f>
        <v>256</v>
      </c>
      <c r="AB159" s="122">
        <f t="shared" si="64"/>
        <v>383</v>
      </c>
      <c r="AC159" s="122"/>
      <c r="AD159" s="122"/>
      <c r="AE159" s="122">
        <f t="shared" si="64"/>
        <v>0</v>
      </c>
      <c r="AF159" s="14"/>
    </row>
    <row r="160" spans="1:32" s="22" customFormat="1" ht="30" hidden="1" customHeight="1" outlineLevel="1" x14ac:dyDescent="0.2">
      <c r="A160" s="119" t="s">
        <v>83</v>
      </c>
      <c r="B160" s="46">
        <v>4894</v>
      </c>
      <c r="C160" s="55">
        <f>SUM(E160:AE160)</f>
        <v>5060</v>
      </c>
      <c r="D160" s="37">
        <f t="shared" ref="D160:D166" si="65">C160/B160</f>
        <v>1.0339190845933797</v>
      </c>
      <c r="E160" s="79">
        <v>158</v>
      </c>
      <c r="F160" s="79">
        <v>54</v>
      </c>
      <c r="G160" s="79">
        <v>782</v>
      </c>
      <c r="H160" s="79">
        <v>343</v>
      </c>
      <c r="I160" s="79">
        <v>10</v>
      </c>
      <c r="J160" s="79"/>
      <c r="K160" s="79">
        <v>144</v>
      </c>
      <c r="L160" s="79">
        <v>506.5</v>
      </c>
      <c r="M160" s="79">
        <v>739</v>
      </c>
      <c r="N160" s="79">
        <v>217</v>
      </c>
      <c r="O160" s="79">
        <v>30</v>
      </c>
      <c r="P160" s="79">
        <v>194</v>
      </c>
      <c r="Q160" s="79"/>
      <c r="R160" s="79">
        <v>232</v>
      </c>
      <c r="S160" s="79"/>
      <c r="T160" s="79">
        <v>14</v>
      </c>
      <c r="U160" s="79">
        <v>659</v>
      </c>
      <c r="V160" s="79">
        <v>154</v>
      </c>
      <c r="W160" s="79"/>
      <c r="X160" s="79">
        <v>46</v>
      </c>
      <c r="Y160" s="79">
        <v>115</v>
      </c>
      <c r="Z160" s="79">
        <v>23.5</v>
      </c>
      <c r="AA160" s="50">
        <v>256</v>
      </c>
      <c r="AB160" s="79">
        <v>383</v>
      </c>
      <c r="AC160" s="79"/>
      <c r="AD160" s="79"/>
      <c r="AE160" s="79"/>
    </row>
    <row r="161" spans="1:32" s="5" customFormat="1" ht="27.75" hidden="1" customHeight="1" x14ac:dyDescent="0.2">
      <c r="A161" s="40" t="s">
        <v>156</v>
      </c>
      <c r="B161" s="69">
        <f>B160/B159</f>
        <v>1</v>
      </c>
      <c r="C161" s="69">
        <f>C160/C159</f>
        <v>0.9979291983039148</v>
      </c>
      <c r="D161" s="37">
        <f t="shared" si="65"/>
        <v>0.9979291983039148</v>
      </c>
      <c r="E161" s="124">
        <f>E160/E159</f>
        <v>1</v>
      </c>
      <c r="F161" s="124">
        <f t="shared" ref="F161:AB161" si="66">F160/F159</f>
        <v>1</v>
      </c>
      <c r="G161" s="124">
        <f t="shared" si="66"/>
        <v>1</v>
      </c>
      <c r="H161" s="124">
        <f t="shared" si="66"/>
        <v>1</v>
      </c>
      <c r="I161" s="124">
        <f t="shared" si="66"/>
        <v>1</v>
      </c>
      <c r="J161" s="124"/>
      <c r="K161" s="124">
        <f t="shared" si="66"/>
        <v>1</v>
      </c>
      <c r="L161" s="124">
        <f t="shared" si="66"/>
        <v>0.83788254755996694</v>
      </c>
      <c r="M161" s="124">
        <f t="shared" si="66"/>
        <v>1</v>
      </c>
      <c r="N161" s="124">
        <f t="shared" si="66"/>
        <v>1</v>
      </c>
      <c r="O161" s="124">
        <f t="shared" si="66"/>
        <v>1</v>
      </c>
      <c r="P161" s="124">
        <f t="shared" si="66"/>
        <v>1</v>
      </c>
      <c r="Q161" s="124"/>
      <c r="R161" s="124">
        <f t="shared" si="66"/>
        <v>1</v>
      </c>
      <c r="S161" s="124"/>
      <c r="T161" s="124">
        <f t="shared" si="66"/>
        <v>1</v>
      </c>
      <c r="U161" s="124">
        <f t="shared" si="66"/>
        <v>0.97054491899852724</v>
      </c>
      <c r="V161" s="124">
        <f t="shared" si="66"/>
        <v>1</v>
      </c>
      <c r="W161" s="124"/>
      <c r="X161" s="124">
        <f t="shared" si="66"/>
        <v>1</v>
      </c>
      <c r="Y161" s="124">
        <f t="shared" si="66"/>
        <v>1</v>
      </c>
      <c r="Z161" s="124">
        <f t="shared" si="66"/>
        <v>1</v>
      </c>
      <c r="AA161" s="70">
        <f t="shared" si="66"/>
        <v>1</v>
      </c>
      <c r="AB161" s="124">
        <f t="shared" si="66"/>
        <v>1</v>
      </c>
      <c r="AC161" s="124"/>
      <c r="AD161" s="124"/>
      <c r="AE161" s="124"/>
    </row>
    <row r="162" spans="1:32" s="16" customFormat="1" ht="27.75" hidden="1" customHeight="1" x14ac:dyDescent="0.2">
      <c r="A162" s="105" t="s">
        <v>74</v>
      </c>
      <c r="B162" s="125">
        <f>B159-B160</f>
        <v>0</v>
      </c>
      <c r="C162" s="125">
        <f>C159-C160</f>
        <v>10.5</v>
      </c>
      <c r="D162" s="37"/>
      <c r="E162" s="125">
        <f>E159-E160</f>
        <v>0</v>
      </c>
      <c r="F162" s="125">
        <f t="shared" ref="F162:AE162" si="67">F159-F160</f>
        <v>0</v>
      </c>
      <c r="G162" s="125">
        <f t="shared" si="67"/>
        <v>0</v>
      </c>
      <c r="H162" s="125">
        <f t="shared" si="67"/>
        <v>0</v>
      </c>
      <c r="I162" s="125">
        <f t="shared" si="67"/>
        <v>0</v>
      </c>
      <c r="J162" s="125"/>
      <c r="K162" s="125">
        <f t="shared" si="67"/>
        <v>0</v>
      </c>
      <c r="L162" s="125">
        <f>L159-L160-L158</f>
        <v>0</v>
      </c>
      <c r="M162" s="125">
        <f t="shared" si="67"/>
        <v>0</v>
      </c>
      <c r="N162" s="125">
        <f t="shared" si="67"/>
        <v>0</v>
      </c>
      <c r="O162" s="125">
        <f t="shared" si="67"/>
        <v>0</v>
      </c>
      <c r="P162" s="125">
        <f>P159-P160</f>
        <v>0</v>
      </c>
      <c r="Q162" s="125"/>
      <c r="R162" s="125">
        <f t="shared" si="67"/>
        <v>0</v>
      </c>
      <c r="S162" s="125"/>
      <c r="T162" s="125">
        <f t="shared" si="67"/>
        <v>0</v>
      </c>
      <c r="U162" s="125">
        <f>U159-U160</f>
        <v>20</v>
      </c>
      <c r="V162" s="125">
        <f t="shared" si="67"/>
        <v>0</v>
      </c>
      <c r="W162" s="125"/>
      <c r="X162" s="125">
        <f>X159-X160</f>
        <v>0</v>
      </c>
      <c r="Y162" s="125">
        <f t="shared" si="67"/>
        <v>0</v>
      </c>
      <c r="Z162" s="125">
        <f>Z159-Z160</f>
        <v>0</v>
      </c>
      <c r="AA162" s="126">
        <f t="shared" si="67"/>
        <v>0</v>
      </c>
      <c r="AB162" s="125">
        <f t="shared" si="67"/>
        <v>0</v>
      </c>
      <c r="AC162" s="125"/>
      <c r="AD162" s="125"/>
      <c r="AE162" s="125">
        <f t="shared" si="67"/>
        <v>0</v>
      </c>
      <c r="AF162" s="25"/>
    </row>
    <row r="163" spans="1:32" s="5" customFormat="1" ht="27.75" hidden="1" customHeight="1" x14ac:dyDescent="0.2">
      <c r="A163" s="40" t="s">
        <v>159</v>
      </c>
      <c r="B163" s="79"/>
      <c r="C163" s="100"/>
      <c r="D163" s="127" t="e">
        <f t="shared" si="65"/>
        <v>#DIV/0!</v>
      </c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50"/>
      <c r="AB163" s="79"/>
      <c r="AC163" s="79"/>
      <c r="AD163" s="79"/>
      <c r="AE163" s="79"/>
    </row>
    <row r="164" spans="1:32" s="22" customFormat="1" ht="30" hidden="1" customHeight="1" x14ac:dyDescent="0.2">
      <c r="A164" s="67" t="s">
        <v>84</v>
      </c>
      <c r="B164" s="46">
        <v>95653</v>
      </c>
      <c r="C164" s="55">
        <f>SUM(E164:AE164)</f>
        <v>122635.5</v>
      </c>
      <c r="D164" s="37">
        <f t="shared" si="65"/>
        <v>1.2820873365184573</v>
      </c>
      <c r="E164" s="79">
        <v>2838</v>
      </c>
      <c r="F164" s="79">
        <v>977</v>
      </c>
      <c r="G164" s="79">
        <v>22137</v>
      </c>
      <c r="H164" s="79">
        <v>8582</v>
      </c>
      <c r="I164" s="79">
        <v>180</v>
      </c>
      <c r="J164" s="79"/>
      <c r="K164" s="79">
        <v>3427</v>
      </c>
      <c r="L164" s="79">
        <v>12032</v>
      </c>
      <c r="M164" s="79">
        <v>20130</v>
      </c>
      <c r="N164" s="79">
        <v>4389</v>
      </c>
      <c r="O164" s="79">
        <v>594</v>
      </c>
      <c r="P164" s="79">
        <v>3291</v>
      </c>
      <c r="Q164" s="79"/>
      <c r="R164" s="79">
        <v>5331</v>
      </c>
      <c r="S164" s="79"/>
      <c r="T164" s="79">
        <v>324</v>
      </c>
      <c r="U164" s="79">
        <v>14498</v>
      </c>
      <c r="V164" s="79">
        <v>3449</v>
      </c>
      <c r="W164" s="79"/>
      <c r="X164" s="79">
        <v>927.5</v>
      </c>
      <c r="Y164" s="79">
        <v>2311</v>
      </c>
      <c r="Z164" s="79">
        <v>435</v>
      </c>
      <c r="AA164" s="50">
        <v>6345</v>
      </c>
      <c r="AB164" s="79">
        <v>10438</v>
      </c>
      <c r="AC164" s="79"/>
      <c r="AD164" s="79"/>
      <c r="AE164" s="79"/>
    </row>
    <row r="165" spans="1:32" s="5" customFormat="1" ht="31.15" hidden="1" customHeight="1" x14ac:dyDescent="0.2">
      <c r="A165" s="40" t="s">
        <v>31</v>
      </c>
      <c r="B165" s="37" t="e">
        <f>B164/B163</f>
        <v>#DIV/0!</v>
      </c>
      <c r="C165" s="53" t="e">
        <f>C164/C163</f>
        <v>#DIV/0!</v>
      </c>
      <c r="D165" s="37"/>
      <c r="E165" s="93" t="e">
        <f t="shared" ref="E165:AE165" si="68">E164/E163</f>
        <v>#DIV/0!</v>
      </c>
      <c r="F165" s="93" t="e">
        <f t="shared" si="68"/>
        <v>#DIV/0!</v>
      </c>
      <c r="G165" s="79" t="e">
        <f t="shared" si="68"/>
        <v>#DIV/0!</v>
      </c>
      <c r="H165" s="79" t="e">
        <f t="shared" si="68"/>
        <v>#DIV/0!</v>
      </c>
      <c r="I165" s="79" t="e">
        <f t="shared" si="68"/>
        <v>#DIV/0!</v>
      </c>
      <c r="J165" s="79"/>
      <c r="K165" s="79" t="e">
        <f t="shared" si="68"/>
        <v>#DIV/0!</v>
      </c>
      <c r="L165" s="79" t="e">
        <f t="shared" si="68"/>
        <v>#DIV/0!</v>
      </c>
      <c r="M165" s="79" t="e">
        <f t="shared" si="68"/>
        <v>#DIV/0!</v>
      </c>
      <c r="N165" s="79" t="e">
        <f t="shared" si="68"/>
        <v>#DIV/0!</v>
      </c>
      <c r="O165" s="79" t="e">
        <f t="shared" si="68"/>
        <v>#DIV/0!</v>
      </c>
      <c r="P165" s="79" t="e">
        <f t="shared" si="68"/>
        <v>#DIV/0!</v>
      </c>
      <c r="Q165" s="79"/>
      <c r="R165" s="79" t="e">
        <f t="shared" si="68"/>
        <v>#DIV/0!</v>
      </c>
      <c r="S165" s="79"/>
      <c r="T165" s="79" t="e">
        <f t="shared" si="68"/>
        <v>#DIV/0!</v>
      </c>
      <c r="U165" s="79" t="e">
        <f t="shared" si="68"/>
        <v>#DIV/0!</v>
      </c>
      <c r="V165" s="79" t="e">
        <f t="shared" si="68"/>
        <v>#DIV/0!</v>
      </c>
      <c r="W165" s="79"/>
      <c r="X165" s="79" t="e">
        <f t="shared" si="68"/>
        <v>#DIV/0!</v>
      </c>
      <c r="Y165" s="79" t="e">
        <f t="shared" si="68"/>
        <v>#DIV/0!</v>
      </c>
      <c r="Z165" s="79" t="e">
        <f t="shared" si="68"/>
        <v>#DIV/0!</v>
      </c>
      <c r="AA165" s="50" t="e">
        <f t="shared" si="68"/>
        <v>#DIV/0!</v>
      </c>
      <c r="AB165" s="79" t="e">
        <f t="shared" si="68"/>
        <v>#DIV/0!</v>
      </c>
      <c r="AC165" s="79"/>
      <c r="AD165" s="79"/>
      <c r="AE165" s="79" t="e">
        <f t="shared" si="68"/>
        <v>#DIV/0!</v>
      </c>
    </row>
    <row r="166" spans="1:32" s="5" customFormat="1" ht="30" hidden="1" customHeight="1" x14ac:dyDescent="0.2">
      <c r="A166" s="67" t="s">
        <v>76</v>
      </c>
      <c r="B166" s="120">
        <f>B164/B160*10</f>
        <v>195.44953003677972</v>
      </c>
      <c r="C166" s="120">
        <f>C164/C160*10</f>
        <v>242.36264822134387</v>
      </c>
      <c r="D166" s="37">
        <f t="shared" si="65"/>
        <v>1.2400267638184448</v>
      </c>
      <c r="E166" s="113">
        <f t="shared" ref="E166" si="69">E164/E160*10</f>
        <v>179.62025316455697</v>
      </c>
      <c r="F166" s="113">
        <f t="shared" ref="F166:G166" si="70">F164/F160*10</f>
        <v>180.92592592592592</v>
      </c>
      <c r="G166" s="113">
        <f t="shared" si="70"/>
        <v>283.08184143222502</v>
      </c>
      <c r="H166" s="113">
        <f>H164/H160*10</f>
        <v>250.20408163265304</v>
      </c>
      <c r="I166" s="113">
        <f>I164/I160*10</f>
        <v>180</v>
      </c>
      <c r="J166" s="113"/>
      <c r="K166" s="113">
        <f>K164/K160*10</f>
        <v>237.98611111111111</v>
      </c>
      <c r="L166" s="113">
        <f>L164/L160*10</f>
        <v>237.5518262586377</v>
      </c>
      <c r="M166" s="113">
        <f>M164/M160*10</f>
        <v>272.39512855209745</v>
      </c>
      <c r="N166" s="113">
        <f t="shared" ref="N166:U166" si="71">N164/N160*10</f>
        <v>202.25806451612902</v>
      </c>
      <c r="O166" s="113">
        <f t="shared" si="71"/>
        <v>198</v>
      </c>
      <c r="P166" s="113">
        <f t="shared" si="71"/>
        <v>169.63917525773195</v>
      </c>
      <c r="Q166" s="113"/>
      <c r="R166" s="113">
        <f t="shared" si="71"/>
        <v>229.78448275862067</v>
      </c>
      <c r="S166" s="113"/>
      <c r="T166" s="113">
        <f t="shared" si="71"/>
        <v>231.42857142857142</v>
      </c>
      <c r="U166" s="113">
        <f t="shared" si="71"/>
        <v>220</v>
      </c>
      <c r="V166" s="113">
        <f>V164/V160*10</f>
        <v>223.96103896103895</v>
      </c>
      <c r="W166" s="113"/>
      <c r="X166" s="113">
        <f>X164/X160*10</f>
        <v>201.63043478260872</v>
      </c>
      <c r="Y166" s="113">
        <f t="shared" ref="Y166:Z166" si="72">Y164/Y160*10</f>
        <v>200.95652173913044</v>
      </c>
      <c r="Z166" s="113">
        <f t="shared" si="72"/>
        <v>185.10638297872339</v>
      </c>
      <c r="AA166" s="114">
        <f>AA164/AA160*10</f>
        <v>247.8515625</v>
      </c>
      <c r="AB166" s="113">
        <f>AB164/AB160*10</f>
        <v>272.53263707571801</v>
      </c>
      <c r="AC166" s="113"/>
      <c r="AD166" s="113"/>
      <c r="AE166" s="113"/>
    </row>
    <row r="167" spans="1:32" s="5" customFormat="1" ht="30" hidden="1" customHeight="1" outlineLevel="1" x14ac:dyDescent="0.2">
      <c r="A167" s="39" t="s">
        <v>85</v>
      </c>
      <c r="B167" s="36">
        <v>875</v>
      </c>
      <c r="C167" s="55">
        <f>E167+F167+G167+H167+I167+K167+L167+M167+N167+O167+P167+R167+T167+U167+V167+X167+Y167+Z167+AA167+AB167+AE167</f>
        <v>961.5</v>
      </c>
      <c r="D167" s="37"/>
      <c r="E167" s="122">
        <v>22</v>
      </c>
      <c r="F167" s="122">
        <v>86</v>
      </c>
      <c r="G167" s="79">
        <v>90</v>
      </c>
      <c r="H167" s="79">
        <v>0.5</v>
      </c>
      <c r="I167" s="79">
        <v>16</v>
      </c>
      <c r="J167" s="79"/>
      <c r="K167" s="79">
        <v>10</v>
      </c>
      <c r="L167" s="79">
        <v>127</v>
      </c>
      <c r="M167" s="79">
        <v>94</v>
      </c>
      <c r="N167" s="79">
        <v>47</v>
      </c>
      <c r="O167" s="79">
        <v>24</v>
      </c>
      <c r="P167" s="79">
        <v>76</v>
      </c>
      <c r="Q167" s="79"/>
      <c r="R167" s="79">
        <v>129</v>
      </c>
      <c r="S167" s="79"/>
      <c r="T167" s="79"/>
      <c r="U167" s="79">
        <v>8</v>
      </c>
      <c r="V167" s="79">
        <v>36</v>
      </c>
      <c r="W167" s="79"/>
      <c r="X167" s="79">
        <v>26</v>
      </c>
      <c r="Y167" s="79"/>
      <c r="Z167" s="79">
        <v>11</v>
      </c>
      <c r="AA167" s="50">
        <v>95</v>
      </c>
      <c r="AB167" s="79">
        <v>58</v>
      </c>
      <c r="AC167" s="79"/>
      <c r="AD167" s="79"/>
      <c r="AE167" s="79">
        <v>6</v>
      </c>
    </row>
    <row r="168" spans="1:32" s="5" customFormat="1" ht="30" hidden="1" customHeight="1" x14ac:dyDescent="0.2">
      <c r="A168" s="39" t="s">
        <v>86</v>
      </c>
      <c r="B168" s="128"/>
      <c r="C168" s="55">
        <f>SUM(E168:AE168)</f>
        <v>0</v>
      </c>
      <c r="D168" s="55"/>
      <c r="E168" s="129"/>
      <c r="F168" s="12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50"/>
      <c r="AB168" s="79"/>
      <c r="AC168" s="79"/>
      <c r="AD168" s="79"/>
      <c r="AE168" s="79"/>
    </row>
    <row r="169" spans="1:32" s="5" customFormat="1" ht="30" hidden="1" customHeight="1" x14ac:dyDescent="0.2">
      <c r="A169" s="39" t="s">
        <v>67</v>
      </c>
      <c r="B169" s="128"/>
      <c r="C169" s="55">
        <f>SUM(E169:AE169)</f>
        <v>48</v>
      </c>
      <c r="D169" s="55"/>
      <c r="E169" s="129"/>
      <c r="F169" s="129"/>
      <c r="G169" s="79"/>
      <c r="H169" s="79"/>
      <c r="I169" s="79"/>
      <c r="J169" s="79"/>
      <c r="K169" s="79"/>
      <c r="L169" s="79"/>
      <c r="M169" s="79"/>
      <c r="N169" s="79"/>
      <c r="O169" s="79"/>
      <c r="P169" s="79">
        <f>14+34</f>
        <v>48</v>
      </c>
      <c r="Q169" s="79"/>
      <c r="R169" s="79"/>
      <c r="S169" s="79"/>
      <c r="T169" s="79"/>
      <c r="U169" s="79"/>
      <c r="V169" s="79"/>
      <c r="W169" s="79"/>
      <c r="X169" s="79"/>
      <c r="Y169" s="79"/>
      <c r="Z169" s="79"/>
      <c r="AA169" s="50"/>
      <c r="AB169" s="79"/>
      <c r="AC169" s="79"/>
      <c r="AD169" s="79"/>
      <c r="AE169" s="79"/>
    </row>
    <row r="170" spans="1:32" s="5" customFormat="1" ht="30" hidden="1" customHeight="1" outlineLevel="1" x14ac:dyDescent="0.2">
      <c r="A170" s="39" t="s">
        <v>87</v>
      </c>
      <c r="B170" s="121">
        <v>850</v>
      </c>
      <c r="C170" s="121">
        <f>C167-C168</f>
        <v>961.5</v>
      </c>
      <c r="D170" s="37"/>
      <c r="E170" s="122">
        <f>E167</f>
        <v>22</v>
      </c>
      <c r="F170" s="122">
        <v>86</v>
      </c>
      <c r="G170" s="122">
        <v>86.3</v>
      </c>
      <c r="H170" s="122">
        <v>0</v>
      </c>
      <c r="I170" s="122">
        <f>I167-I168</f>
        <v>16</v>
      </c>
      <c r="J170" s="122"/>
      <c r="K170" s="122">
        <v>7</v>
      </c>
      <c r="L170" s="122">
        <v>126.7</v>
      </c>
      <c r="M170" s="122">
        <v>94</v>
      </c>
      <c r="N170" s="122">
        <f>N167-N168</f>
        <v>47</v>
      </c>
      <c r="O170" s="122">
        <f>O167-O168</f>
        <v>24</v>
      </c>
      <c r="P170" s="122">
        <f>P167-P168-P169</f>
        <v>28</v>
      </c>
      <c r="Q170" s="122"/>
      <c r="R170" s="122">
        <f>R167-R168</f>
        <v>129</v>
      </c>
      <c r="S170" s="122"/>
      <c r="T170" s="122">
        <f>T167-T168</f>
        <v>0</v>
      </c>
      <c r="U170" s="122">
        <v>7.1</v>
      </c>
      <c r="V170" s="122">
        <f>V167-V168</f>
        <v>36</v>
      </c>
      <c r="W170" s="122"/>
      <c r="X170" s="122">
        <v>21</v>
      </c>
      <c r="Y170" s="122">
        <f>Y167-Y168</f>
        <v>0</v>
      </c>
      <c r="Z170" s="122">
        <f>Z167-Z168</f>
        <v>11</v>
      </c>
      <c r="AA170" s="123">
        <f>AA167-AA168</f>
        <v>95</v>
      </c>
      <c r="AB170" s="122">
        <f>AB167-AB168</f>
        <v>58</v>
      </c>
      <c r="AC170" s="122"/>
      <c r="AD170" s="122"/>
      <c r="AE170" s="122">
        <f>AE167-AE168</f>
        <v>6</v>
      </c>
    </row>
    <row r="171" spans="1:32" s="5" customFormat="1" ht="30" hidden="1" customHeight="1" outlineLevel="1" x14ac:dyDescent="0.2">
      <c r="A171" s="119" t="s">
        <v>147</v>
      </c>
      <c r="B171" s="46">
        <v>812</v>
      </c>
      <c r="C171" s="130">
        <f>SUM(E171:AE171)</f>
        <v>872.15</v>
      </c>
      <c r="D171" s="37">
        <f t="shared" ref="D171:D220" si="73">C171/B171</f>
        <v>1.0740763546798029</v>
      </c>
      <c r="E171" s="79">
        <v>22</v>
      </c>
      <c r="F171" s="79">
        <v>86</v>
      </c>
      <c r="G171" s="79">
        <v>86.3</v>
      </c>
      <c r="H171" s="79"/>
      <c r="I171" s="79">
        <v>16</v>
      </c>
      <c r="J171" s="79"/>
      <c r="K171" s="79">
        <v>7</v>
      </c>
      <c r="L171" s="79">
        <v>124.75</v>
      </c>
      <c r="M171" s="79">
        <v>94</v>
      </c>
      <c r="N171" s="79">
        <v>47</v>
      </c>
      <c r="O171" s="79">
        <v>24</v>
      </c>
      <c r="P171" s="79">
        <v>28</v>
      </c>
      <c r="Q171" s="79"/>
      <c r="R171" s="79">
        <v>110</v>
      </c>
      <c r="S171" s="79"/>
      <c r="T171" s="79"/>
      <c r="U171" s="79">
        <v>7.1</v>
      </c>
      <c r="V171" s="79">
        <v>29</v>
      </c>
      <c r="W171" s="79"/>
      <c r="X171" s="79">
        <v>21</v>
      </c>
      <c r="Y171" s="79"/>
      <c r="Z171" s="79">
        <v>11</v>
      </c>
      <c r="AA171" s="50">
        <v>95</v>
      </c>
      <c r="AB171" s="79">
        <v>58</v>
      </c>
      <c r="AC171" s="79"/>
      <c r="AD171" s="79"/>
      <c r="AE171" s="79">
        <v>6</v>
      </c>
    </row>
    <row r="172" spans="1:32" s="5" customFormat="1" ht="30" hidden="1" customHeight="1" x14ac:dyDescent="0.2">
      <c r="A172" s="40" t="s">
        <v>156</v>
      </c>
      <c r="B172" s="69">
        <f>B171/B170</f>
        <v>0.95529411764705885</v>
      </c>
      <c r="C172" s="69">
        <f>C171/C170</f>
        <v>0.90707228289131558</v>
      </c>
      <c r="D172" s="37">
        <f t="shared" si="73"/>
        <v>0.94952147839608159</v>
      </c>
      <c r="E172" s="93">
        <f>E171/E170</f>
        <v>1</v>
      </c>
      <c r="F172" s="93">
        <f>F171/F170</f>
        <v>1</v>
      </c>
      <c r="G172" s="93">
        <f>G171/G170</f>
        <v>1</v>
      </c>
      <c r="H172" s="93"/>
      <c r="I172" s="93">
        <f>I171/I170</f>
        <v>1</v>
      </c>
      <c r="J172" s="93"/>
      <c r="K172" s="93">
        <f>K171/K170</f>
        <v>1</v>
      </c>
      <c r="L172" s="93">
        <f>L171/L170</f>
        <v>0.98460931333859514</v>
      </c>
      <c r="M172" s="93">
        <f t="shared" ref="M172:AE172" si="74">M171/M170</f>
        <v>1</v>
      </c>
      <c r="N172" s="93">
        <f t="shared" si="74"/>
        <v>1</v>
      </c>
      <c r="O172" s="93">
        <f t="shared" si="74"/>
        <v>1</v>
      </c>
      <c r="P172" s="93">
        <f t="shared" si="74"/>
        <v>1</v>
      </c>
      <c r="Q172" s="93"/>
      <c r="R172" s="93">
        <f t="shared" si="74"/>
        <v>0.8527131782945736</v>
      </c>
      <c r="S172" s="93"/>
      <c r="T172" s="93"/>
      <c r="U172" s="93">
        <f t="shared" si="74"/>
        <v>1</v>
      </c>
      <c r="V172" s="93">
        <f t="shared" si="74"/>
        <v>0.80555555555555558</v>
      </c>
      <c r="W172" s="93"/>
      <c r="X172" s="93">
        <f t="shared" si="74"/>
        <v>1</v>
      </c>
      <c r="Y172" s="93"/>
      <c r="Z172" s="93">
        <f t="shared" si="74"/>
        <v>1</v>
      </c>
      <c r="AA172" s="57">
        <f t="shared" si="74"/>
        <v>1</v>
      </c>
      <c r="AB172" s="93">
        <f t="shared" si="74"/>
        <v>1</v>
      </c>
      <c r="AC172" s="93"/>
      <c r="AD172" s="93"/>
      <c r="AE172" s="93">
        <f t="shared" si="74"/>
        <v>1</v>
      </c>
    </row>
    <row r="173" spans="1:32" s="5" customFormat="1" ht="30.75" hidden="1" customHeight="1" x14ac:dyDescent="0.2">
      <c r="A173" s="40" t="s">
        <v>160</v>
      </c>
      <c r="B173" s="79"/>
      <c r="C173" s="79"/>
      <c r="D173" s="37" t="e">
        <f t="shared" si="73"/>
        <v>#DIV/0!</v>
      </c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  <c r="AA173" s="50"/>
      <c r="AB173" s="79"/>
      <c r="AC173" s="79"/>
      <c r="AD173" s="79"/>
      <c r="AE173" s="79"/>
    </row>
    <row r="174" spans="1:32" s="5" customFormat="1" ht="30" hidden="1" customHeight="1" x14ac:dyDescent="0.2">
      <c r="A174" s="67" t="s">
        <v>88</v>
      </c>
      <c r="B174" s="46">
        <v>25928</v>
      </c>
      <c r="C174" s="55">
        <f>SUM(E174:AE174)</f>
        <v>34944.36</v>
      </c>
      <c r="D174" s="37">
        <f t="shared" si="73"/>
        <v>1.3477460660290035</v>
      </c>
      <c r="E174" s="79">
        <v>837</v>
      </c>
      <c r="F174" s="79">
        <v>4164</v>
      </c>
      <c r="G174" s="79">
        <v>2400</v>
      </c>
      <c r="H174" s="79"/>
      <c r="I174" s="79">
        <v>151</v>
      </c>
      <c r="J174" s="79"/>
      <c r="K174" s="79">
        <v>224</v>
      </c>
      <c r="L174" s="79">
        <v>7551</v>
      </c>
      <c r="M174" s="79">
        <v>5113</v>
      </c>
      <c r="N174" s="79">
        <v>1245</v>
      </c>
      <c r="O174" s="79">
        <v>230</v>
      </c>
      <c r="P174" s="79">
        <v>708.4</v>
      </c>
      <c r="Q174" s="79"/>
      <c r="R174" s="79">
        <v>3938</v>
      </c>
      <c r="S174" s="79"/>
      <c r="T174" s="79"/>
      <c r="U174" s="79">
        <v>94.96</v>
      </c>
      <c r="V174" s="79">
        <v>1293</v>
      </c>
      <c r="W174" s="79"/>
      <c r="X174" s="79">
        <v>1510</v>
      </c>
      <c r="Y174" s="79"/>
      <c r="Z174" s="79">
        <v>205</v>
      </c>
      <c r="AA174" s="50">
        <v>4330</v>
      </c>
      <c r="AB174" s="79">
        <v>930</v>
      </c>
      <c r="AC174" s="79"/>
      <c r="AD174" s="79"/>
      <c r="AE174" s="79">
        <v>20</v>
      </c>
    </row>
    <row r="175" spans="1:32" s="5" customFormat="1" ht="30" hidden="1" customHeight="1" x14ac:dyDescent="0.2">
      <c r="A175" s="40" t="s">
        <v>31</v>
      </c>
      <c r="B175" s="64" t="e">
        <f>B174/B173</f>
        <v>#DIV/0!</v>
      </c>
      <c r="C175" s="64" t="e">
        <f>C174/C173</f>
        <v>#DIV/0!</v>
      </c>
      <c r="D175" s="37" t="e">
        <f t="shared" si="73"/>
        <v>#DIV/0!</v>
      </c>
      <c r="E175" s="64"/>
      <c r="F175" s="64"/>
      <c r="G175" s="64"/>
      <c r="H175" s="64"/>
      <c r="I175" s="64"/>
      <c r="J175" s="64"/>
      <c r="K175" s="64"/>
      <c r="L175" s="64"/>
      <c r="M175" s="64"/>
      <c r="N175" s="64" t="e">
        <f t="shared" ref="N175" si="75">N174/N173</f>
        <v>#DIV/0!</v>
      </c>
      <c r="O175" s="64"/>
      <c r="P175" s="64" t="e">
        <f>P174/P173</f>
        <v>#DIV/0!</v>
      </c>
      <c r="Q175" s="127"/>
      <c r="R175" s="79"/>
      <c r="S175" s="79"/>
      <c r="T175" s="64"/>
      <c r="U175" s="64" t="e">
        <f>U174/U173</f>
        <v>#DIV/0!</v>
      </c>
      <c r="V175" s="64" t="e">
        <f>V174/V173</f>
        <v>#DIV/0!</v>
      </c>
      <c r="W175" s="64"/>
      <c r="X175" s="64" t="e">
        <f>X174/X173</f>
        <v>#DIV/0!</v>
      </c>
      <c r="Y175" s="64" t="e">
        <f>Y174/Y173</f>
        <v>#DIV/0!</v>
      </c>
      <c r="Z175" s="64"/>
      <c r="AA175" s="54" t="e">
        <f>AA174/AA173</f>
        <v>#DIV/0!</v>
      </c>
      <c r="AB175" s="64" t="e">
        <f>AB174/AB173</f>
        <v>#DIV/0!</v>
      </c>
      <c r="AC175" s="64"/>
      <c r="AD175" s="64"/>
      <c r="AE175" s="64" t="e">
        <f>AE174/AE173</f>
        <v>#DIV/0!</v>
      </c>
    </row>
    <row r="176" spans="1:32" s="5" customFormat="1" ht="30" hidden="1" customHeight="1" x14ac:dyDescent="0.2">
      <c r="A176" s="67" t="s">
        <v>76</v>
      </c>
      <c r="B176" s="120">
        <f>B174/B171*10</f>
        <v>319.31034482758616</v>
      </c>
      <c r="C176" s="120">
        <f>C174/C171*10</f>
        <v>400.66915094880471</v>
      </c>
      <c r="D176" s="37">
        <f t="shared" si="73"/>
        <v>1.2547953971398853</v>
      </c>
      <c r="E176" s="129">
        <f>E174/E171*10</f>
        <v>380.4545454545455</v>
      </c>
      <c r="F176" s="129">
        <f t="shared" ref="F176:G176" si="76">F174/F171*10</f>
        <v>484.18604651162786</v>
      </c>
      <c r="G176" s="129">
        <f t="shared" si="76"/>
        <v>278.09965237543457</v>
      </c>
      <c r="H176" s="129"/>
      <c r="I176" s="129">
        <f t="shared" ref="I176:O176" si="77">I174/I171*10</f>
        <v>94.375</v>
      </c>
      <c r="J176" s="129"/>
      <c r="K176" s="129">
        <f t="shared" si="77"/>
        <v>320</v>
      </c>
      <c r="L176" s="129">
        <f t="shared" si="77"/>
        <v>605.29058116232466</v>
      </c>
      <c r="M176" s="129">
        <f>M174/M171*10</f>
        <v>543.936170212766</v>
      </c>
      <c r="N176" s="129">
        <f t="shared" si="77"/>
        <v>264.89361702127661</v>
      </c>
      <c r="O176" s="129">
        <f t="shared" si="77"/>
        <v>95.833333333333343</v>
      </c>
      <c r="P176" s="129">
        <f t="shared" ref="P176:R176" si="78">P174/P171*10</f>
        <v>253</v>
      </c>
      <c r="Q176" s="129"/>
      <c r="R176" s="129">
        <f t="shared" si="78"/>
        <v>358</v>
      </c>
      <c r="S176" s="129"/>
      <c r="T176" s="129"/>
      <c r="U176" s="129">
        <f t="shared" ref="U176:AE176" si="79">U174/U171*10</f>
        <v>133.74647887323943</v>
      </c>
      <c r="V176" s="129">
        <f t="shared" si="79"/>
        <v>445.86206896551721</v>
      </c>
      <c r="W176" s="129"/>
      <c r="X176" s="129">
        <f t="shared" si="79"/>
        <v>719.04761904761904</v>
      </c>
      <c r="Y176" s="129"/>
      <c r="Z176" s="129">
        <f t="shared" si="79"/>
        <v>186.36363636363637</v>
      </c>
      <c r="AA176" s="131">
        <f t="shared" si="79"/>
        <v>455.78947368421052</v>
      </c>
      <c r="AB176" s="129">
        <f t="shared" si="79"/>
        <v>160.34482758620692</v>
      </c>
      <c r="AC176" s="129"/>
      <c r="AD176" s="129"/>
      <c r="AE176" s="129">
        <f t="shared" si="79"/>
        <v>33.333333333333336</v>
      </c>
    </row>
    <row r="177" spans="1:32" s="5" customFormat="1" ht="30" hidden="1" customHeight="1" x14ac:dyDescent="0.2">
      <c r="A177" s="105" t="s">
        <v>74</v>
      </c>
      <c r="B177" s="125">
        <f>B170-B171</f>
        <v>38</v>
      </c>
      <c r="C177" s="125">
        <f>SUM(E177:AE177)</f>
        <v>27.950000000000003</v>
      </c>
      <c r="D177" s="37"/>
      <c r="E177" s="132">
        <f>E170-E171</f>
        <v>0</v>
      </c>
      <c r="F177" s="132">
        <f t="shared" ref="F177:AE177" si="80">F170-F171</f>
        <v>0</v>
      </c>
      <c r="G177" s="132">
        <f>G170-G171</f>
        <v>0</v>
      </c>
      <c r="H177" s="132">
        <f>H170-H171</f>
        <v>0</v>
      </c>
      <c r="I177" s="132">
        <f t="shared" si="80"/>
        <v>0</v>
      </c>
      <c r="J177" s="132"/>
      <c r="K177" s="132">
        <f t="shared" si="80"/>
        <v>0</v>
      </c>
      <c r="L177" s="132">
        <f t="shared" si="80"/>
        <v>1.9500000000000028</v>
      </c>
      <c r="M177" s="132">
        <f t="shared" si="80"/>
        <v>0</v>
      </c>
      <c r="N177" s="132">
        <f t="shared" si="80"/>
        <v>0</v>
      </c>
      <c r="O177" s="132">
        <f t="shared" si="80"/>
        <v>0</v>
      </c>
      <c r="P177" s="132">
        <f t="shared" si="80"/>
        <v>0</v>
      </c>
      <c r="Q177" s="132"/>
      <c r="R177" s="132">
        <f t="shared" si="80"/>
        <v>19</v>
      </c>
      <c r="S177" s="132"/>
      <c r="T177" s="132">
        <f t="shared" si="80"/>
        <v>0</v>
      </c>
      <c r="U177" s="132">
        <f t="shared" si="80"/>
        <v>0</v>
      </c>
      <c r="V177" s="132">
        <f t="shared" si="80"/>
        <v>7</v>
      </c>
      <c r="W177" s="132"/>
      <c r="X177" s="132">
        <f t="shared" si="80"/>
        <v>0</v>
      </c>
      <c r="Y177" s="132">
        <f t="shared" si="80"/>
        <v>0</v>
      </c>
      <c r="Z177" s="132">
        <f t="shared" si="80"/>
        <v>0</v>
      </c>
      <c r="AA177" s="133">
        <f t="shared" si="80"/>
        <v>0</v>
      </c>
      <c r="AB177" s="132">
        <f t="shared" si="80"/>
        <v>0</v>
      </c>
      <c r="AC177" s="132"/>
      <c r="AD177" s="132"/>
      <c r="AE177" s="132">
        <f t="shared" si="80"/>
        <v>0</v>
      </c>
      <c r="AF177" s="27"/>
    </row>
    <row r="178" spans="1:32" s="5" customFormat="1" ht="30" hidden="1" customHeight="1" outlineLevel="1" x14ac:dyDescent="0.2">
      <c r="A178" s="119" t="s">
        <v>148</v>
      </c>
      <c r="B178" s="46">
        <v>543</v>
      </c>
      <c r="C178" s="55">
        <f>SUM(E178:AE178)</f>
        <v>557</v>
      </c>
      <c r="D178" s="37">
        <f t="shared" si="73"/>
        <v>1.0257826887661141</v>
      </c>
      <c r="E178" s="134"/>
      <c r="F178" s="135"/>
      <c r="G178" s="128">
        <v>542</v>
      </c>
      <c r="H178" s="135"/>
      <c r="I178" s="135"/>
      <c r="J178" s="135"/>
      <c r="K178" s="135"/>
      <c r="L178" s="135"/>
      <c r="M178" s="135"/>
      <c r="N178" s="135"/>
      <c r="O178" s="135"/>
      <c r="P178" s="135"/>
      <c r="Q178" s="135"/>
      <c r="R178" s="135"/>
      <c r="S178" s="135"/>
      <c r="T178" s="135"/>
      <c r="U178" s="135">
        <v>1</v>
      </c>
      <c r="V178" s="136"/>
      <c r="W178" s="136"/>
      <c r="X178" s="135"/>
      <c r="Y178" s="135">
        <v>9</v>
      </c>
      <c r="Z178" s="135"/>
      <c r="AA178" s="62"/>
      <c r="AB178" s="135"/>
      <c r="AC178" s="135"/>
      <c r="AD178" s="135"/>
      <c r="AE178" s="135">
        <v>5</v>
      </c>
    </row>
    <row r="179" spans="1:32" s="5" customFormat="1" ht="30" hidden="1" customHeight="1" x14ac:dyDescent="0.2">
      <c r="A179" s="67" t="s">
        <v>149</v>
      </c>
      <c r="B179" s="46">
        <v>5773</v>
      </c>
      <c r="C179" s="55">
        <f>SUM(E179:AE179)</f>
        <v>9433.7999999999993</v>
      </c>
      <c r="D179" s="37">
        <f t="shared" si="73"/>
        <v>1.6341243720769096</v>
      </c>
      <c r="E179" s="134"/>
      <c r="F179" s="135"/>
      <c r="G179" s="135">
        <v>9239.2999999999993</v>
      </c>
      <c r="H179" s="135"/>
      <c r="I179" s="135"/>
      <c r="J179" s="135"/>
      <c r="K179" s="135"/>
      <c r="L179" s="135"/>
      <c r="M179" s="135"/>
      <c r="N179" s="135"/>
      <c r="O179" s="135"/>
      <c r="P179" s="135"/>
      <c r="Q179" s="135"/>
      <c r="R179" s="135"/>
      <c r="S179" s="135"/>
      <c r="T179" s="135"/>
      <c r="U179" s="135">
        <v>2.5</v>
      </c>
      <c r="V179" s="136"/>
      <c r="W179" s="136"/>
      <c r="X179" s="135"/>
      <c r="Y179" s="135">
        <v>162</v>
      </c>
      <c r="Z179" s="135"/>
      <c r="AA179" s="62"/>
      <c r="AB179" s="135"/>
      <c r="AC179" s="135"/>
      <c r="AD179" s="135"/>
      <c r="AE179" s="135">
        <v>30</v>
      </c>
    </row>
    <row r="180" spans="1:32" s="5" customFormat="1" ht="30" hidden="1" customHeight="1" x14ac:dyDescent="0.2">
      <c r="A180" s="67" t="s">
        <v>76</v>
      </c>
      <c r="B180" s="120">
        <f>B179/B178*10</f>
        <v>106.31675874769797</v>
      </c>
      <c r="C180" s="120">
        <f>C179/C178*10</f>
        <v>169.36804308797124</v>
      </c>
      <c r="D180" s="37">
        <f>C180/B180</f>
        <v>1.5930512280749765</v>
      </c>
      <c r="E180" s="134"/>
      <c r="F180" s="129"/>
      <c r="G180" s="129">
        <f>G179/G178*10</f>
        <v>170.46678966789668</v>
      </c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>
        <f t="shared" ref="U180" si="81">U179/U178*10</f>
        <v>25</v>
      </c>
      <c r="V180" s="129"/>
      <c r="W180" s="129"/>
      <c r="X180" s="129"/>
      <c r="Y180" s="129">
        <f t="shared" ref="Y180:AE180" si="82">Y179/Y178*10</f>
        <v>180</v>
      </c>
      <c r="Z180" s="129"/>
      <c r="AA180" s="131"/>
      <c r="AB180" s="129"/>
      <c r="AC180" s="129"/>
      <c r="AD180" s="129"/>
      <c r="AE180" s="129">
        <f t="shared" si="82"/>
        <v>60</v>
      </c>
    </row>
    <row r="181" spans="1:32" s="5" customFormat="1" ht="30" hidden="1" customHeight="1" x14ac:dyDescent="0.2">
      <c r="A181" s="39" t="s">
        <v>189</v>
      </c>
      <c r="B181" s="120"/>
      <c r="C181" s="130">
        <v>34738</v>
      </c>
      <c r="D181" s="37"/>
      <c r="E181" s="128">
        <v>6450</v>
      </c>
      <c r="F181" s="128">
        <v>579</v>
      </c>
      <c r="G181" s="128">
        <v>1187</v>
      </c>
      <c r="H181" s="128">
        <v>1452</v>
      </c>
      <c r="I181" s="128">
        <v>989</v>
      </c>
      <c r="J181" s="128"/>
      <c r="K181" s="128">
        <v>5411</v>
      </c>
      <c r="L181" s="128">
        <v>454</v>
      </c>
      <c r="M181" s="128">
        <v>1480</v>
      </c>
      <c r="N181" s="128">
        <v>1069</v>
      </c>
      <c r="O181" s="128">
        <v>218</v>
      </c>
      <c r="P181" s="128">
        <v>650</v>
      </c>
      <c r="Q181" s="128"/>
      <c r="R181" s="128">
        <v>665</v>
      </c>
      <c r="S181" s="128"/>
      <c r="T181" s="128">
        <v>5096</v>
      </c>
      <c r="U181" s="128">
        <v>526</v>
      </c>
      <c r="V181" s="128">
        <v>1011.6</v>
      </c>
      <c r="W181" s="128"/>
      <c r="X181" s="128">
        <v>1181</v>
      </c>
      <c r="Y181" s="128">
        <v>2236</v>
      </c>
      <c r="Z181" s="128">
        <v>522</v>
      </c>
      <c r="AA181" s="137">
        <v>1469</v>
      </c>
      <c r="AB181" s="128">
        <v>1430</v>
      </c>
      <c r="AC181" s="128"/>
      <c r="AD181" s="128"/>
      <c r="AE181" s="128">
        <v>230</v>
      </c>
    </row>
    <row r="182" spans="1:32" s="5" customFormat="1" ht="30" hidden="1" customHeight="1" x14ac:dyDescent="0.2">
      <c r="A182" s="39" t="s">
        <v>67</v>
      </c>
      <c r="B182" s="120"/>
      <c r="C182" s="130">
        <f>SUM(E182:AE182)</f>
        <v>352.4</v>
      </c>
      <c r="D182" s="37"/>
      <c r="E182" s="134"/>
      <c r="F182" s="129"/>
      <c r="G182" s="129">
        <v>24.4</v>
      </c>
      <c r="H182" s="129">
        <v>53</v>
      </c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>
        <v>202</v>
      </c>
      <c r="U182" s="129"/>
      <c r="V182" s="129"/>
      <c r="W182" s="129"/>
      <c r="X182" s="129"/>
      <c r="Y182" s="129">
        <v>20</v>
      </c>
      <c r="Z182" s="129"/>
      <c r="AA182" s="131"/>
      <c r="AB182" s="129">
        <v>53</v>
      </c>
      <c r="AC182" s="129"/>
      <c r="AD182" s="129"/>
      <c r="AE182" s="129"/>
    </row>
    <row r="183" spans="1:32" s="5" customFormat="1" ht="30" hidden="1" customHeight="1" x14ac:dyDescent="0.2">
      <c r="A183" s="39" t="s">
        <v>188</v>
      </c>
      <c r="B183" s="120"/>
      <c r="C183" s="130">
        <f>SUM(E183:AE183)</f>
        <v>48.3</v>
      </c>
      <c r="D183" s="37"/>
      <c r="E183" s="134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>
        <v>6</v>
      </c>
      <c r="W183" s="129"/>
      <c r="X183" s="129">
        <v>6</v>
      </c>
      <c r="Y183" s="129"/>
      <c r="Z183" s="129"/>
      <c r="AA183" s="131">
        <v>36.299999999999997</v>
      </c>
      <c r="AB183" s="129"/>
      <c r="AC183" s="129"/>
      <c r="AD183" s="129"/>
      <c r="AE183" s="129"/>
    </row>
    <row r="184" spans="1:32" s="5" customFormat="1" ht="30" hidden="1" customHeight="1" x14ac:dyDescent="0.2">
      <c r="A184" s="39" t="s">
        <v>187</v>
      </c>
      <c r="B184" s="120"/>
      <c r="C184" s="130">
        <f>SUM(E184:AE184)</f>
        <v>34598.5</v>
      </c>
      <c r="D184" s="37"/>
      <c r="E184" s="134">
        <v>6450</v>
      </c>
      <c r="F184" s="129">
        <v>579</v>
      </c>
      <c r="G184" s="129">
        <f>G181-G182</f>
        <v>1162.5999999999999</v>
      </c>
      <c r="H184" s="129">
        <v>1044</v>
      </c>
      <c r="I184" s="129">
        <f t="shared" ref="I184" si="83">I181</f>
        <v>989</v>
      </c>
      <c r="J184" s="129"/>
      <c r="K184" s="129">
        <v>5553</v>
      </c>
      <c r="L184" s="129">
        <v>394</v>
      </c>
      <c r="M184" s="129">
        <v>1480.3</v>
      </c>
      <c r="N184" s="129">
        <v>1069</v>
      </c>
      <c r="O184" s="129">
        <v>218</v>
      </c>
      <c r="P184" s="129">
        <v>650</v>
      </c>
      <c r="Q184" s="129"/>
      <c r="R184" s="129">
        <v>1189</v>
      </c>
      <c r="S184" s="129"/>
      <c r="T184" s="129">
        <f>(T181-T182)+180+204</f>
        <v>5278</v>
      </c>
      <c r="U184" s="129">
        <v>525.5</v>
      </c>
      <c r="V184" s="129">
        <v>1005.6</v>
      </c>
      <c r="W184" s="129"/>
      <c r="X184" s="129">
        <v>1174.5</v>
      </c>
      <c r="Y184" s="129">
        <v>2255</v>
      </c>
      <c r="Z184" s="129">
        <v>522</v>
      </c>
      <c r="AA184" s="131">
        <v>1453</v>
      </c>
      <c r="AB184" s="129">
        <v>1377</v>
      </c>
      <c r="AC184" s="129"/>
      <c r="AD184" s="129"/>
      <c r="AE184" s="129">
        <v>230</v>
      </c>
    </row>
    <row r="185" spans="1:32" s="5" customFormat="1" ht="30" hidden="1" customHeight="1" x14ac:dyDescent="0.2">
      <c r="A185" s="67" t="s">
        <v>183</v>
      </c>
      <c r="B185" s="130">
        <f>B189+B192+B209+B195+B204</f>
        <v>14637</v>
      </c>
      <c r="C185" s="130">
        <f>C189+C192+C209+C195+C204</f>
        <v>31012.399999999998</v>
      </c>
      <c r="D185" s="37">
        <f>C185/B185</f>
        <v>2.1187675070028011</v>
      </c>
      <c r="E185" s="138">
        <f>E189+E192+E209+E195+E204</f>
        <v>5950</v>
      </c>
      <c r="F185" s="138">
        <f>F189+F192+F209+F195</f>
        <v>304</v>
      </c>
      <c r="G185" s="138">
        <f>G189+G192+G209+G195+G204</f>
        <v>903</v>
      </c>
      <c r="H185" s="138">
        <f>H189+H192+H209+H195</f>
        <v>1044</v>
      </c>
      <c r="I185" s="138">
        <f>I189+I192+I209+I195</f>
        <v>939</v>
      </c>
      <c r="J185" s="138"/>
      <c r="K185" s="138">
        <f>K189+K209+K204+K192</f>
        <v>5529</v>
      </c>
      <c r="L185" s="138">
        <f>L189+L192+L209+L195</f>
        <v>234</v>
      </c>
      <c r="M185" s="138">
        <f>M189+M192+M209+M195+M204</f>
        <v>1065.3</v>
      </c>
      <c r="N185" s="138">
        <f>N189+N192+N209+N195</f>
        <v>1069</v>
      </c>
      <c r="O185" s="138">
        <f>O189+O192+O209+O195</f>
        <v>131</v>
      </c>
      <c r="P185" s="138">
        <f>P189+P192+P209+P195</f>
        <v>650</v>
      </c>
      <c r="Q185" s="138"/>
      <c r="R185" s="138">
        <f t="shared" ref="R185:AE185" si="84">R189+R192+R209+R195+R198+R204</f>
        <v>1189</v>
      </c>
      <c r="S185" s="138"/>
      <c r="T185" s="138">
        <f t="shared" si="84"/>
        <v>4479</v>
      </c>
      <c r="U185" s="138">
        <f t="shared" si="84"/>
        <v>525.5</v>
      </c>
      <c r="V185" s="138">
        <f t="shared" si="84"/>
        <v>1005.6</v>
      </c>
      <c r="W185" s="138"/>
      <c r="X185" s="138">
        <f t="shared" si="84"/>
        <v>913</v>
      </c>
      <c r="Y185" s="138">
        <f t="shared" si="84"/>
        <v>1353</v>
      </c>
      <c r="Z185" s="138">
        <f t="shared" si="84"/>
        <v>522</v>
      </c>
      <c r="AA185" s="83">
        <f t="shared" si="84"/>
        <v>1453</v>
      </c>
      <c r="AB185" s="138">
        <f t="shared" si="84"/>
        <v>1377</v>
      </c>
      <c r="AC185" s="138"/>
      <c r="AD185" s="138"/>
      <c r="AE185" s="138">
        <f t="shared" si="84"/>
        <v>175</v>
      </c>
    </row>
    <row r="186" spans="1:32" s="5" customFormat="1" ht="31.5" hidden="1" customHeight="1" x14ac:dyDescent="0.2">
      <c r="A186" s="139" t="s">
        <v>184</v>
      </c>
      <c r="B186" s="130">
        <f>B190+B193+B210</f>
        <v>10047</v>
      </c>
      <c r="C186" s="130">
        <f>C190+C193+C210+C196+C205</f>
        <v>40079.049999999996</v>
      </c>
      <c r="D186" s="37">
        <f>C186/B186</f>
        <v>3.9891559669553098</v>
      </c>
      <c r="E186" s="128">
        <f t="shared" ref="E186:AE186" si="85">E190+E193+E196+E210+E199+E205</f>
        <v>8117</v>
      </c>
      <c r="F186" s="128">
        <f t="shared" si="85"/>
        <v>526</v>
      </c>
      <c r="G186" s="128">
        <f t="shared" si="85"/>
        <v>1341</v>
      </c>
      <c r="H186" s="128">
        <f t="shared" si="85"/>
        <v>1326</v>
      </c>
      <c r="I186" s="128">
        <f t="shared" si="85"/>
        <v>820.7</v>
      </c>
      <c r="J186" s="128"/>
      <c r="K186" s="128">
        <f>K190+K193+K196+K210+K199+K205</f>
        <v>4881</v>
      </c>
      <c r="L186" s="128">
        <f t="shared" si="85"/>
        <v>671</v>
      </c>
      <c r="M186" s="128">
        <f t="shared" si="85"/>
        <v>1632</v>
      </c>
      <c r="N186" s="128">
        <f t="shared" si="85"/>
        <v>1046</v>
      </c>
      <c r="O186" s="128">
        <f t="shared" si="85"/>
        <v>79</v>
      </c>
      <c r="P186" s="128">
        <f t="shared" si="85"/>
        <v>735</v>
      </c>
      <c r="Q186" s="128"/>
      <c r="R186" s="128">
        <f t="shared" si="85"/>
        <v>1697</v>
      </c>
      <c r="S186" s="128"/>
      <c r="T186" s="128">
        <f t="shared" si="85"/>
        <v>5598</v>
      </c>
      <c r="U186" s="128">
        <f t="shared" si="85"/>
        <v>532.65000000000009</v>
      </c>
      <c r="V186" s="128">
        <f t="shared" si="85"/>
        <v>2262.6999999999998</v>
      </c>
      <c r="W186" s="128"/>
      <c r="X186" s="128">
        <f t="shared" si="85"/>
        <v>813</v>
      </c>
      <c r="Y186" s="128">
        <f t="shared" si="85"/>
        <v>2815</v>
      </c>
      <c r="Z186" s="128">
        <f t="shared" si="85"/>
        <v>522</v>
      </c>
      <c r="AA186" s="137">
        <f t="shared" si="85"/>
        <v>1741</v>
      </c>
      <c r="AB186" s="128">
        <f t="shared" si="85"/>
        <v>2605</v>
      </c>
      <c r="AC186" s="128"/>
      <c r="AD186" s="128"/>
      <c r="AE186" s="128">
        <f t="shared" si="85"/>
        <v>403</v>
      </c>
    </row>
    <row r="187" spans="1:32" s="5" customFormat="1" ht="30" hidden="1" customHeight="1" x14ac:dyDescent="0.2">
      <c r="A187" s="67" t="s">
        <v>76</v>
      </c>
      <c r="B187" s="120">
        <f>B186/B185*10</f>
        <v>6.8641114982578397</v>
      </c>
      <c r="C187" s="120">
        <f>C186/C185*10</f>
        <v>12.923556383898054</v>
      </c>
      <c r="D187" s="37">
        <f t="shared" ref="D187" si="86">C187/B187</f>
        <v>1.882771919887686</v>
      </c>
      <c r="E187" s="129">
        <f t="shared" ref="E187:AB187" si="87">E186/E185*10</f>
        <v>13.64201680672269</v>
      </c>
      <c r="F187" s="129">
        <f t="shared" si="87"/>
        <v>17.30263157894737</v>
      </c>
      <c r="G187" s="129">
        <f t="shared" si="87"/>
        <v>14.850498338870432</v>
      </c>
      <c r="H187" s="129">
        <f t="shared" si="87"/>
        <v>12.701149425287356</v>
      </c>
      <c r="I187" s="129">
        <f t="shared" si="87"/>
        <v>8.7401490947816836</v>
      </c>
      <c r="J187" s="129"/>
      <c r="K187" s="129">
        <f t="shared" si="87"/>
        <v>8.8279978296256107</v>
      </c>
      <c r="L187" s="129">
        <f t="shared" si="87"/>
        <v>28.675213675213676</v>
      </c>
      <c r="M187" s="129">
        <f t="shared" si="87"/>
        <v>15.319628273725712</v>
      </c>
      <c r="N187" s="129">
        <f t="shared" si="87"/>
        <v>9.7848456501403174</v>
      </c>
      <c r="O187" s="129">
        <f t="shared" si="87"/>
        <v>6.0305343511450378</v>
      </c>
      <c r="P187" s="129">
        <f t="shared" si="87"/>
        <v>11.307692307692307</v>
      </c>
      <c r="Q187" s="129"/>
      <c r="R187" s="129">
        <f t="shared" si="87"/>
        <v>14.272497897392766</v>
      </c>
      <c r="S187" s="129"/>
      <c r="T187" s="129">
        <f t="shared" si="87"/>
        <v>12.498325519089082</v>
      </c>
      <c r="U187" s="129">
        <f t="shared" si="87"/>
        <v>10.136060894386301</v>
      </c>
      <c r="V187" s="129">
        <f t="shared" si="87"/>
        <v>22.500994431185362</v>
      </c>
      <c r="W187" s="129"/>
      <c r="X187" s="129">
        <f t="shared" si="87"/>
        <v>8.904709748083242</v>
      </c>
      <c r="Y187" s="129">
        <f t="shared" si="87"/>
        <v>20.805617147080561</v>
      </c>
      <c r="Z187" s="129">
        <f t="shared" si="87"/>
        <v>10</v>
      </c>
      <c r="AA187" s="131">
        <f t="shared" si="87"/>
        <v>11.982105987611838</v>
      </c>
      <c r="AB187" s="129">
        <f t="shared" si="87"/>
        <v>18.917937545388526</v>
      </c>
      <c r="AC187" s="129"/>
      <c r="AD187" s="129"/>
      <c r="AE187" s="129">
        <f t="shared" ref="AE187" si="88">AE186/AE185*10</f>
        <v>23.028571428571428</v>
      </c>
    </row>
    <row r="188" spans="1:32" s="16" customFormat="1" ht="30" hidden="1" customHeight="1" x14ac:dyDescent="0.2">
      <c r="A188" s="105" t="s">
        <v>74</v>
      </c>
      <c r="B188" s="140"/>
      <c r="C188" s="140">
        <f>SUM(E188:AE188)</f>
        <v>3788.1</v>
      </c>
      <c r="D188" s="107"/>
      <c r="E188" s="132">
        <f t="shared" ref="E188:Y188" si="89">E184-E185</f>
        <v>500</v>
      </c>
      <c r="F188" s="132">
        <f t="shared" si="89"/>
        <v>275</v>
      </c>
      <c r="G188" s="132">
        <f>G184-G185</f>
        <v>259.59999999999991</v>
      </c>
      <c r="H188" s="132">
        <f>H184-H185</f>
        <v>0</v>
      </c>
      <c r="I188" s="132">
        <f t="shared" si="89"/>
        <v>50</v>
      </c>
      <c r="J188" s="132"/>
      <c r="K188" s="132">
        <f t="shared" si="89"/>
        <v>24</v>
      </c>
      <c r="L188" s="132">
        <f t="shared" si="89"/>
        <v>160</v>
      </c>
      <c r="M188" s="132">
        <f t="shared" si="89"/>
        <v>415</v>
      </c>
      <c r="N188" s="132">
        <f t="shared" si="89"/>
        <v>0</v>
      </c>
      <c r="O188" s="132">
        <f t="shared" si="89"/>
        <v>87</v>
      </c>
      <c r="P188" s="132">
        <f t="shared" si="89"/>
        <v>0</v>
      </c>
      <c r="Q188" s="132"/>
      <c r="R188" s="132">
        <f t="shared" si="89"/>
        <v>0</v>
      </c>
      <c r="S188" s="132"/>
      <c r="T188" s="132">
        <f t="shared" si="89"/>
        <v>799</v>
      </c>
      <c r="U188" s="132">
        <f>U184-U185</f>
        <v>0</v>
      </c>
      <c r="V188" s="132">
        <f t="shared" si="89"/>
        <v>0</v>
      </c>
      <c r="W188" s="132"/>
      <c r="X188" s="132">
        <f t="shared" si="89"/>
        <v>261.5</v>
      </c>
      <c r="Y188" s="132">
        <f t="shared" si="89"/>
        <v>902</v>
      </c>
      <c r="Z188" s="132">
        <f>Z181-Z185</f>
        <v>0</v>
      </c>
      <c r="AA188" s="133">
        <f>AA184-AA185</f>
        <v>0</v>
      </c>
      <c r="AB188" s="132">
        <f>AB184-AB185</f>
        <v>0</v>
      </c>
      <c r="AC188" s="132"/>
      <c r="AD188" s="132"/>
      <c r="AE188" s="132">
        <f>AE184-AE185</f>
        <v>55</v>
      </c>
      <c r="AF188" s="26"/>
    </row>
    <row r="189" spans="1:32" s="21" customFormat="1" ht="30" hidden="1" customHeight="1" x14ac:dyDescent="0.2">
      <c r="A189" s="119" t="s">
        <v>89</v>
      </c>
      <c r="B189" s="55">
        <v>8315</v>
      </c>
      <c r="C189" s="55">
        <f>SUM(E189:AE189)</f>
        <v>14969.3</v>
      </c>
      <c r="D189" s="37">
        <f t="shared" ref="D189:D191" si="90">C189/B189</f>
        <v>1.8002766085387854</v>
      </c>
      <c r="E189" s="135">
        <v>4891</v>
      </c>
      <c r="F189" s="135">
        <v>120</v>
      </c>
      <c r="G189" s="135">
        <v>200</v>
      </c>
      <c r="H189" s="135">
        <v>100</v>
      </c>
      <c r="I189" s="135">
        <v>70</v>
      </c>
      <c r="J189" s="135"/>
      <c r="K189" s="135">
        <v>2152</v>
      </c>
      <c r="L189" s="135">
        <v>120</v>
      </c>
      <c r="M189" s="135">
        <v>170.3</v>
      </c>
      <c r="N189" s="135"/>
      <c r="O189" s="135"/>
      <c r="P189" s="135">
        <v>650</v>
      </c>
      <c r="Q189" s="135"/>
      <c r="R189" s="135">
        <v>962</v>
      </c>
      <c r="S189" s="135"/>
      <c r="T189" s="135">
        <v>1622</v>
      </c>
      <c r="U189" s="135">
        <v>271</v>
      </c>
      <c r="V189" s="135">
        <v>700</v>
      </c>
      <c r="W189" s="135"/>
      <c r="X189" s="135"/>
      <c r="Y189" s="135">
        <v>170</v>
      </c>
      <c r="Z189" s="135">
        <v>522</v>
      </c>
      <c r="AA189" s="62">
        <v>1132</v>
      </c>
      <c r="AB189" s="135">
        <v>1117</v>
      </c>
      <c r="AC189" s="135"/>
      <c r="AD189" s="135"/>
      <c r="AE189" s="135"/>
    </row>
    <row r="190" spans="1:32" s="5" customFormat="1" ht="30" hidden="1" customHeight="1" x14ac:dyDescent="0.2">
      <c r="A190" s="139" t="s">
        <v>90</v>
      </c>
      <c r="B190" s="46">
        <v>7284</v>
      </c>
      <c r="C190" s="46">
        <f>SUM(E190:AE190)</f>
        <v>21911</v>
      </c>
      <c r="D190" s="37">
        <f t="shared" si="90"/>
        <v>3.0080999450851182</v>
      </c>
      <c r="E190" s="141">
        <v>6857</v>
      </c>
      <c r="F190" s="79">
        <v>336</v>
      </c>
      <c r="G190" s="79">
        <v>205</v>
      </c>
      <c r="H190" s="79">
        <v>100</v>
      </c>
      <c r="I190" s="79">
        <v>42</v>
      </c>
      <c r="J190" s="79"/>
      <c r="K190" s="79">
        <v>1722</v>
      </c>
      <c r="L190" s="79">
        <v>216</v>
      </c>
      <c r="M190" s="142">
        <v>158</v>
      </c>
      <c r="N190" s="142"/>
      <c r="O190" s="143"/>
      <c r="P190" s="141">
        <v>735</v>
      </c>
      <c r="Q190" s="141"/>
      <c r="R190" s="141">
        <v>1450</v>
      </c>
      <c r="S190" s="141"/>
      <c r="T190" s="142">
        <v>3309</v>
      </c>
      <c r="U190" s="142">
        <v>298</v>
      </c>
      <c r="V190" s="142">
        <v>2000</v>
      </c>
      <c r="W190" s="142"/>
      <c r="X190" s="142"/>
      <c r="Y190" s="142">
        <v>238</v>
      </c>
      <c r="Z190" s="142">
        <v>522</v>
      </c>
      <c r="AA190" s="144">
        <v>1508</v>
      </c>
      <c r="AB190" s="142">
        <v>2215</v>
      </c>
      <c r="AC190" s="142"/>
      <c r="AD190" s="142"/>
      <c r="AE190" s="143"/>
    </row>
    <row r="191" spans="1:32" s="5" customFormat="1" ht="30" hidden="1" customHeight="1" x14ac:dyDescent="0.2">
      <c r="A191" s="67" t="s">
        <v>76</v>
      </c>
      <c r="B191" s="112">
        <f>B190/B189*10</f>
        <v>8.7600721587492476</v>
      </c>
      <c r="C191" s="112">
        <f>C190/C189*10</f>
        <v>14.637290988890596</v>
      </c>
      <c r="D191" s="37">
        <f t="shared" si="90"/>
        <v>1.6709098650827199</v>
      </c>
      <c r="E191" s="129">
        <f t="shared" ref="E191:F191" si="91">E190/E189*10</f>
        <v>14.019627887957473</v>
      </c>
      <c r="F191" s="129">
        <f t="shared" si="91"/>
        <v>28</v>
      </c>
      <c r="G191" s="129">
        <f t="shared" ref="G191:K191" si="92">G190/G189*10</f>
        <v>10.25</v>
      </c>
      <c r="H191" s="129">
        <f t="shared" si="92"/>
        <v>10</v>
      </c>
      <c r="I191" s="129">
        <f t="shared" si="92"/>
        <v>6</v>
      </c>
      <c r="J191" s="129"/>
      <c r="K191" s="129">
        <f t="shared" si="92"/>
        <v>8.0018587360594786</v>
      </c>
      <c r="L191" s="129">
        <f t="shared" ref="L191:M191" si="93">L190/L189*10</f>
        <v>18</v>
      </c>
      <c r="M191" s="129">
        <f t="shared" si="93"/>
        <v>9.2777451556077501</v>
      </c>
      <c r="N191" s="129"/>
      <c r="O191" s="129"/>
      <c r="P191" s="129">
        <f>P190/P189*10</f>
        <v>11.307692307692307</v>
      </c>
      <c r="Q191" s="129"/>
      <c r="R191" s="129">
        <f>R190/R189*10</f>
        <v>15.072765072765073</v>
      </c>
      <c r="S191" s="129"/>
      <c r="T191" s="129">
        <f>T190/T189*10</f>
        <v>20.400739827373613</v>
      </c>
      <c r="U191" s="129">
        <f>U190/U189*10</f>
        <v>10.99630996309963</v>
      </c>
      <c r="V191" s="129">
        <f t="shared" ref="V191" si="94">V190/V189*10</f>
        <v>28.571428571428573</v>
      </c>
      <c r="W191" s="129"/>
      <c r="X191" s="129"/>
      <c r="Y191" s="129">
        <f t="shared" ref="Y191:AB191" si="95">Y190/Y189*10</f>
        <v>14</v>
      </c>
      <c r="Z191" s="129">
        <f t="shared" si="95"/>
        <v>10</v>
      </c>
      <c r="AA191" s="131">
        <f t="shared" si="95"/>
        <v>13.32155477031802</v>
      </c>
      <c r="AB191" s="129">
        <f t="shared" si="95"/>
        <v>19.829901521933749</v>
      </c>
      <c r="AC191" s="129"/>
      <c r="AD191" s="129"/>
      <c r="AE191" s="100"/>
    </row>
    <row r="192" spans="1:32" s="5" customFormat="1" ht="30" hidden="1" customHeight="1" x14ac:dyDescent="0.2">
      <c r="A192" s="119" t="s">
        <v>154</v>
      </c>
      <c r="B192" s="55">
        <v>4088</v>
      </c>
      <c r="C192" s="55">
        <f>SUM(E192:AE192)</f>
        <v>5054</v>
      </c>
      <c r="D192" s="37">
        <f>C192/B192</f>
        <v>1.2363013698630136</v>
      </c>
      <c r="E192" s="135"/>
      <c r="F192" s="135">
        <v>134</v>
      </c>
      <c r="G192" s="135"/>
      <c r="H192" s="135">
        <v>757</v>
      </c>
      <c r="I192" s="135">
        <v>581</v>
      </c>
      <c r="J192" s="135"/>
      <c r="K192" s="135">
        <v>1413</v>
      </c>
      <c r="L192" s="135">
        <v>114</v>
      </c>
      <c r="M192" s="135"/>
      <c r="N192" s="135">
        <v>1069</v>
      </c>
      <c r="O192" s="135">
        <v>129</v>
      </c>
      <c r="P192" s="135"/>
      <c r="Q192" s="135"/>
      <c r="R192" s="135">
        <v>17</v>
      </c>
      <c r="S192" s="135"/>
      <c r="T192" s="135">
        <v>110</v>
      </c>
      <c r="U192" s="135">
        <v>30</v>
      </c>
      <c r="V192" s="135"/>
      <c r="W192" s="135"/>
      <c r="X192" s="100">
        <v>700</v>
      </c>
      <c r="Y192" s="135"/>
      <c r="Z192" s="135"/>
      <c r="AA192" s="62"/>
      <c r="AB192" s="135"/>
      <c r="AC192" s="135"/>
      <c r="AD192" s="135"/>
      <c r="AE192" s="135"/>
    </row>
    <row r="193" spans="1:31" s="5" customFormat="1" ht="30" hidden="1" customHeight="1" x14ac:dyDescent="0.2">
      <c r="A193" s="67" t="s">
        <v>155</v>
      </c>
      <c r="B193" s="55">
        <v>2763</v>
      </c>
      <c r="C193" s="55">
        <f>SUM(E193:AE193)</f>
        <v>4341.1000000000004</v>
      </c>
      <c r="D193" s="37">
        <f t="shared" si="73"/>
        <v>1.5711545421643143</v>
      </c>
      <c r="E193" s="135"/>
      <c r="F193" s="100">
        <v>134</v>
      </c>
      <c r="G193" s="100"/>
      <c r="H193" s="100">
        <v>1025</v>
      </c>
      <c r="I193" s="100">
        <v>379</v>
      </c>
      <c r="J193" s="100"/>
      <c r="K193" s="100">
        <v>1102</v>
      </c>
      <c r="L193" s="100">
        <v>110</v>
      </c>
      <c r="M193" s="134"/>
      <c r="N193" s="134">
        <v>1046</v>
      </c>
      <c r="O193" s="100">
        <v>77</v>
      </c>
      <c r="P193" s="124"/>
      <c r="Q193" s="124"/>
      <c r="R193" s="134">
        <v>17</v>
      </c>
      <c r="S193" s="134"/>
      <c r="T193" s="134">
        <v>11</v>
      </c>
      <c r="U193" s="134">
        <v>20.100000000000001</v>
      </c>
      <c r="V193" s="134"/>
      <c r="W193" s="134"/>
      <c r="X193" s="100">
        <v>420</v>
      </c>
      <c r="Y193" s="124"/>
      <c r="Z193" s="134"/>
      <c r="AA193" s="70"/>
      <c r="AB193" s="134"/>
      <c r="AC193" s="134"/>
      <c r="AD193" s="134"/>
      <c r="AE193" s="124"/>
    </row>
    <row r="194" spans="1:31" s="5" customFormat="1" ht="30" hidden="1" customHeight="1" x14ac:dyDescent="0.2">
      <c r="A194" s="67" t="s">
        <v>76</v>
      </c>
      <c r="B194" s="112">
        <f>B193/B192*10</f>
        <v>6.7588062622309195</v>
      </c>
      <c r="C194" s="112">
        <f>C193/C192*10</f>
        <v>8.5894341115947768</v>
      </c>
      <c r="D194" s="37">
        <f t="shared" si="73"/>
        <v>1.2708507654071461</v>
      </c>
      <c r="E194" s="115"/>
      <c r="F194" s="115">
        <f t="shared" ref="F194" si="96">F193/F192*10</f>
        <v>10</v>
      </c>
      <c r="G194" s="115"/>
      <c r="H194" s="115">
        <f>H193/H192*10</f>
        <v>13.540290620871861</v>
      </c>
      <c r="I194" s="115">
        <f>I193/I192*10</f>
        <v>6.5232358003442332</v>
      </c>
      <c r="J194" s="115"/>
      <c r="K194" s="115">
        <f t="shared" ref="K194" si="97">K193/K192*10</f>
        <v>7.799009200283086</v>
      </c>
      <c r="L194" s="115">
        <f t="shared" ref="L194:N194" si="98">L193/L192*10</f>
        <v>9.6491228070175445</v>
      </c>
      <c r="M194" s="115"/>
      <c r="N194" s="115">
        <f t="shared" si="98"/>
        <v>9.7848456501403174</v>
      </c>
      <c r="O194" s="115">
        <f t="shared" ref="O194:T194" si="99">O193/O192*10</f>
        <v>5.9689922480620154</v>
      </c>
      <c r="P194" s="115"/>
      <c r="Q194" s="115"/>
      <c r="R194" s="115">
        <f t="shared" si="99"/>
        <v>10</v>
      </c>
      <c r="S194" s="115"/>
      <c r="T194" s="115">
        <f t="shared" si="99"/>
        <v>1</v>
      </c>
      <c r="U194" s="115">
        <f>U193/U192*10</f>
        <v>6.7</v>
      </c>
      <c r="V194" s="115"/>
      <c r="W194" s="115"/>
      <c r="X194" s="115">
        <f t="shared" ref="X194" si="100">X193/X192*10</f>
        <v>6</v>
      </c>
      <c r="Y194" s="115"/>
      <c r="Z194" s="115"/>
      <c r="AA194" s="72"/>
      <c r="AB194" s="115"/>
      <c r="AC194" s="115"/>
      <c r="AD194" s="115"/>
      <c r="AE194" s="100"/>
    </row>
    <row r="195" spans="1:31" s="5" customFormat="1" ht="30" hidden="1" customHeight="1" x14ac:dyDescent="0.2">
      <c r="A195" s="119" t="s">
        <v>180</v>
      </c>
      <c r="B195" s="112">
        <v>243</v>
      </c>
      <c r="C195" s="112">
        <f>SUM(E195:AE195)</f>
        <v>1183.0999999999999</v>
      </c>
      <c r="D195" s="37">
        <f t="shared" si="73"/>
        <v>4.8687242798353907</v>
      </c>
      <c r="E195" s="115"/>
      <c r="F195" s="115">
        <v>10</v>
      </c>
      <c r="G195" s="115">
        <v>400</v>
      </c>
      <c r="H195" s="115"/>
      <c r="I195" s="100">
        <v>50</v>
      </c>
      <c r="J195" s="100"/>
      <c r="K195" s="115"/>
      <c r="L195" s="115"/>
      <c r="M195" s="115"/>
      <c r="N195" s="115"/>
      <c r="O195" s="115">
        <v>2</v>
      </c>
      <c r="P195" s="115"/>
      <c r="Q195" s="115"/>
      <c r="R195" s="115"/>
      <c r="S195" s="115"/>
      <c r="T195" s="115">
        <v>162</v>
      </c>
      <c r="U195" s="115">
        <v>89.5</v>
      </c>
      <c r="V195" s="100">
        <v>105.6</v>
      </c>
      <c r="W195" s="100"/>
      <c r="X195" s="100">
        <v>110</v>
      </c>
      <c r="Y195" s="100">
        <v>254</v>
      </c>
      <c r="Z195" s="115"/>
      <c r="AA195" s="72"/>
      <c r="AB195" s="115"/>
      <c r="AC195" s="115"/>
      <c r="AD195" s="115"/>
      <c r="AE195" s="100"/>
    </row>
    <row r="196" spans="1:31" s="5" customFormat="1" ht="30" hidden="1" customHeight="1" x14ac:dyDescent="0.2">
      <c r="A196" s="67" t="s">
        <v>181</v>
      </c>
      <c r="B196" s="112">
        <v>419</v>
      </c>
      <c r="C196" s="112">
        <f>SUM(E196:AE196)</f>
        <v>2071.9499999999998</v>
      </c>
      <c r="D196" s="37">
        <f t="shared" si="73"/>
        <v>4.9449880668257755</v>
      </c>
      <c r="E196" s="115"/>
      <c r="F196" s="115">
        <v>16</v>
      </c>
      <c r="G196" s="115">
        <v>720</v>
      </c>
      <c r="H196" s="115"/>
      <c r="I196" s="115">
        <v>26.7</v>
      </c>
      <c r="J196" s="115"/>
      <c r="K196" s="115"/>
      <c r="L196" s="115"/>
      <c r="M196" s="115"/>
      <c r="N196" s="115"/>
      <c r="O196" s="115">
        <v>2</v>
      </c>
      <c r="P196" s="115"/>
      <c r="Q196" s="115"/>
      <c r="R196" s="115"/>
      <c r="S196" s="115"/>
      <c r="T196" s="115">
        <v>241</v>
      </c>
      <c r="U196" s="115">
        <v>80.55</v>
      </c>
      <c r="V196" s="100">
        <v>162.69999999999999</v>
      </c>
      <c r="W196" s="100"/>
      <c r="X196" s="100">
        <v>290</v>
      </c>
      <c r="Y196" s="100">
        <v>533</v>
      </c>
      <c r="Z196" s="115"/>
      <c r="AA196" s="72"/>
      <c r="AB196" s="115"/>
      <c r="AC196" s="115"/>
      <c r="AD196" s="115"/>
      <c r="AE196" s="100"/>
    </row>
    <row r="197" spans="1:31" s="5" customFormat="1" ht="30" hidden="1" customHeight="1" x14ac:dyDescent="0.2">
      <c r="A197" s="67" t="s">
        <v>76</v>
      </c>
      <c r="B197" s="112">
        <v>22.3</v>
      </c>
      <c r="C197" s="112">
        <f>C196/C195*10</f>
        <v>17.512889865607303</v>
      </c>
      <c r="D197" s="37">
        <f t="shared" si="73"/>
        <v>0.78533138410795078</v>
      </c>
      <c r="E197" s="115"/>
      <c r="F197" s="115">
        <f t="shared" ref="F197:G197" si="101">F196/F195*10</f>
        <v>16</v>
      </c>
      <c r="G197" s="115">
        <f t="shared" si="101"/>
        <v>18</v>
      </c>
      <c r="H197" s="115"/>
      <c r="I197" s="115">
        <f t="shared" ref="I197" si="102">I196/I195*10</f>
        <v>5.34</v>
      </c>
      <c r="J197" s="115"/>
      <c r="K197" s="115"/>
      <c r="L197" s="115"/>
      <c r="M197" s="115"/>
      <c r="N197" s="115"/>
      <c r="O197" s="115">
        <f t="shared" ref="O197" si="103">O196/O195*10</f>
        <v>10</v>
      </c>
      <c r="P197" s="115"/>
      <c r="Q197" s="115"/>
      <c r="R197" s="115"/>
      <c r="S197" s="115"/>
      <c r="T197" s="115">
        <f>T196/T195*10</f>
        <v>14.876543209876543</v>
      </c>
      <c r="U197" s="115">
        <f>U196/U195*10</f>
        <v>9</v>
      </c>
      <c r="V197" s="115">
        <f>V196/V195*10</f>
        <v>15.407196969696971</v>
      </c>
      <c r="W197" s="115"/>
      <c r="X197" s="115">
        <f>X196/X195*10</f>
        <v>26.363636363636363</v>
      </c>
      <c r="Y197" s="115">
        <f>Y196/Y195*10</f>
        <v>20.984251968503933</v>
      </c>
      <c r="Z197" s="115"/>
      <c r="AA197" s="72"/>
      <c r="AB197" s="115"/>
      <c r="AC197" s="115"/>
      <c r="AD197" s="115"/>
      <c r="AE197" s="100"/>
    </row>
    <row r="198" spans="1:31" s="5" customFormat="1" ht="30" hidden="1" customHeight="1" x14ac:dyDescent="0.2">
      <c r="A198" s="119" t="s">
        <v>150</v>
      </c>
      <c r="B198" s="55">
        <v>75</v>
      </c>
      <c r="C198" s="55">
        <f>SUM(E198:AE198)</f>
        <v>58</v>
      </c>
      <c r="D198" s="37">
        <f t="shared" si="73"/>
        <v>0.77333333333333332</v>
      </c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>
        <v>58</v>
      </c>
      <c r="U198" s="135"/>
      <c r="V198" s="135"/>
      <c r="W198" s="135"/>
      <c r="X198" s="135"/>
      <c r="Y198" s="135"/>
      <c r="Z198" s="135"/>
      <c r="AA198" s="62"/>
      <c r="AB198" s="135"/>
      <c r="AC198" s="135"/>
      <c r="AD198" s="135"/>
      <c r="AE198" s="135"/>
    </row>
    <row r="199" spans="1:31" s="5" customFormat="1" ht="30" hidden="1" customHeight="1" x14ac:dyDescent="0.2">
      <c r="A199" s="67" t="s">
        <v>151</v>
      </c>
      <c r="B199" s="55">
        <v>83</v>
      </c>
      <c r="C199" s="55">
        <f>SUM(E199:AE199)</f>
        <v>85</v>
      </c>
      <c r="D199" s="37">
        <f t="shared" si="73"/>
        <v>1.0240963855421688</v>
      </c>
      <c r="E199" s="135"/>
      <c r="F199" s="124"/>
      <c r="G199" s="129"/>
      <c r="H199" s="124"/>
      <c r="I199" s="124"/>
      <c r="J199" s="124"/>
      <c r="K199" s="124"/>
      <c r="L199" s="134"/>
      <c r="M199" s="134"/>
      <c r="N199" s="134"/>
      <c r="O199" s="124"/>
      <c r="P199" s="124"/>
      <c r="Q199" s="124"/>
      <c r="R199" s="124"/>
      <c r="S199" s="124"/>
      <c r="T199" s="134">
        <v>85</v>
      </c>
      <c r="U199" s="134"/>
      <c r="V199" s="134"/>
      <c r="W199" s="134"/>
      <c r="X199" s="134"/>
      <c r="Y199" s="124"/>
      <c r="Z199" s="134"/>
      <c r="AA199" s="70"/>
      <c r="AB199" s="134"/>
      <c r="AC199" s="134"/>
      <c r="AD199" s="134"/>
      <c r="AE199" s="124"/>
    </row>
    <row r="200" spans="1:31" s="5" customFormat="1" ht="30" hidden="1" customHeight="1" x14ac:dyDescent="0.2">
      <c r="A200" s="67" t="s">
        <v>76</v>
      </c>
      <c r="B200" s="112">
        <f>B199/B198*10</f>
        <v>11.066666666666666</v>
      </c>
      <c r="C200" s="112">
        <f>C199/C198*10</f>
        <v>14.655172413793103</v>
      </c>
      <c r="D200" s="37">
        <f t="shared" si="73"/>
        <v>1.324262567511425</v>
      </c>
      <c r="E200" s="115"/>
      <c r="F200" s="115"/>
      <c r="G200" s="115"/>
      <c r="H200" s="100"/>
      <c r="I200" s="100"/>
      <c r="J200" s="100"/>
      <c r="K200" s="100"/>
      <c r="L200" s="115"/>
      <c r="M200" s="115"/>
      <c r="N200" s="115"/>
      <c r="O200" s="100"/>
      <c r="P200" s="100"/>
      <c r="Q200" s="100"/>
      <c r="R200" s="100"/>
      <c r="S200" s="100"/>
      <c r="T200" s="115">
        <f>T199/T198*10</f>
        <v>14.655172413793103</v>
      </c>
      <c r="U200" s="115"/>
      <c r="V200" s="115"/>
      <c r="W200" s="115"/>
      <c r="X200" s="115"/>
      <c r="Y200" s="100"/>
      <c r="Z200" s="115"/>
      <c r="AA200" s="72"/>
      <c r="AB200" s="115"/>
      <c r="AC200" s="115"/>
      <c r="AD200" s="115"/>
      <c r="AE200" s="100"/>
    </row>
    <row r="201" spans="1:31" s="5" customFormat="1" ht="30" hidden="1" customHeight="1" outlineLevel="1" x14ac:dyDescent="0.2">
      <c r="A201" s="119" t="s">
        <v>190</v>
      </c>
      <c r="B201" s="55">
        <v>617</v>
      </c>
      <c r="C201" s="55">
        <f>SUM(E201:AE201)</f>
        <v>867</v>
      </c>
      <c r="D201" s="37">
        <f t="shared" si="73"/>
        <v>1.4051863857374391</v>
      </c>
      <c r="E201" s="135"/>
      <c r="F201" s="135"/>
      <c r="G201" s="135">
        <v>417</v>
      </c>
      <c r="H201" s="135"/>
      <c r="I201" s="135"/>
      <c r="J201" s="135"/>
      <c r="K201" s="135"/>
      <c r="L201" s="135"/>
      <c r="M201" s="135"/>
      <c r="N201" s="135"/>
      <c r="O201" s="135"/>
      <c r="P201" s="135"/>
      <c r="Q201" s="135"/>
      <c r="R201" s="135"/>
      <c r="S201" s="135"/>
      <c r="T201" s="135"/>
      <c r="U201" s="135"/>
      <c r="V201" s="135"/>
      <c r="W201" s="135"/>
      <c r="X201" s="135"/>
      <c r="Y201" s="135">
        <v>300</v>
      </c>
      <c r="Z201" s="135"/>
      <c r="AA201" s="62"/>
      <c r="AB201" s="135">
        <v>150</v>
      </c>
      <c r="AC201" s="135"/>
      <c r="AD201" s="135"/>
      <c r="AE201" s="135"/>
    </row>
    <row r="202" spans="1:31" s="5" customFormat="1" ht="30" hidden="1" customHeight="1" outlineLevel="1" x14ac:dyDescent="0.2">
      <c r="A202" s="67" t="s">
        <v>91</v>
      </c>
      <c r="B202" s="55">
        <v>7275</v>
      </c>
      <c r="C202" s="55">
        <f>SUM(E202:AE202)</f>
        <v>26430</v>
      </c>
      <c r="D202" s="37">
        <f t="shared" si="73"/>
        <v>3.6329896907216495</v>
      </c>
      <c r="E202" s="135"/>
      <c r="F202" s="135"/>
      <c r="G202" s="135">
        <v>11880</v>
      </c>
      <c r="H202" s="135"/>
      <c r="I202" s="135"/>
      <c r="J202" s="135"/>
      <c r="K202" s="135"/>
      <c r="L202" s="135"/>
      <c r="M202" s="135"/>
      <c r="N202" s="135"/>
      <c r="O202" s="135"/>
      <c r="P202" s="135"/>
      <c r="Q202" s="135"/>
      <c r="R202" s="135"/>
      <c r="S202" s="135"/>
      <c r="T202" s="135"/>
      <c r="U202" s="135"/>
      <c r="V202" s="135"/>
      <c r="W202" s="135"/>
      <c r="X202" s="135"/>
      <c r="Y202" s="135">
        <v>9300</v>
      </c>
      <c r="Z202" s="135"/>
      <c r="AA202" s="62"/>
      <c r="AB202" s="135">
        <v>5250</v>
      </c>
      <c r="AC202" s="135"/>
      <c r="AD202" s="135"/>
      <c r="AE202" s="135"/>
    </row>
    <row r="203" spans="1:31" s="5" customFormat="1" ht="30" hidden="1" customHeight="1" x14ac:dyDescent="0.2">
      <c r="A203" s="67" t="s">
        <v>76</v>
      </c>
      <c r="B203" s="120">
        <f>B202/B201*10</f>
        <v>117.90923824959481</v>
      </c>
      <c r="C203" s="120">
        <f>C202/C201*10</f>
        <v>304.84429065743944</v>
      </c>
      <c r="D203" s="37">
        <f t="shared" si="73"/>
        <v>2.5854148087373217</v>
      </c>
      <c r="E203" s="129"/>
      <c r="F203" s="129"/>
      <c r="G203" s="129">
        <f t="shared" ref="G203" si="104">G202/G201*10</f>
        <v>284.89208633093529</v>
      </c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>
        <f>Y202/Y201*10</f>
        <v>310</v>
      </c>
      <c r="Z203" s="129"/>
      <c r="AA203" s="131"/>
      <c r="AB203" s="129">
        <f t="shared" ref="AB203" si="105">AB202/AB201*10</f>
        <v>350</v>
      </c>
      <c r="AC203" s="129"/>
      <c r="AD203" s="129"/>
      <c r="AE203" s="129"/>
    </row>
    <row r="204" spans="1:31" s="5" customFormat="1" ht="30" hidden="1" customHeight="1" outlineLevel="1" x14ac:dyDescent="0.2">
      <c r="A204" s="119" t="s">
        <v>92</v>
      </c>
      <c r="B204" s="55">
        <v>1991</v>
      </c>
      <c r="C204" s="55">
        <f>SUM(E204:AE204)</f>
        <v>4867</v>
      </c>
      <c r="D204" s="37">
        <f t="shared" si="73"/>
        <v>2.4445002511300853</v>
      </c>
      <c r="E204" s="135">
        <v>106</v>
      </c>
      <c r="F204" s="135"/>
      <c r="G204" s="135">
        <v>303</v>
      </c>
      <c r="H204" s="135"/>
      <c r="I204" s="135">
        <v>100</v>
      </c>
      <c r="J204" s="135"/>
      <c r="K204" s="135">
        <v>1884</v>
      </c>
      <c r="L204" s="135">
        <v>160</v>
      </c>
      <c r="M204" s="135">
        <v>895</v>
      </c>
      <c r="N204" s="135"/>
      <c r="O204" s="135"/>
      <c r="P204" s="135"/>
      <c r="Q204" s="135"/>
      <c r="R204" s="135"/>
      <c r="S204" s="135"/>
      <c r="T204" s="135"/>
      <c r="U204" s="135">
        <v>105</v>
      </c>
      <c r="V204" s="135"/>
      <c r="W204" s="135"/>
      <c r="X204" s="135">
        <v>30</v>
      </c>
      <c r="Y204" s="135">
        <v>929</v>
      </c>
      <c r="Z204" s="135"/>
      <c r="AA204" s="62"/>
      <c r="AB204" s="135">
        <v>180</v>
      </c>
      <c r="AC204" s="135"/>
      <c r="AD204" s="135"/>
      <c r="AE204" s="135">
        <v>175</v>
      </c>
    </row>
    <row r="205" spans="1:31" s="5" customFormat="1" ht="30" hidden="1" customHeight="1" outlineLevel="1" x14ac:dyDescent="0.2">
      <c r="A205" s="67" t="s">
        <v>93</v>
      </c>
      <c r="B205" s="55">
        <v>2807</v>
      </c>
      <c r="C205" s="55">
        <f>SUM(E205:AE205)</f>
        <v>7275</v>
      </c>
      <c r="D205" s="37">
        <f t="shared" si="73"/>
        <v>2.5917349483434271</v>
      </c>
      <c r="E205" s="135">
        <v>212</v>
      </c>
      <c r="F205" s="135"/>
      <c r="G205" s="135">
        <v>416</v>
      </c>
      <c r="H205" s="135"/>
      <c r="I205" s="135">
        <v>138</v>
      </c>
      <c r="J205" s="135"/>
      <c r="K205" s="135">
        <v>1929</v>
      </c>
      <c r="L205" s="135">
        <v>345</v>
      </c>
      <c r="M205" s="135">
        <v>1474</v>
      </c>
      <c r="N205" s="135"/>
      <c r="O205" s="135"/>
      <c r="P205" s="135"/>
      <c r="Q205" s="135"/>
      <c r="R205" s="135"/>
      <c r="S205" s="135"/>
      <c r="T205" s="135"/>
      <c r="U205" s="135">
        <v>104</v>
      </c>
      <c r="V205" s="135"/>
      <c r="W205" s="135"/>
      <c r="X205" s="135">
        <v>30</v>
      </c>
      <c r="Y205" s="135">
        <v>2044</v>
      </c>
      <c r="Z205" s="135"/>
      <c r="AA205" s="62"/>
      <c r="AB205" s="135">
        <v>180</v>
      </c>
      <c r="AC205" s="135"/>
      <c r="AD205" s="135"/>
      <c r="AE205" s="135">
        <v>403</v>
      </c>
    </row>
    <row r="206" spans="1:31" s="5" customFormat="1" ht="30" hidden="1" customHeight="1" x14ac:dyDescent="0.2">
      <c r="A206" s="67" t="s">
        <v>76</v>
      </c>
      <c r="B206" s="120">
        <f>B205/B204*10</f>
        <v>14.098442993470616</v>
      </c>
      <c r="C206" s="120">
        <f>C205/C204*10</f>
        <v>14.947606328333675</v>
      </c>
      <c r="D206" s="37">
        <f t="shared" si="73"/>
        <v>1.0602310010585092</v>
      </c>
      <c r="E206" s="129">
        <f t="shared" ref="E206:G206" si="106">E205/E204*10</f>
        <v>20</v>
      </c>
      <c r="F206" s="129"/>
      <c r="G206" s="129">
        <f t="shared" si="106"/>
        <v>13.729372937293729</v>
      </c>
      <c r="H206" s="129"/>
      <c r="I206" s="129">
        <f t="shared" ref="I206:M206" si="107">I205/I204*10</f>
        <v>13.799999999999999</v>
      </c>
      <c r="J206" s="129"/>
      <c r="K206" s="129">
        <f t="shared" si="107"/>
        <v>10.238853503184712</v>
      </c>
      <c r="L206" s="129">
        <f t="shared" si="107"/>
        <v>21.5625</v>
      </c>
      <c r="M206" s="129">
        <f t="shared" si="107"/>
        <v>16.46927374301676</v>
      </c>
      <c r="N206" s="129"/>
      <c r="O206" s="129"/>
      <c r="P206" s="129"/>
      <c r="Q206" s="129"/>
      <c r="R206" s="129"/>
      <c r="S206" s="129"/>
      <c r="T206" s="129"/>
      <c r="U206" s="129">
        <f t="shared" ref="U206" si="108">U205/U204*10</f>
        <v>9.9047619047619051</v>
      </c>
      <c r="V206" s="129"/>
      <c r="W206" s="129"/>
      <c r="X206" s="129">
        <f t="shared" ref="X206:Y206" si="109">X205/X204*10</f>
        <v>10</v>
      </c>
      <c r="Y206" s="129">
        <f t="shared" si="109"/>
        <v>22.002152852529598</v>
      </c>
      <c r="Z206" s="129"/>
      <c r="AA206" s="131"/>
      <c r="AB206" s="129">
        <f>AB205/AB204*10</f>
        <v>10</v>
      </c>
      <c r="AC206" s="129"/>
      <c r="AD206" s="129"/>
      <c r="AE206" s="129">
        <f>AE205/AE204*10</f>
        <v>23.028571428571428</v>
      </c>
    </row>
    <row r="207" spans="1:31" s="22" customFormat="1" ht="30" hidden="1" customHeight="1" x14ac:dyDescent="0.2">
      <c r="A207" s="119" t="s">
        <v>94</v>
      </c>
      <c r="B207" s="46">
        <v>10259</v>
      </c>
      <c r="C207" s="55">
        <f>SUM(E207:AE207)</f>
        <v>12695</v>
      </c>
      <c r="D207" s="37">
        <f t="shared" si="73"/>
        <v>1.2374500438639244</v>
      </c>
      <c r="E207" s="135"/>
      <c r="F207" s="135">
        <v>346</v>
      </c>
      <c r="G207" s="135">
        <v>996</v>
      </c>
      <c r="H207" s="135">
        <v>993</v>
      </c>
      <c r="I207" s="135">
        <v>382</v>
      </c>
      <c r="J207" s="135"/>
      <c r="K207" s="135">
        <v>283</v>
      </c>
      <c r="L207" s="135"/>
      <c r="M207" s="135">
        <v>1260</v>
      </c>
      <c r="N207" s="135">
        <v>546</v>
      </c>
      <c r="O207" s="135">
        <v>540</v>
      </c>
      <c r="P207" s="135">
        <v>557</v>
      </c>
      <c r="Q207" s="135"/>
      <c r="R207" s="135">
        <v>791</v>
      </c>
      <c r="S207" s="135"/>
      <c r="T207" s="135">
        <v>261</v>
      </c>
      <c r="U207" s="135">
        <v>150</v>
      </c>
      <c r="V207" s="135">
        <v>68</v>
      </c>
      <c r="W207" s="135"/>
      <c r="X207" s="135">
        <v>2203</v>
      </c>
      <c r="Y207" s="135">
        <v>581</v>
      </c>
      <c r="Z207" s="135"/>
      <c r="AA207" s="62">
        <v>470</v>
      </c>
      <c r="AB207" s="135">
        <v>1356</v>
      </c>
      <c r="AC207" s="135"/>
      <c r="AD207" s="135"/>
      <c r="AE207" s="135">
        <v>912</v>
      </c>
    </row>
    <row r="208" spans="1:31" s="5" customFormat="1" ht="30" hidden="1" customHeight="1" x14ac:dyDescent="0.2">
      <c r="A208" s="119" t="s">
        <v>95</v>
      </c>
      <c r="B208" s="46"/>
      <c r="C208" s="55"/>
      <c r="D208" s="37"/>
      <c r="E208" s="135"/>
      <c r="F208" s="135"/>
      <c r="G208" s="135"/>
      <c r="H208" s="135"/>
      <c r="I208" s="135"/>
      <c r="J208" s="135"/>
      <c r="K208" s="135"/>
      <c r="L208" s="135"/>
      <c r="M208" s="135"/>
      <c r="N208" s="135"/>
      <c r="O208" s="135"/>
      <c r="P208" s="135"/>
      <c r="Q208" s="135"/>
      <c r="R208" s="135"/>
      <c r="S208" s="135"/>
      <c r="T208" s="135"/>
      <c r="U208" s="135"/>
      <c r="V208" s="135"/>
      <c r="W208" s="135"/>
      <c r="X208" s="135"/>
      <c r="Y208" s="135"/>
      <c r="Z208" s="135"/>
      <c r="AA208" s="62"/>
      <c r="AB208" s="135"/>
      <c r="AC208" s="135"/>
      <c r="AD208" s="135"/>
      <c r="AE208" s="135">
        <v>7</v>
      </c>
    </row>
    <row r="209" spans="1:31" s="5" customFormat="1" ht="30" hidden="1" customHeight="1" x14ac:dyDescent="0.2">
      <c r="A209" s="119" t="s">
        <v>175</v>
      </c>
      <c r="B209" s="46"/>
      <c r="C209" s="55">
        <f>SUM(E209:AE209)</f>
        <v>4939</v>
      </c>
      <c r="D209" s="37"/>
      <c r="E209" s="135">
        <v>953</v>
      </c>
      <c r="F209" s="135">
        <v>40</v>
      </c>
      <c r="G209" s="135"/>
      <c r="H209" s="135">
        <v>187</v>
      </c>
      <c r="I209" s="135">
        <v>238</v>
      </c>
      <c r="J209" s="135"/>
      <c r="K209" s="135">
        <v>80</v>
      </c>
      <c r="L209" s="135"/>
      <c r="M209" s="135"/>
      <c r="N209" s="135"/>
      <c r="O209" s="135"/>
      <c r="P209" s="135"/>
      <c r="Q209" s="135"/>
      <c r="R209" s="135">
        <v>210</v>
      </c>
      <c r="S209" s="135"/>
      <c r="T209" s="135">
        <v>2527</v>
      </c>
      <c r="U209" s="135">
        <v>30</v>
      </c>
      <c r="V209" s="135">
        <v>200</v>
      </c>
      <c r="W209" s="135"/>
      <c r="X209" s="135">
        <v>73</v>
      </c>
      <c r="Y209" s="135"/>
      <c r="Z209" s="135"/>
      <c r="AA209" s="62">
        <v>321</v>
      </c>
      <c r="AB209" s="135">
        <v>80</v>
      </c>
      <c r="AC209" s="135"/>
      <c r="AD209" s="135"/>
      <c r="AE209" s="135"/>
    </row>
    <row r="210" spans="1:31" s="5" customFormat="1" ht="30" hidden="1" customHeight="1" x14ac:dyDescent="0.2">
      <c r="A210" s="67" t="s">
        <v>176</v>
      </c>
      <c r="B210" s="46"/>
      <c r="C210" s="55">
        <f>SUM(E210:AE210)</f>
        <v>4480</v>
      </c>
      <c r="D210" s="37"/>
      <c r="E210" s="135">
        <v>1048</v>
      </c>
      <c r="F210" s="135">
        <v>40</v>
      </c>
      <c r="G210" s="135"/>
      <c r="H210" s="135">
        <v>201</v>
      </c>
      <c r="I210" s="135">
        <v>235</v>
      </c>
      <c r="J210" s="135"/>
      <c r="K210" s="135">
        <v>128</v>
      </c>
      <c r="L210" s="135"/>
      <c r="M210" s="135"/>
      <c r="N210" s="135"/>
      <c r="O210" s="135"/>
      <c r="P210" s="135"/>
      <c r="Q210" s="135"/>
      <c r="R210" s="135">
        <v>230</v>
      </c>
      <c r="S210" s="135"/>
      <c r="T210" s="135">
        <v>1952</v>
      </c>
      <c r="U210" s="135">
        <v>30</v>
      </c>
      <c r="V210" s="135">
        <v>100</v>
      </c>
      <c r="W210" s="135"/>
      <c r="X210" s="135">
        <v>73</v>
      </c>
      <c r="Y210" s="135"/>
      <c r="Z210" s="135"/>
      <c r="AA210" s="62">
        <v>233</v>
      </c>
      <c r="AB210" s="135">
        <v>210</v>
      </c>
      <c r="AC210" s="135"/>
      <c r="AD210" s="135"/>
      <c r="AE210" s="135"/>
    </row>
    <row r="211" spans="1:31" s="5" customFormat="1" ht="30" hidden="1" customHeight="1" x14ac:dyDescent="0.2">
      <c r="A211" s="67" t="s">
        <v>177</v>
      </c>
      <c r="B211" s="46"/>
      <c r="C211" s="112">
        <f>C210/C209*10</f>
        <v>9.0706620773435915</v>
      </c>
      <c r="D211" s="37"/>
      <c r="E211" s="136">
        <f t="shared" ref="E211:F211" si="110">E210/E209*10</f>
        <v>10.996852046169989</v>
      </c>
      <c r="F211" s="136">
        <f t="shared" si="110"/>
        <v>10</v>
      </c>
      <c r="G211" s="136"/>
      <c r="H211" s="136">
        <f>H210/H209*10</f>
        <v>10.748663101604279</v>
      </c>
      <c r="I211" s="136">
        <f t="shared" ref="I211:K211" si="111">I210/I209*10</f>
        <v>9.8739495798319332</v>
      </c>
      <c r="J211" s="136"/>
      <c r="K211" s="136">
        <f t="shared" si="111"/>
        <v>16</v>
      </c>
      <c r="L211" s="136"/>
      <c r="M211" s="136"/>
      <c r="N211" s="136"/>
      <c r="O211" s="136"/>
      <c r="P211" s="136"/>
      <c r="Q211" s="136"/>
      <c r="R211" s="136">
        <f t="shared" ref="R211:AB211" si="112">R210/R209*10</f>
        <v>10.952380952380953</v>
      </c>
      <c r="S211" s="136"/>
      <c r="T211" s="136">
        <f t="shared" si="112"/>
        <v>7.7245745943806892</v>
      </c>
      <c r="U211" s="136">
        <f t="shared" si="112"/>
        <v>10</v>
      </c>
      <c r="V211" s="136">
        <f t="shared" si="112"/>
        <v>5</v>
      </c>
      <c r="W211" s="136"/>
      <c r="X211" s="136">
        <f t="shared" si="112"/>
        <v>10</v>
      </c>
      <c r="Y211" s="136"/>
      <c r="Z211" s="136"/>
      <c r="AA211" s="145">
        <f t="shared" si="112"/>
        <v>7.2585669781931461</v>
      </c>
      <c r="AB211" s="136">
        <f t="shared" si="112"/>
        <v>26.25</v>
      </c>
      <c r="AC211" s="136"/>
      <c r="AD211" s="136"/>
      <c r="AE211" s="135"/>
    </row>
    <row r="212" spans="1:31" s="5" customFormat="1" ht="30" hidden="1" customHeight="1" x14ac:dyDescent="0.2">
      <c r="A212" s="119" t="s">
        <v>169</v>
      </c>
      <c r="B212" s="46"/>
      <c r="C212" s="55">
        <f>SUM(E212:AE212)</f>
        <v>39.299999999999997</v>
      </c>
      <c r="D212" s="37" t="e">
        <f t="shared" si="73"/>
        <v>#DIV/0!</v>
      </c>
      <c r="E212" s="55"/>
      <c r="F212" s="55"/>
      <c r="G212" s="136">
        <v>20</v>
      </c>
      <c r="H212" s="55"/>
      <c r="I212" s="135"/>
      <c r="J212" s="135"/>
      <c r="K212" s="135"/>
      <c r="L212" s="135"/>
      <c r="M212" s="135">
        <f t="shared" ref="M212" si="113">M213</f>
        <v>2</v>
      </c>
      <c r="N212" s="135"/>
      <c r="O212" s="135"/>
      <c r="P212" s="135"/>
      <c r="Q212" s="135"/>
      <c r="R212" s="135">
        <v>14</v>
      </c>
      <c r="S212" s="135"/>
      <c r="T212" s="135"/>
      <c r="U212" s="135"/>
      <c r="V212" s="135">
        <f>V213</f>
        <v>0.3</v>
      </c>
      <c r="W212" s="135"/>
      <c r="X212" s="135">
        <v>3</v>
      </c>
      <c r="Y212" s="135"/>
      <c r="Z212" s="135"/>
      <c r="AA212" s="62"/>
      <c r="AB212" s="135"/>
      <c r="AC212" s="135"/>
      <c r="AD212" s="135"/>
      <c r="AE212" s="135"/>
    </row>
    <row r="213" spans="1:31" s="5" customFormat="1" ht="30" hidden="1" customHeight="1" x14ac:dyDescent="0.2">
      <c r="A213" s="119" t="s">
        <v>171</v>
      </c>
      <c r="B213" s="46"/>
      <c r="C213" s="55">
        <v>14</v>
      </c>
      <c r="D213" s="37" t="e">
        <f t="shared" si="73"/>
        <v>#DIV/0!</v>
      </c>
      <c r="E213" s="55"/>
      <c r="F213" s="55"/>
      <c r="G213" s="136">
        <v>2</v>
      </c>
      <c r="H213" s="55"/>
      <c r="I213" s="135"/>
      <c r="J213" s="135"/>
      <c r="K213" s="135"/>
      <c r="L213" s="135"/>
      <c r="M213" s="135">
        <v>2</v>
      </c>
      <c r="N213" s="135"/>
      <c r="O213" s="135"/>
      <c r="P213" s="135"/>
      <c r="Q213" s="135"/>
      <c r="R213" s="135">
        <v>14</v>
      </c>
      <c r="S213" s="135"/>
      <c r="T213" s="135"/>
      <c r="U213" s="135"/>
      <c r="V213" s="135">
        <v>0.3</v>
      </c>
      <c r="W213" s="135"/>
      <c r="X213" s="135">
        <v>3</v>
      </c>
      <c r="Y213" s="135"/>
      <c r="Z213" s="135"/>
      <c r="AA213" s="62"/>
      <c r="AB213" s="135"/>
      <c r="AC213" s="135"/>
      <c r="AD213" s="135"/>
      <c r="AE213" s="135">
        <v>0.5</v>
      </c>
    </row>
    <row r="214" spans="1:31" s="5" customFormat="1" ht="30" hidden="1" customHeight="1" x14ac:dyDescent="0.2">
      <c r="A214" s="67" t="s">
        <v>170</v>
      </c>
      <c r="B214" s="46"/>
      <c r="C214" s="55">
        <f>SUM(E214:AE214)</f>
        <v>53.95</v>
      </c>
      <c r="D214" s="37" t="e">
        <f t="shared" si="73"/>
        <v>#DIV/0!</v>
      </c>
      <c r="E214" s="55"/>
      <c r="F214" s="55"/>
      <c r="G214" s="136">
        <v>26</v>
      </c>
      <c r="H214" s="55"/>
      <c r="I214" s="135"/>
      <c r="J214" s="135"/>
      <c r="K214" s="135"/>
      <c r="L214" s="135"/>
      <c r="M214" s="135">
        <f t="shared" ref="M214" si="114">M215</f>
        <v>0.5</v>
      </c>
      <c r="N214" s="135"/>
      <c r="O214" s="135"/>
      <c r="P214" s="135"/>
      <c r="Q214" s="135"/>
      <c r="R214" s="135">
        <v>18</v>
      </c>
      <c r="S214" s="135"/>
      <c r="T214" s="135"/>
      <c r="U214" s="135"/>
      <c r="V214" s="135">
        <v>0.65</v>
      </c>
      <c r="W214" s="135"/>
      <c r="X214" s="135">
        <v>8.8000000000000007</v>
      </c>
      <c r="Y214" s="135"/>
      <c r="Z214" s="135"/>
      <c r="AA214" s="62"/>
      <c r="AB214" s="135"/>
      <c r="AC214" s="135"/>
      <c r="AD214" s="135"/>
      <c r="AE214" s="135"/>
    </row>
    <row r="215" spans="1:31" s="5" customFormat="1" ht="30" hidden="1" customHeight="1" x14ac:dyDescent="0.2">
      <c r="A215" s="67" t="s">
        <v>173</v>
      </c>
      <c r="B215" s="46"/>
      <c r="C215" s="55">
        <v>18</v>
      </c>
      <c r="D215" s="37" t="e">
        <f t="shared" si="73"/>
        <v>#DIV/0!</v>
      </c>
      <c r="E215" s="55"/>
      <c r="F215" s="55"/>
      <c r="G215" s="136">
        <v>1.67</v>
      </c>
      <c r="H215" s="55"/>
      <c r="I215" s="135"/>
      <c r="J215" s="135"/>
      <c r="K215" s="135"/>
      <c r="L215" s="135"/>
      <c r="M215" s="135">
        <v>0.5</v>
      </c>
      <c r="N215" s="135"/>
      <c r="O215" s="135"/>
      <c r="P215" s="135"/>
      <c r="Q215" s="135"/>
      <c r="R215" s="135">
        <v>18</v>
      </c>
      <c r="S215" s="135"/>
      <c r="T215" s="135"/>
      <c r="U215" s="135"/>
      <c r="V215" s="135">
        <v>0.65</v>
      </c>
      <c r="W215" s="135"/>
      <c r="X215" s="135">
        <v>8.8000000000000007</v>
      </c>
      <c r="Y215" s="135"/>
      <c r="Z215" s="135"/>
      <c r="AA215" s="62"/>
      <c r="AB215" s="135"/>
      <c r="AC215" s="135"/>
      <c r="AD215" s="135"/>
      <c r="AE215" s="135">
        <v>1.2</v>
      </c>
    </row>
    <row r="216" spans="1:31" s="5" customFormat="1" ht="30" hidden="1" customHeight="1" x14ac:dyDescent="0.2">
      <c r="A216" s="119" t="s">
        <v>76</v>
      </c>
      <c r="B216" s="46"/>
      <c r="C216" s="55">
        <f>(C214/C212)*10</f>
        <v>13.727735368956743</v>
      </c>
      <c r="D216" s="37" t="e">
        <f t="shared" si="73"/>
        <v>#DIV/0!</v>
      </c>
      <c r="E216" s="135"/>
      <c r="F216" s="135"/>
      <c r="G216" s="136">
        <f>G214/G212*10</f>
        <v>13</v>
      </c>
      <c r="H216" s="136"/>
      <c r="I216" s="136"/>
      <c r="J216" s="136"/>
      <c r="K216" s="136"/>
      <c r="L216" s="136"/>
      <c r="M216" s="136">
        <f t="shared" ref="M216" si="115">M217</f>
        <v>2.5</v>
      </c>
      <c r="N216" s="136"/>
      <c r="O216" s="136"/>
      <c r="P216" s="136"/>
      <c r="Q216" s="136"/>
      <c r="R216" s="136">
        <f t="shared" ref="R216" si="116">R217</f>
        <v>12.857142857142858</v>
      </c>
      <c r="S216" s="136"/>
      <c r="T216" s="136"/>
      <c r="U216" s="136"/>
      <c r="V216" s="136">
        <f>V217</f>
        <v>21.666666666666671</v>
      </c>
      <c r="W216" s="136"/>
      <c r="X216" s="136">
        <f>X217</f>
        <v>29.333333333333336</v>
      </c>
      <c r="Y216" s="135"/>
      <c r="Z216" s="135"/>
      <c r="AA216" s="62"/>
      <c r="AB216" s="135"/>
      <c r="AC216" s="135"/>
      <c r="AD216" s="135"/>
      <c r="AE216" s="135"/>
    </row>
    <row r="217" spans="1:31" s="5" customFormat="1" ht="30" hidden="1" customHeight="1" x14ac:dyDescent="0.2">
      <c r="A217" s="119" t="s">
        <v>172</v>
      </c>
      <c r="B217" s="46"/>
      <c r="C217" s="55">
        <f>(C215/C213)*10</f>
        <v>12.857142857142858</v>
      </c>
      <c r="D217" s="37" t="e">
        <f t="shared" si="73"/>
        <v>#DIV/0!</v>
      </c>
      <c r="E217" s="141"/>
      <c r="F217" s="141"/>
      <c r="G217" s="146">
        <f>G215/G213*10</f>
        <v>8.35</v>
      </c>
      <c r="H217" s="141"/>
      <c r="I217" s="141"/>
      <c r="J217" s="141"/>
      <c r="K217" s="141"/>
      <c r="L217" s="141"/>
      <c r="M217" s="146">
        <f t="shared" ref="M217" si="117">M215/M213*10</f>
        <v>2.5</v>
      </c>
      <c r="N217" s="146"/>
      <c r="O217" s="146"/>
      <c r="P217" s="146"/>
      <c r="Q217" s="146"/>
      <c r="R217" s="146">
        <f t="shared" ref="R217" si="118">R215/R213*10</f>
        <v>12.857142857142858</v>
      </c>
      <c r="S217" s="146"/>
      <c r="T217" s="146"/>
      <c r="U217" s="146"/>
      <c r="V217" s="146">
        <f>V215/V213*10</f>
        <v>21.666666666666671</v>
      </c>
      <c r="W217" s="146"/>
      <c r="X217" s="146">
        <f>X215/X213*10</f>
        <v>29.333333333333336</v>
      </c>
      <c r="Y217" s="141"/>
      <c r="Z217" s="141"/>
      <c r="AA217" s="147"/>
      <c r="AB217" s="141"/>
      <c r="AC217" s="141"/>
      <c r="AD217" s="141"/>
      <c r="AE217" s="141">
        <f>AE215/AE213*10</f>
        <v>24</v>
      </c>
    </row>
    <row r="218" spans="1:31" s="5" customFormat="1" ht="30" hidden="1" customHeight="1" x14ac:dyDescent="0.2">
      <c r="A218" s="119" t="s">
        <v>178</v>
      </c>
      <c r="B218" s="47">
        <v>107.8</v>
      </c>
      <c r="C218" s="112">
        <f>SUM(E218:AE218)</f>
        <v>116.9</v>
      </c>
      <c r="D218" s="37">
        <f t="shared" si="73"/>
        <v>1.0844155844155845</v>
      </c>
      <c r="E218" s="141"/>
      <c r="F218" s="141"/>
      <c r="G218" s="141"/>
      <c r="H218" s="141">
        <v>22</v>
      </c>
      <c r="I218" s="141"/>
      <c r="J218" s="141"/>
      <c r="K218" s="141"/>
      <c r="L218" s="141"/>
      <c r="M218" s="146"/>
      <c r="N218" s="146"/>
      <c r="O218" s="146"/>
      <c r="P218" s="146">
        <v>4</v>
      </c>
      <c r="Q218" s="146"/>
      <c r="R218" s="146"/>
      <c r="S218" s="146"/>
      <c r="T218" s="146"/>
      <c r="U218" s="146">
        <v>30</v>
      </c>
      <c r="V218" s="146">
        <v>15.7</v>
      </c>
      <c r="W218" s="146"/>
      <c r="X218" s="146">
        <v>3.2</v>
      </c>
      <c r="Y218" s="141"/>
      <c r="Z218" s="141"/>
      <c r="AA218" s="147">
        <v>42</v>
      </c>
      <c r="AB218" s="141"/>
      <c r="AC218" s="141"/>
      <c r="AD218" s="141"/>
      <c r="AE218" s="141"/>
    </row>
    <row r="219" spans="1:31" s="5" customFormat="1" ht="30" hidden="1" customHeight="1" x14ac:dyDescent="0.2">
      <c r="A219" s="67" t="s">
        <v>179</v>
      </c>
      <c r="B219" s="47">
        <v>153.1</v>
      </c>
      <c r="C219" s="112">
        <f>SUM(E219:AE219)</f>
        <v>194.77999999999997</v>
      </c>
      <c r="D219" s="37">
        <f t="shared" si="73"/>
        <v>1.2722403657740038</v>
      </c>
      <c r="E219" s="141"/>
      <c r="F219" s="141"/>
      <c r="G219" s="146"/>
      <c r="H219" s="141">
        <v>35.200000000000003</v>
      </c>
      <c r="I219" s="141"/>
      <c r="J219" s="141"/>
      <c r="K219" s="141"/>
      <c r="L219" s="141"/>
      <c r="M219" s="146"/>
      <c r="N219" s="146"/>
      <c r="O219" s="146"/>
      <c r="P219" s="146">
        <v>2.08</v>
      </c>
      <c r="Q219" s="146"/>
      <c r="R219" s="146"/>
      <c r="S219" s="146"/>
      <c r="T219" s="146"/>
      <c r="U219" s="148">
        <v>50.1</v>
      </c>
      <c r="V219" s="146">
        <v>17.600000000000001</v>
      </c>
      <c r="W219" s="146"/>
      <c r="X219" s="146">
        <v>4</v>
      </c>
      <c r="Y219" s="141"/>
      <c r="Z219" s="141"/>
      <c r="AA219" s="147">
        <v>85.8</v>
      </c>
      <c r="AB219" s="141"/>
      <c r="AC219" s="141"/>
      <c r="AD219" s="141"/>
      <c r="AE219" s="141"/>
    </row>
    <row r="220" spans="1:31" s="5" customFormat="1" ht="30" hidden="1" customHeight="1" x14ac:dyDescent="0.2">
      <c r="A220" s="67" t="s">
        <v>76</v>
      </c>
      <c r="B220" s="112">
        <f>B219/B218*10</f>
        <v>14.202226345083488</v>
      </c>
      <c r="C220" s="112">
        <f>C219/C218*10</f>
        <v>16.662104362703161</v>
      </c>
      <c r="D220" s="37">
        <f t="shared" si="73"/>
        <v>1.1732036905939913</v>
      </c>
      <c r="E220" s="141"/>
      <c r="F220" s="141"/>
      <c r="G220" s="146"/>
      <c r="H220" s="146">
        <f t="shared" ref="H220" si="119">H219/H218*10</f>
        <v>16</v>
      </c>
      <c r="I220" s="146"/>
      <c r="J220" s="146"/>
      <c r="K220" s="146"/>
      <c r="L220" s="146"/>
      <c r="M220" s="146"/>
      <c r="N220" s="146"/>
      <c r="O220" s="146"/>
      <c r="P220" s="146">
        <f t="shared" ref="P220" si="120">P219/P218*10</f>
        <v>5.2</v>
      </c>
      <c r="Q220" s="146"/>
      <c r="R220" s="146"/>
      <c r="S220" s="146"/>
      <c r="T220" s="146"/>
      <c r="U220" s="146">
        <f t="shared" ref="U220:X220" si="121">U219/U218*10</f>
        <v>16.700000000000003</v>
      </c>
      <c r="V220" s="146">
        <f t="shared" si="121"/>
        <v>11.210191082802549</v>
      </c>
      <c r="W220" s="146"/>
      <c r="X220" s="146">
        <f t="shared" si="121"/>
        <v>12.5</v>
      </c>
      <c r="Y220" s="146"/>
      <c r="Z220" s="146"/>
      <c r="AA220" s="148">
        <f>AA219/AA218*10</f>
        <v>20.428571428571427</v>
      </c>
      <c r="AB220" s="141"/>
      <c r="AC220" s="141"/>
      <c r="AD220" s="141"/>
      <c r="AE220" s="141"/>
    </row>
    <row r="221" spans="1:31" s="23" customFormat="1" ht="30" hidden="1" customHeight="1" x14ac:dyDescent="0.2">
      <c r="A221" s="67" t="s">
        <v>96</v>
      </c>
      <c r="B221" s="46">
        <v>96513</v>
      </c>
      <c r="C221" s="55">
        <f>SUM(E221:AE221)</f>
        <v>95510</v>
      </c>
      <c r="D221" s="37">
        <f>C221/B221</f>
        <v>0.98960761762664096</v>
      </c>
      <c r="E221" s="79">
        <v>9500</v>
      </c>
      <c r="F221" s="79">
        <v>2690</v>
      </c>
      <c r="G221" s="79">
        <v>5490</v>
      </c>
      <c r="H221" s="79">
        <v>4816</v>
      </c>
      <c r="I221" s="79">
        <v>3125</v>
      </c>
      <c r="J221" s="79"/>
      <c r="K221" s="79">
        <v>6200</v>
      </c>
      <c r="L221" s="79">
        <v>3635</v>
      </c>
      <c r="M221" s="79">
        <v>4325</v>
      </c>
      <c r="N221" s="79">
        <v>4370</v>
      </c>
      <c r="O221" s="79">
        <v>2045</v>
      </c>
      <c r="P221" s="79">
        <v>2125</v>
      </c>
      <c r="Q221" s="79"/>
      <c r="R221" s="79">
        <v>5650</v>
      </c>
      <c r="S221" s="79"/>
      <c r="T221" s="79">
        <v>6605</v>
      </c>
      <c r="U221" s="79">
        <v>5112</v>
      </c>
      <c r="V221" s="79">
        <v>7090</v>
      </c>
      <c r="W221" s="79"/>
      <c r="X221" s="79">
        <v>4057</v>
      </c>
      <c r="Y221" s="79">
        <v>2120</v>
      </c>
      <c r="Z221" s="79">
        <v>2030</v>
      </c>
      <c r="AA221" s="50">
        <v>6400</v>
      </c>
      <c r="AB221" s="79">
        <v>6055</v>
      </c>
      <c r="AC221" s="79"/>
      <c r="AD221" s="79"/>
      <c r="AE221" s="79">
        <v>2070</v>
      </c>
    </row>
    <row r="222" spans="1:31" s="9" customFormat="1" ht="30" hidden="1" customHeight="1" x14ac:dyDescent="0.2">
      <c r="A222" s="40" t="s">
        <v>97</v>
      </c>
      <c r="B222" s="149">
        <f>B221/B224</f>
        <v>0.91917142857142853</v>
      </c>
      <c r="C222" s="149">
        <f>C221/C224</f>
        <v>0.90961904761904766</v>
      </c>
      <c r="D222" s="37">
        <f>C222/B222</f>
        <v>0.98960761762664107</v>
      </c>
      <c r="E222" s="64">
        <f>E221/E224</f>
        <v>1.2756814824761649</v>
      </c>
      <c r="F222" s="64">
        <f t="shared" ref="F222:AE222" si="122">F221/F224</f>
        <v>0.65834557023984341</v>
      </c>
      <c r="G222" s="64">
        <f t="shared" si="122"/>
        <v>0.99909008189262971</v>
      </c>
      <c r="H222" s="64">
        <f>H221/H224</f>
        <v>0.70823529411764707</v>
      </c>
      <c r="I222" s="64">
        <f t="shared" si="122"/>
        <v>0.92702462177395428</v>
      </c>
      <c r="J222" s="64"/>
      <c r="K222" s="64">
        <f t="shared" si="122"/>
        <v>1.0508474576271187</v>
      </c>
      <c r="L222" s="64">
        <f t="shared" si="122"/>
        <v>0.84554547569202143</v>
      </c>
      <c r="M222" s="64">
        <f t="shared" si="122"/>
        <v>0.85626608592357945</v>
      </c>
      <c r="N222" s="64">
        <f t="shared" si="122"/>
        <v>0.96660030966600308</v>
      </c>
      <c r="O222" s="64">
        <f t="shared" si="122"/>
        <v>0.91745177209510986</v>
      </c>
      <c r="P222" s="64">
        <f t="shared" si="122"/>
        <v>0.625</v>
      </c>
      <c r="Q222" s="64"/>
      <c r="R222" s="64">
        <f t="shared" si="122"/>
        <v>0.80107755565007799</v>
      </c>
      <c r="S222" s="64"/>
      <c r="T222" s="64">
        <f t="shared" si="122"/>
        <v>0.92377622377622381</v>
      </c>
      <c r="U222" s="64">
        <f t="shared" si="122"/>
        <v>1.0005871990604815</v>
      </c>
      <c r="V222" s="64">
        <f t="shared" si="122"/>
        <v>0.92522510766018529</v>
      </c>
      <c r="W222" s="64"/>
      <c r="X222" s="64">
        <f t="shared" si="122"/>
        <v>0.99314565483476136</v>
      </c>
      <c r="Y222" s="64">
        <f t="shared" si="122"/>
        <v>0.64378985727300331</v>
      </c>
      <c r="Z222" s="64">
        <f t="shared" si="122"/>
        <v>0.92272727272727273</v>
      </c>
      <c r="AA222" s="54">
        <f t="shared" si="122"/>
        <v>1.0491803278688525</v>
      </c>
      <c r="AB222" s="64">
        <f t="shared" si="122"/>
        <v>0.87740907114910882</v>
      </c>
      <c r="AC222" s="64"/>
      <c r="AD222" s="64"/>
      <c r="AE222" s="64">
        <f t="shared" si="122"/>
        <v>0.72708113804004215</v>
      </c>
    </row>
    <row r="223" spans="1:31" s="22" customFormat="1" ht="30" hidden="1" customHeight="1" x14ac:dyDescent="0.2">
      <c r="A223" s="67" t="s">
        <v>98</v>
      </c>
      <c r="B223" s="46">
        <v>190819</v>
      </c>
      <c r="C223" s="55">
        <f>SUM(E223:AE223)</f>
        <v>148953</v>
      </c>
      <c r="D223" s="37">
        <f>C223/B223</f>
        <v>0.78059836808703531</v>
      </c>
      <c r="E223" s="99">
        <v>9545</v>
      </c>
      <c r="F223" s="99">
        <v>3513</v>
      </c>
      <c r="G223" s="99">
        <v>13265</v>
      </c>
      <c r="H223" s="99">
        <v>7003</v>
      </c>
      <c r="I223" s="99">
        <v>6085</v>
      </c>
      <c r="J223" s="99"/>
      <c r="K223" s="99">
        <v>14900</v>
      </c>
      <c r="L223" s="99">
        <v>5590</v>
      </c>
      <c r="M223" s="99">
        <v>8100</v>
      </c>
      <c r="N223" s="99">
        <v>3463</v>
      </c>
      <c r="O223" s="99">
        <v>5400</v>
      </c>
      <c r="P223" s="99">
        <v>1545</v>
      </c>
      <c r="Q223" s="99"/>
      <c r="R223" s="99">
        <v>3560</v>
      </c>
      <c r="S223" s="99"/>
      <c r="T223" s="99">
        <v>11949</v>
      </c>
      <c r="U223" s="99">
        <v>9000</v>
      </c>
      <c r="V223" s="99">
        <v>5618</v>
      </c>
      <c r="W223" s="99"/>
      <c r="X223" s="99">
        <v>3273</v>
      </c>
      <c r="Y223" s="99">
        <v>3221</v>
      </c>
      <c r="Z223" s="99">
        <v>3490</v>
      </c>
      <c r="AA223" s="38">
        <v>4200</v>
      </c>
      <c r="AB223" s="99">
        <v>22363</v>
      </c>
      <c r="AC223" s="99"/>
      <c r="AD223" s="99"/>
      <c r="AE223" s="99">
        <v>3870</v>
      </c>
    </row>
    <row r="224" spans="1:31" s="5" customFormat="1" ht="30" hidden="1" customHeight="1" outlineLevel="1" x14ac:dyDescent="0.2">
      <c r="A224" s="67" t="s">
        <v>99</v>
      </c>
      <c r="B224" s="46">
        <v>105000</v>
      </c>
      <c r="C224" s="55">
        <f>SUM(E224:AE224)</f>
        <v>105000</v>
      </c>
      <c r="D224" s="37">
        <f t="shared" ref="D224:D228" si="123">C224/B224</f>
        <v>1</v>
      </c>
      <c r="E224" s="99">
        <v>7447</v>
      </c>
      <c r="F224" s="99">
        <v>4086</v>
      </c>
      <c r="G224" s="99">
        <v>5495</v>
      </c>
      <c r="H224" s="99">
        <v>6800</v>
      </c>
      <c r="I224" s="99">
        <v>3371</v>
      </c>
      <c r="J224" s="99"/>
      <c r="K224" s="99">
        <v>5900</v>
      </c>
      <c r="L224" s="99">
        <v>4299</v>
      </c>
      <c r="M224" s="99">
        <v>5051</v>
      </c>
      <c r="N224" s="99">
        <v>4521</v>
      </c>
      <c r="O224" s="99">
        <v>2229</v>
      </c>
      <c r="P224" s="99">
        <v>3400</v>
      </c>
      <c r="Q224" s="99"/>
      <c r="R224" s="99">
        <v>7053</v>
      </c>
      <c r="S224" s="99"/>
      <c r="T224" s="99">
        <v>7150</v>
      </c>
      <c r="U224" s="99">
        <v>5109</v>
      </c>
      <c r="V224" s="99">
        <v>7663</v>
      </c>
      <c r="W224" s="99"/>
      <c r="X224" s="99">
        <v>4085</v>
      </c>
      <c r="Y224" s="99">
        <v>3293</v>
      </c>
      <c r="Z224" s="99">
        <v>2200</v>
      </c>
      <c r="AA224" s="38">
        <v>6100</v>
      </c>
      <c r="AB224" s="99">
        <v>6901</v>
      </c>
      <c r="AC224" s="99"/>
      <c r="AD224" s="99"/>
      <c r="AE224" s="99">
        <v>2847</v>
      </c>
    </row>
    <row r="225" spans="1:41" s="22" customFormat="1" ht="30" hidden="1" customHeight="1" outlineLevel="1" x14ac:dyDescent="0.2">
      <c r="A225" s="67" t="s">
        <v>100</v>
      </c>
      <c r="B225" s="46">
        <v>89005</v>
      </c>
      <c r="C225" s="55">
        <f>SUM(E225:AE225)</f>
        <v>81874.5</v>
      </c>
      <c r="D225" s="37">
        <f t="shared" si="123"/>
        <v>0.91988652322903208</v>
      </c>
      <c r="E225" s="79">
        <v>7600</v>
      </c>
      <c r="F225" s="79">
        <v>1982</v>
      </c>
      <c r="G225" s="79">
        <v>4437</v>
      </c>
      <c r="H225" s="79">
        <v>4816</v>
      </c>
      <c r="I225" s="79">
        <v>3103</v>
      </c>
      <c r="J225" s="79"/>
      <c r="K225" s="79">
        <v>5900</v>
      </c>
      <c r="L225" s="79">
        <v>2435</v>
      </c>
      <c r="M225" s="79">
        <v>2683</v>
      </c>
      <c r="N225" s="79">
        <v>4229</v>
      </c>
      <c r="O225" s="79">
        <v>1458.5</v>
      </c>
      <c r="P225" s="79">
        <v>2125</v>
      </c>
      <c r="Q225" s="79"/>
      <c r="R225" s="79">
        <v>5235</v>
      </c>
      <c r="S225" s="79"/>
      <c r="T225" s="79">
        <v>3645</v>
      </c>
      <c r="U225" s="79">
        <v>5112</v>
      </c>
      <c r="V225" s="79">
        <v>6830</v>
      </c>
      <c r="W225" s="79"/>
      <c r="X225" s="79">
        <v>3550</v>
      </c>
      <c r="Y225" s="79">
        <v>1693</v>
      </c>
      <c r="Z225" s="79">
        <v>1141</v>
      </c>
      <c r="AA225" s="50">
        <v>6338</v>
      </c>
      <c r="AB225" s="79">
        <v>5492</v>
      </c>
      <c r="AC225" s="79"/>
      <c r="AD225" s="79"/>
      <c r="AE225" s="79">
        <v>2070</v>
      </c>
    </row>
    <row r="226" spans="1:41" s="5" customFormat="1" ht="30" hidden="1" customHeight="1" x14ac:dyDescent="0.2">
      <c r="A226" s="40" t="s">
        <v>31</v>
      </c>
      <c r="B226" s="150">
        <f>B225/B224</f>
        <v>0.84766666666666668</v>
      </c>
      <c r="C226" s="150">
        <f>C225/C224</f>
        <v>0.77975714285714282</v>
      </c>
      <c r="D226" s="37">
        <f t="shared" si="123"/>
        <v>0.91988652322903197</v>
      </c>
      <c r="E226" s="127">
        <f t="shared" ref="E226:AE226" si="124">E225/E224</f>
        <v>1.020545185980932</v>
      </c>
      <c r="F226" s="127">
        <f t="shared" si="124"/>
        <v>0.48507097405775818</v>
      </c>
      <c r="G226" s="127">
        <f t="shared" si="124"/>
        <v>0.80746132848043672</v>
      </c>
      <c r="H226" s="127">
        <f t="shared" si="124"/>
        <v>0.70823529411764707</v>
      </c>
      <c r="I226" s="127">
        <f t="shared" si="124"/>
        <v>0.92049836843666566</v>
      </c>
      <c r="J226" s="127"/>
      <c r="K226" s="127">
        <f t="shared" si="124"/>
        <v>1</v>
      </c>
      <c r="L226" s="127">
        <f t="shared" si="124"/>
        <v>0.5664107932077227</v>
      </c>
      <c r="M226" s="127">
        <f t="shared" si="124"/>
        <v>0.5311819441694714</v>
      </c>
      <c r="N226" s="127">
        <f t="shared" si="124"/>
        <v>0.93541251935412517</v>
      </c>
      <c r="O226" s="127">
        <f t="shared" si="124"/>
        <v>0.6543292956482728</v>
      </c>
      <c r="P226" s="127">
        <f t="shared" si="124"/>
        <v>0.625</v>
      </c>
      <c r="Q226" s="127"/>
      <c r="R226" s="127">
        <f t="shared" si="124"/>
        <v>0.74223734581029355</v>
      </c>
      <c r="S226" s="127"/>
      <c r="T226" s="127">
        <f t="shared" si="124"/>
        <v>0.50979020979020984</v>
      </c>
      <c r="U226" s="127">
        <f t="shared" si="124"/>
        <v>1.0005871990604815</v>
      </c>
      <c r="V226" s="127">
        <f t="shared" si="124"/>
        <v>0.89129583713950145</v>
      </c>
      <c r="W226" s="127"/>
      <c r="X226" s="127">
        <f t="shared" si="124"/>
        <v>0.86903304773561807</v>
      </c>
      <c r="Y226" s="127">
        <f t="shared" si="124"/>
        <v>0.51412086243546917</v>
      </c>
      <c r="Z226" s="127">
        <f t="shared" si="124"/>
        <v>0.51863636363636367</v>
      </c>
      <c r="AA226" s="44">
        <f t="shared" si="124"/>
        <v>1.0390163934426229</v>
      </c>
      <c r="AB226" s="127">
        <f t="shared" si="124"/>
        <v>0.7958266917837995</v>
      </c>
      <c r="AC226" s="127"/>
      <c r="AD226" s="127"/>
      <c r="AE226" s="127">
        <f t="shared" si="124"/>
        <v>0.72708113804004215</v>
      </c>
    </row>
    <row r="227" spans="1:41" s="5" customFormat="1" ht="30" hidden="1" customHeight="1" x14ac:dyDescent="0.2">
      <c r="A227" s="39" t="s">
        <v>101</v>
      </c>
      <c r="B227" s="100">
        <v>75052</v>
      </c>
      <c r="C227" s="100">
        <f>SUM(E227:AE227)</f>
        <v>71638</v>
      </c>
      <c r="D227" s="37">
        <f t="shared" si="123"/>
        <v>0.95451153866652449</v>
      </c>
      <c r="E227" s="99">
        <v>7300</v>
      </c>
      <c r="F227" s="99">
        <v>1364</v>
      </c>
      <c r="G227" s="99">
        <v>4337</v>
      </c>
      <c r="H227" s="99">
        <v>4447</v>
      </c>
      <c r="I227" s="99">
        <v>2796</v>
      </c>
      <c r="J227" s="99"/>
      <c r="K227" s="99">
        <v>5400</v>
      </c>
      <c r="L227" s="99">
        <v>1291</v>
      </c>
      <c r="M227" s="99">
        <v>1945</v>
      </c>
      <c r="N227" s="99">
        <v>4146</v>
      </c>
      <c r="O227" s="99">
        <v>1459</v>
      </c>
      <c r="P227" s="38">
        <v>1456</v>
      </c>
      <c r="Q227" s="38"/>
      <c r="R227" s="99">
        <v>4750</v>
      </c>
      <c r="S227" s="99"/>
      <c r="T227" s="99">
        <v>3228</v>
      </c>
      <c r="U227" s="99">
        <v>4683</v>
      </c>
      <c r="V227" s="99">
        <v>6587</v>
      </c>
      <c r="W227" s="99"/>
      <c r="X227" s="99">
        <v>3384</v>
      </c>
      <c r="Y227" s="99">
        <v>1693</v>
      </c>
      <c r="Z227" s="99">
        <v>1141</v>
      </c>
      <c r="AA227" s="38">
        <v>4904</v>
      </c>
      <c r="AB227" s="99">
        <v>4359</v>
      </c>
      <c r="AC227" s="99"/>
      <c r="AD227" s="99"/>
      <c r="AE227" s="99">
        <v>968</v>
      </c>
    </row>
    <row r="228" spans="1:41" s="5" customFormat="1" ht="30" hidden="1" customHeight="1" x14ac:dyDescent="0.2">
      <c r="A228" s="39" t="s">
        <v>102</v>
      </c>
      <c r="B228" s="100">
        <v>10126</v>
      </c>
      <c r="C228" s="100">
        <f>SUM(E228:AE228)</f>
        <v>9155</v>
      </c>
      <c r="D228" s="37">
        <f t="shared" si="123"/>
        <v>0.90410823622358283</v>
      </c>
      <c r="E228" s="99">
        <v>300</v>
      </c>
      <c r="F228" s="99">
        <v>618</v>
      </c>
      <c r="G228" s="99">
        <v>100</v>
      </c>
      <c r="H228" s="99">
        <v>319</v>
      </c>
      <c r="I228" s="99">
        <v>307</v>
      </c>
      <c r="J228" s="99"/>
      <c r="K228" s="99">
        <v>500</v>
      </c>
      <c r="L228" s="99">
        <v>1114</v>
      </c>
      <c r="M228" s="99">
        <v>738</v>
      </c>
      <c r="N228" s="99">
        <v>83</v>
      </c>
      <c r="O228" s="99"/>
      <c r="P228" s="99">
        <v>669</v>
      </c>
      <c r="Q228" s="99"/>
      <c r="R228" s="99">
        <v>205</v>
      </c>
      <c r="S228" s="99"/>
      <c r="T228" s="99">
        <v>65</v>
      </c>
      <c r="U228" s="99">
        <v>429</v>
      </c>
      <c r="V228" s="99">
        <v>243</v>
      </c>
      <c r="W228" s="99"/>
      <c r="X228" s="99">
        <v>114</v>
      </c>
      <c r="Y228" s="99"/>
      <c r="Z228" s="99"/>
      <c r="AA228" s="38">
        <v>1434</v>
      </c>
      <c r="AB228" s="99">
        <v>815</v>
      </c>
      <c r="AC228" s="99"/>
      <c r="AD228" s="99"/>
      <c r="AE228" s="99">
        <v>1102</v>
      </c>
    </row>
    <row r="229" spans="1:41" s="5" customFormat="1" ht="30" hidden="1" customHeight="1" x14ac:dyDescent="0.2">
      <c r="A229" s="67" t="s">
        <v>125</v>
      </c>
      <c r="B229" s="46"/>
      <c r="C229" s="55">
        <f>SUM(E229:AE229)</f>
        <v>0</v>
      </c>
      <c r="D229" s="37"/>
      <c r="E229" s="151"/>
      <c r="F229" s="151"/>
      <c r="G229" s="151"/>
      <c r="H229" s="151"/>
      <c r="I229" s="151"/>
      <c r="J229" s="151"/>
      <c r="K229" s="151"/>
      <c r="L229" s="151"/>
      <c r="M229" s="151"/>
      <c r="N229" s="151"/>
      <c r="O229" s="151"/>
      <c r="P229" s="151"/>
      <c r="Q229" s="151"/>
      <c r="R229" s="151"/>
      <c r="S229" s="151"/>
      <c r="T229" s="151"/>
      <c r="U229" s="151"/>
      <c r="V229" s="151"/>
      <c r="W229" s="151"/>
      <c r="X229" s="151"/>
      <c r="Y229" s="151"/>
      <c r="Z229" s="151"/>
      <c r="AA229" s="152"/>
      <c r="AB229" s="151"/>
      <c r="AC229" s="151"/>
      <c r="AD229" s="151"/>
      <c r="AE229" s="151"/>
    </row>
    <row r="230" spans="1:41" s="9" customFormat="1" ht="61.5" hidden="1" outlineLevel="1" x14ac:dyDescent="0.2">
      <c r="A230" s="39" t="s">
        <v>219</v>
      </c>
      <c r="B230" s="55">
        <v>90210</v>
      </c>
      <c r="C230" s="55">
        <f>SUM(E230:AE230)</f>
        <v>85622</v>
      </c>
      <c r="D230" s="37">
        <f t="shared" ref="D230:D235" si="125">C230/B230</f>
        <v>0.94914089347079034</v>
      </c>
      <c r="E230" s="153">
        <v>525</v>
      </c>
      <c r="F230" s="153">
        <v>1935</v>
      </c>
      <c r="G230" s="153">
        <v>8650</v>
      </c>
      <c r="H230" s="153">
        <v>7161</v>
      </c>
      <c r="I230" s="153">
        <v>5166</v>
      </c>
      <c r="J230" s="153"/>
      <c r="K230" s="153">
        <v>4954</v>
      </c>
      <c r="L230" s="153">
        <v>3099</v>
      </c>
      <c r="M230" s="153">
        <v>4544</v>
      </c>
      <c r="N230" s="153">
        <v>2352</v>
      </c>
      <c r="O230" s="153">
        <v>2851</v>
      </c>
      <c r="P230" s="135">
        <v>2583</v>
      </c>
      <c r="Q230" s="135"/>
      <c r="R230" s="135">
        <v>4265</v>
      </c>
      <c r="S230" s="135"/>
      <c r="T230" s="135">
        <v>4509</v>
      </c>
      <c r="U230" s="135">
        <v>2954</v>
      </c>
      <c r="V230" s="135">
        <v>3251</v>
      </c>
      <c r="W230" s="135"/>
      <c r="X230" s="135">
        <v>4037</v>
      </c>
      <c r="Y230" s="135">
        <v>911</v>
      </c>
      <c r="Z230" s="135">
        <v>1606</v>
      </c>
      <c r="AA230" s="62">
        <v>7753</v>
      </c>
      <c r="AB230" s="135">
        <v>7601</v>
      </c>
      <c r="AC230" s="135"/>
      <c r="AD230" s="135"/>
      <c r="AE230" s="153">
        <v>4915</v>
      </c>
    </row>
    <row r="231" spans="1:41" s="10" customFormat="1" ht="30" hidden="1" customHeight="1" outlineLevel="1" x14ac:dyDescent="0.2">
      <c r="A231" s="67" t="s">
        <v>103</v>
      </c>
      <c r="B231" s="55">
        <v>88096</v>
      </c>
      <c r="C231" s="55">
        <f>SUM(E231:AE231)</f>
        <v>82750.899999999994</v>
      </c>
      <c r="D231" s="37">
        <f t="shared" si="125"/>
        <v>0.9393264166363966</v>
      </c>
      <c r="E231" s="135">
        <v>525</v>
      </c>
      <c r="F231" s="135">
        <v>1850</v>
      </c>
      <c r="G231" s="135">
        <v>8526</v>
      </c>
      <c r="H231" s="135">
        <v>6500</v>
      </c>
      <c r="I231" s="135">
        <v>4744</v>
      </c>
      <c r="J231" s="135"/>
      <c r="K231" s="135">
        <v>4954</v>
      </c>
      <c r="L231" s="154">
        <v>2881</v>
      </c>
      <c r="M231" s="135">
        <v>4539</v>
      </c>
      <c r="N231" s="135">
        <v>2386.9</v>
      </c>
      <c r="O231" s="135">
        <v>2851</v>
      </c>
      <c r="P231" s="135">
        <v>2191</v>
      </c>
      <c r="Q231" s="135"/>
      <c r="R231" s="135">
        <v>3732</v>
      </c>
      <c r="S231" s="135"/>
      <c r="T231" s="135">
        <v>4509</v>
      </c>
      <c r="U231" s="135">
        <v>2954</v>
      </c>
      <c r="V231" s="135">
        <v>3200</v>
      </c>
      <c r="W231" s="135"/>
      <c r="X231" s="135">
        <v>4037</v>
      </c>
      <c r="Y231" s="135">
        <v>911</v>
      </c>
      <c r="Z231" s="135">
        <v>1606</v>
      </c>
      <c r="AA231" s="62">
        <v>7754</v>
      </c>
      <c r="AB231" s="135">
        <v>7200</v>
      </c>
      <c r="AC231" s="135"/>
      <c r="AD231" s="135"/>
      <c r="AE231" s="135">
        <v>4900</v>
      </c>
    </row>
    <row r="232" spans="1:41" s="9" customFormat="1" ht="30" hidden="1" customHeight="1" x14ac:dyDescent="0.2">
      <c r="A232" s="39" t="s">
        <v>104</v>
      </c>
      <c r="B232" s="155">
        <f>B231/B230</f>
        <v>0.97656579093226914</v>
      </c>
      <c r="C232" s="155">
        <f>C231/C230</f>
        <v>0.96646773025624244</v>
      </c>
      <c r="D232" s="37">
        <f t="shared" si="125"/>
        <v>0.9896596207139442</v>
      </c>
      <c r="E232" s="156">
        <f t="shared" ref="E232:AE232" si="126">E231/E230</f>
        <v>1</v>
      </c>
      <c r="F232" s="156">
        <f t="shared" si="126"/>
        <v>0.95607235142118863</v>
      </c>
      <c r="G232" s="156">
        <f t="shared" si="126"/>
        <v>0.98566473988439307</v>
      </c>
      <c r="H232" s="156">
        <f t="shared" si="126"/>
        <v>0.90769445608155286</v>
      </c>
      <c r="I232" s="156">
        <f t="shared" si="126"/>
        <v>0.91831204026325974</v>
      </c>
      <c r="J232" s="156"/>
      <c r="K232" s="156">
        <f t="shared" si="126"/>
        <v>1</v>
      </c>
      <c r="L232" s="156">
        <f t="shared" si="126"/>
        <v>0.9296547273313972</v>
      </c>
      <c r="M232" s="156">
        <f t="shared" si="126"/>
        <v>0.99889964788732399</v>
      </c>
      <c r="N232" s="156">
        <f t="shared" si="126"/>
        <v>1.0148384353741497</v>
      </c>
      <c r="O232" s="156">
        <f t="shared" si="126"/>
        <v>1</v>
      </c>
      <c r="P232" s="156">
        <f t="shared" si="126"/>
        <v>0.8482384823848238</v>
      </c>
      <c r="Q232" s="156"/>
      <c r="R232" s="156">
        <f t="shared" si="126"/>
        <v>0.87502930832356385</v>
      </c>
      <c r="S232" s="156"/>
      <c r="T232" s="156">
        <f t="shared" si="126"/>
        <v>1</v>
      </c>
      <c r="U232" s="156">
        <f t="shared" si="126"/>
        <v>1</v>
      </c>
      <c r="V232" s="156">
        <f t="shared" si="126"/>
        <v>0.98431251922485385</v>
      </c>
      <c r="W232" s="156"/>
      <c r="X232" s="156">
        <f t="shared" si="126"/>
        <v>1</v>
      </c>
      <c r="Y232" s="156">
        <f t="shared" si="126"/>
        <v>1</v>
      </c>
      <c r="Z232" s="156">
        <f t="shared" si="126"/>
        <v>1</v>
      </c>
      <c r="AA232" s="157">
        <f t="shared" si="126"/>
        <v>1.0001289823294208</v>
      </c>
      <c r="AB232" s="156">
        <f t="shared" si="126"/>
        <v>0.94724378371266937</v>
      </c>
      <c r="AC232" s="156"/>
      <c r="AD232" s="156"/>
      <c r="AE232" s="156">
        <f t="shared" si="126"/>
        <v>0.99694811800610372</v>
      </c>
    </row>
    <row r="233" spans="1:41" s="9" customFormat="1" ht="30" hidden="1" customHeight="1" outlineLevel="1" x14ac:dyDescent="0.2">
      <c r="A233" s="39" t="s">
        <v>105</v>
      </c>
      <c r="B233" s="55"/>
      <c r="C233" s="55">
        <f>SUM(E233:AE233)</f>
        <v>0</v>
      </c>
      <c r="D233" s="37" t="e">
        <f t="shared" si="125"/>
        <v>#DIV/0!</v>
      </c>
      <c r="E233" s="154"/>
      <c r="F233" s="154"/>
      <c r="G233" s="154"/>
      <c r="H233" s="154"/>
      <c r="I233" s="154"/>
      <c r="J233" s="154"/>
      <c r="K233" s="154"/>
      <c r="L233" s="154"/>
      <c r="M233" s="154"/>
      <c r="N233" s="154"/>
      <c r="O233" s="154"/>
      <c r="P233" s="154"/>
      <c r="Q233" s="158"/>
      <c r="R233" s="127"/>
      <c r="S233" s="127"/>
      <c r="T233" s="154"/>
      <c r="U233" s="154"/>
      <c r="V233" s="154"/>
      <c r="W233" s="154"/>
      <c r="X233" s="154"/>
      <c r="Y233" s="154"/>
      <c r="Z233" s="154"/>
      <c r="AA233" s="75"/>
      <c r="AB233" s="154"/>
      <c r="AC233" s="154"/>
      <c r="AD233" s="154"/>
      <c r="AE233" s="154"/>
    </row>
    <row r="234" spans="1:41" s="10" customFormat="1" ht="30" hidden="1" customHeight="1" outlineLevel="1" x14ac:dyDescent="0.2">
      <c r="A234" s="67" t="s">
        <v>106</v>
      </c>
      <c r="B234" s="46">
        <v>10389</v>
      </c>
      <c r="C234" s="55">
        <f>SUM(E234:AE234)</f>
        <v>11691</v>
      </c>
      <c r="D234" s="37">
        <f t="shared" si="125"/>
        <v>1.1253248628356916</v>
      </c>
      <c r="E234" s="154">
        <v>42</v>
      </c>
      <c r="F234" s="135"/>
      <c r="G234" s="135">
        <v>3406</v>
      </c>
      <c r="H234" s="135">
        <v>553</v>
      </c>
      <c r="I234" s="135">
        <v>273</v>
      </c>
      <c r="J234" s="135"/>
      <c r="K234" s="135">
        <v>1339</v>
      </c>
      <c r="L234" s="135"/>
      <c r="M234" s="135">
        <v>328</v>
      </c>
      <c r="N234" s="135"/>
      <c r="O234" s="135">
        <v>412</v>
      </c>
      <c r="P234" s="154">
        <v>280</v>
      </c>
      <c r="Q234" s="154"/>
      <c r="R234" s="135">
        <v>94</v>
      </c>
      <c r="S234" s="135"/>
      <c r="T234" s="135"/>
      <c r="U234" s="135"/>
      <c r="V234" s="135">
        <v>372</v>
      </c>
      <c r="W234" s="135"/>
      <c r="X234" s="135">
        <v>300</v>
      </c>
      <c r="Y234" s="135">
        <v>60</v>
      </c>
      <c r="Z234" s="135"/>
      <c r="AA234" s="62">
        <v>85</v>
      </c>
      <c r="AB234" s="135">
        <v>3592</v>
      </c>
      <c r="AC234" s="135"/>
      <c r="AD234" s="135"/>
      <c r="AE234" s="135">
        <v>555</v>
      </c>
    </row>
    <row r="235" spans="1:41" s="9" customFormat="1" ht="30" hidden="1" customHeight="1" x14ac:dyDescent="0.2">
      <c r="A235" s="39" t="s">
        <v>107</v>
      </c>
      <c r="B235" s="37"/>
      <c r="C235" s="37"/>
      <c r="D235" s="37" t="e">
        <f t="shared" si="125"/>
        <v>#DIV/0!</v>
      </c>
      <c r="E235" s="127"/>
      <c r="F235" s="127"/>
      <c r="G235" s="127"/>
      <c r="H235" s="127"/>
      <c r="I235" s="127"/>
      <c r="J235" s="127"/>
      <c r="K235" s="127"/>
      <c r="L235" s="127"/>
      <c r="M235" s="127"/>
      <c r="N235" s="127"/>
      <c r="O235" s="127"/>
      <c r="P235" s="127"/>
      <c r="Q235" s="127"/>
      <c r="R235" s="127"/>
      <c r="S235" s="127"/>
      <c r="T235" s="127"/>
      <c r="U235" s="127"/>
      <c r="V235" s="127"/>
      <c r="W235" s="127"/>
      <c r="X235" s="127"/>
      <c r="Y235" s="127"/>
      <c r="Z235" s="127"/>
      <c r="AA235" s="44"/>
      <c r="AB235" s="127"/>
      <c r="AC235" s="127"/>
      <c r="AD235" s="127"/>
      <c r="AE235" s="127"/>
    </row>
    <row r="236" spans="1:41" s="23" customFormat="1" ht="30" hidden="1" customHeight="1" x14ac:dyDescent="0.2">
      <c r="A236" s="40" t="s">
        <v>108</v>
      </c>
      <c r="B236" s="46"/>
      <c r="C236" s="55"/>
      <c r="D236" s="55"/>
      <c r="E236" s="135"/>
      <c r="F236" s="135"/>
      <c r="G236" s="135"/>
      <c r="H236" s="135"/>
      <c r="I236" s="135"/>
      <c r="J236" s="135"/>
      <c r="K236" s="135"/>
      <c r="L236" s="135"/>
      <c r="M236" s="135"/>
      <c r="N236" s="135"/>
      <c r="O236" s="135"/>
      <c r="P236" s="135"/>
      <c r="Q236" s="135"/>
      <c r="R236" s="135"/>
      <c r="S236" s="135"/>
      <c r="T236" s="135"/>
      <c r="U236" s="135"/>
      <c r="V236" s="135"/>
      <c r="W236" s="135"/>
      <c r="X236" s="135"/>
      <c r="Y236" s="135"/>
      <c r="Z236" s="135"/>
      <c r="AA236" s="62"/>
      <c r="AB236" s="135"/>
      <c r="AC236" s="135"/>
      <c r="AD236" s="135"/>
      <c r="AE236" s="135"/>
    </row>
    <row r="237" spans="1:41" s="24" customFormat="1" ht="30" hidden="1" customHeight="1" outlineLevel="1" x14ac:dyDescent="0.2">
      <c r="A237" s="119" t="s">
        <v>109</v>
      </c>
      <c r="B237" s="46">
        <v>105196</v>
      </c>
      <c r="C237" s="55">
        <f>SUM(E237:AE237)</f>
        <v>115251.4</v>
      </c>
      <c r="D237" s="53">
        <f t="shared" ref="D237:D256" si="127">C237/B237</f>
        <v>1.0955872846876307</v>
      </c>
      <c r="E237" s="100">
        <v>3100</v>
      </c>
      <c r="F237" s="100">
        <v>2230</v>
      </c>
      <c r="G237" s="100">
        <v>13240</v>
      </c>
      <c r="H237" s="100">
        <v>10242</v>
      </c>
      <c r="I237" s="100">
        <v>8638</v>
      </c>
      <c r="J237" s="100"/>
      <c r="K237" s="100">
        <v>6120</v>
      </c>
      <c r="L237" s="100">
        <v>6989</v>
      </c>
      <c r="M237" s="100">
        <v>7888</v>
      </c>
      <c r="N237" s="100">
        <v>2609</v>
      </c>
      <c r="O237" s="100">
        <v>4060</v>
      </c>
      <c r="P237" s="100">
        <v>4091</v>
      </c>
      <c r="Q237" s="100"/>
      <c r="R237" s="100">
        <v>5495</v>
      </c>
      <c r="S237" s="100"/>
      <c r="T237" s="100">
        <v>6871</v>
      </c>
      <c r="U237" s="100">
        <v>2800</v>
      </c>
      <c r="V237" s="100">
        <v>3038</v>
      </c>
      <c r="W237" s="100"/>
      <c r="X237" s="100">
        <v>3200.4</v>
      </c>
      <c r="Y237" s="100">
        <v>2050</v>
      </c>
      <c r="Z237" s="100">
        <v>1514</v>
      </c>
      <c r="AA237" s="52">
        <v>5983</v>
      </c>
      <c r="AB237" s="100">
        <v>6837</v>
      </c>
      <c r="AC237" s="100"/>
      <c r="AD237" s="100"/>
      <c r="AE237" s="100">
        <v>8256</v>
      </c>
    </row>
    <row r="238" spans="1:41" s="9" customFormat="1" ht="30" hidden="1" customHeight="1" outlineLevel="1" x14ac:dyDescent="0.2">
      <c r="A238" s="40" t="s">
        <v>110</v>
      </c>
      <c r="B238" s="46">
        <v>99221</v>
      </c>
      <c r="C238" s="55">
        <f>SUM(E238:AE238)</f>
        <v>115218</v>
      </c>
      <c r="D238" s="53">
        <f t="shared" si="127"/>
        <v>1.1612259501516815</v>
      </c>
      <c r="E238" s="153">
        <v>2050</v>
      </c>
      <c r="F238" s="153">
        <v>2963</v>
      </c>
      <c r="G238" s="153">
        <v>12143</v>
      </c>
      <c r="H238" s="153">
        <v>16541</v>
      </c>
      <c r="I238" s="153">
        <v>6539</v>
      </c>
      <c r="J238" s="153"/>
      <c r="K238" s="153">
        <v>4614</v>
      </c>
      <c r="L238" s="153">
        <v>4320</v>
      </c>
      <c r="M238" s="153">
        <v>7934</v>
      </c>
      <c r="N238" s="153">
        <v>4709</v>
      </c>
      <c r="O238" s="153">
        <v>3815</v>
      </c>
      <c r="P238" s="153">
        <v>3026</v>
      </c>
      <c r="Q238" s="153"/>
      <c r="R238" s="153">
        <v>5245</v>
      </c>
      <c r="S238" s="153"/>
      <c r="T238" s="153">
        <v>8414</v>
      </c>
      <c r="U238" s="153">
        <v>2766</v>
      </c>
      <c r="V238" s="153">
        <v>4693</v>
      </c>
      <c r="W238" s="153"/>
      <c r="X238" s="153">
        <v>2954</v>
      </c>
      <c r="Y238" s="153">
        <v>2015</v>
      </c>
      <c r="Z238" s="153">
        <v>1267</v>
      </c>
      <c r="AA238" s="63">
        <v>5801</v>
      </c>
      <c r="AB238" s="153">
        <v>6651</v>
      </c>
      <c r="AC238" s="153"/>
      <c r="AD238" s="153"/>
      <c r="AE238" s="153">
        <v>6758</v>
      </c>
      <c r="AO238" s="9" t="s">
        <v>0</v>
      </c>
    </row>
    <row r="239" spans="1:41" s="9" customFormat="1" ht="30" hidden="1" customHeight="1" outlineLevel="1" x14ac:dyDescent="0.2">
      <c r="A239" s="40" t="s">
        <v>111</v>
      </c>
      <c r="B239" s="55">
        <f>B237*0.45</f>
        <v>47338.200000000004</v>
      </c>
      <c r="C239" s="55">
        <f>C237*0.45</f>
        <v>51863.13</v>
      </c>
      <c r="D239" s="53">
        <f t="shared" si="127"/>
        <v>1.0955872846876304</v>
      </c>
      <c r="E239" s="100">
        <f>E237*0.45</f>
        <v>1395</v>
      </c>
      <c r="F239" s="100">
        <f t="shared" ref="F239:AE239" si="128">F237*0.45</f>
        <v>1003.5</v>
      </c>
      <c r="G239" s="100">
        <f t="shared" si="128"/>
        <v>5958</v>
      </c>
      <c r="H239" s="100">
        <f t="shared" si="128"/>
        <v>4608.9000000000005</v>
      </c>
      <c r="I239" s="100">
        <f t="shared" si="128"/>
        <v>3887.1</v>
      </c>
      <c r="J239" s="100"/>
      <c r="K239" s="100">
        <f t="shared" si="128"/>
        <v>2754</v>
      </c>
      <c r="L239" s="100">
        <f t="shared" si="128"/>
        <v>3145.05</v>
      </c>
      <c r="M239" s="100">
        <f t="shared" si="128"/>
        <v>3549.6</v>
      </c>
      <c r="N239" s="100">
        <f t="shared" si="128"/>
        <v>1174.05</v>
      </c>
      <c r="O239" s="100">
        <f t="shared" si="128"/>
        <v>1827</v>
      </c>
      <c r="P239" s="100">
        <f t="shared" si="128"/>
        <v>1840.95</v>
      </c>
      <c r="Q239" s="100"/>
      <c r="R239" s="100">
        <f t="shared" si="128"/>
        <v>2472.75</v>
      </c>
      <c r="S239" s="100"/>
      <c r="T239" s="100">
        <f t="shared" si="128"/>
        <v>3091.9500000000003</v>
      </c>
      <c r="U239" s="100">
        <f t="shared" si="128"/>
        <v>1260</v>
      </c>
      <c r="V239" s="100">
        <f t="shared" si="128"/>
        <v>1367.1000000000001</v>
      </c>
      <c r="W239" s="100"/>
      <c r="X239" s="100">
        <f t="shared" si="128"/>
        <v>1440.18</v>
      </c>
      <c r="Y239" s="100">
        <f t="shared" si="128"/>
        <v>922.5</v>
      </c>
      <c r="Z239" s="100">
        <f t="shared" si="128"/>
        <v>681.30000000000007</v>
      </c>
      <c r="AA239" s="52">
        <f t="shared" si="128"/>
        <v>2692.35</v>
      </c>
      <c r="AB239" s="100">
        <f t="shared" si="128"/>
        <v>3076.65</v>
      </c>
      <c r="AC239" s="100"/>
      <c r="AD239" s="100"/>
      <c r="AE239" s="100">
        <f t="shared" si="128"/>
        <v>3715.2000000000003</v>
      </c>
      <c r="AF239" s="11"/>
    </row>
    <row r="240" spans="1:41" s="9" customFormat="1" ht="30" hidden="1" customHeight="1" x14ac:dyDescent="0.2">
      <c r="A240" s="40" t="s">
        <v>112</v>
      </c>
      <c r="B240" s="155">
        <f>B237/B238</f>
        <v>1.0602191068423015</v>
      </c>
      <c r="C240" s="155">
        <f>C237/C238</f>
        <v>1.0002898852609834</v>
      </c>
      <c r="D240" s="53">
        <f>C240/B240</f>
        <v>0.94347468254952693</v>
      </c>
      <c r="E240" s="156">
        <f>E237/E238</f>
        <v>1.5121951219512195</v>
      </c>
      <c r="F240" s="156">
        <f t="shared" ref="F240:AE240" si="129">F237/F238</f>
        <v>0.75261559230509623</v>
      </c>
      <c r="G240" s="156">
        <f t="shared" si="129"/>
        <v>1.0903401136457218</v>
      </c>
      <c r="H240" s="156">
        <f t="shared" si="129"/>
        <v>0.61918868266731153</v>
      </c>
      <c r="I240" s="156">
        <f t="shared" si="129"/>
        <v>1.3209970943569354</v>
      </c>
      <c r="J240" s="156"/>
      <c r="K240" s="156">
        <f t="shared" si="129"/>
        <v>1.3263979193758126</v>
      </c>
      <c r="L240" s="156">
        <f t="shared" si="129"/>
        <v>1.6178240740740741</v>
      </c>
      <c r="M240" s="156">
        <f t="shared" si="129"/>
        <v>0.99420216788505167</v>
      </c>
      <c r="N240" s="156">
        <f t="shared" si="129"/>
        <v>0.55404544489275853</v>
      </c>
      <c r="O240" s="156">
        <f t="shared" si="129"/>
        <v>1.0642201834862386</v>
      </c>
      <c r="P240" s="156">
        <f t="shared" si="129"/>
        <v>1.3519497686715136</v>
      </c>
      <c r="Q240" s="156"/>
      <c r="R240" s="156">
        <f t="shared" si="129"/>
        <v>1.0476644423260248</v>
      </c>
      <c r="S240" s="156"/>
      <c r="T240" s="156">
        <f t="shared" si="129"/>
        <v>0.81661516520085575</v>
      </c>
      <c r="U240" s="156">
        <f t="shared" si="129"/>
        <v>1.0122921185827911</v>
      </c>
      <c r="V240" s="156">
        <f t="shared" si="129"/>
        <v>0.64734711272107393</v>
      </c>
      <c r="W240" s="156"/>
      <c r="X240" s="156">
        <f t="shared" si="129"/>
        <v>1.0834123222748815</v>
      </c>
      <c r="Y240" s="156">
        <f t="shared" si="129"/>
        <v>1.0173697270471465</v>
      </c>
      <c r="Z240" s="156">
        <f t="shared" si="129"/>
        <v>1.1949486977111285</v>
      </c>
      <c r="AA240" s="157">
        <f t="shared" si="129"/>
        <v>1.0313739010515428</v>
      </c>
      <c r="AB240" s="156">
        <f t="shared" si="129"/>
        <v>1.0279657194406857</v>
      </c>
      <c r="AC240" s="156"/>
      <c r="AD240" s="156"/>
      <c r="AE240" s="156">
        <f t="shared" si="129"/>
        <v>1.2216632139686299</v>
      </c>
    </row>
    <row r="241" spans="1:31" s="24" customFormat="1" ht="30" hidden="1" customHeight="1" outlineLevel="1" x14ac:dyDescent="0.2">
      <c r="A241" s="119" t="s">
        <v>113</v>
      </c>
      <c r="B241" s="46">
        <v>260815</v>
      </c>
      <c r="C241" s="55">
        <f>SUM(E241:AE241)</f>
        <v>300826</v>
      </c>
      <c r="D241" s="53">
        <f t="shared" si="127"/>
        <v>1.1534075877537717</v>
      </c>
      <c r="E241" s="100">
        <v>300</v>
      </c>
      <c r="F241" s="100">
        <v>8400</v>
      </c>
      <c r="G241" s="100">
        <v>29307</v>
      </c>
      <c r="H241" s="100">
        <v>21909</v>
      </c>
      <c r="I241" s="100">
        <v>7421</v>
      </c>
      <c r="J241" s="100"/>
      <c r="K241" s="100">
        <v>14410</v>
      </c>
      <c r="L241" s="100">
        <v>4700</v>
      </c>
      <c r="M241" s="100">
        <v>15722</v>
      </c>
      <c r="N241" s="100">
        <v>12600</v>
      </c>
      <c r="O241" s="100">
        <v>15300</v>
      </c>
      <c r="P241" s="100">
        <v>10490</v>
      </c>
      <c r="Q241" s="100"/>
      <c r="R241" s="100">
        <v>14355</v>
      </c>
      <c r="S241" s="100"/>
      <c r="T241" s="100">
        <v>3474</v>
      </c>
      <c r="U241" s="100">
        <v>7900</v>
      </c>
      <c r="V241" s="100">
        <v>14600</v>
      </c>
      <c r="W241" s="100"/>
      <c r="X241" s="100">
        <v>43083</v>
      </c>
      <c r="Y241" s="100">
        <v>4500</v>
      </c>
      <c r="Z241" s="100">
        <v>1000</v>
      </c>
      <c r="AA241" s="52">
        <v>7576</v>
      </c>
      <c r="AB241" s="100">
        <v>45094</v>
      </c>
      <c r="AC241" s="100"/>
      <c r="AD241" s="100"/>
      <c r="AE241" s="100">
        <v>18685</v>
      </c>
    </row>
    <row r="242" spans="1:31" s="9" customFormat="1" ht="28.15" hidden="1" customHeight="1" outlineLevel="1" x14ac:dyDescent="0.2">
      <c r="A242" s="40" t="s">
        <v>110</v>
      </c>
      <c r="B242" s="46">
        <v>283125</v>
      </c>
      <c r="C242" s="55">
        <f>SUM(E242:AE242)</f>
        <v>286074</v>
      </c>
      <c r="D242" s="53">
        <f t="shared" si="127"/>
        <v>1.0104158940397352</v>
      </c>
      <c r="E242" s="153">
        <v>600</v>
      </c>
      <c r="F242" s="153">
        <v>8000</v>
      </c>
      <c r="G242" s="153">
        <v>25123</v>
      </c>
      <c r="H242" s="153">
        <v>18776</v>
      </c>
      <c r="I242" s="153">
        <v>8896</v>
      </c>
      <c r="J242" s="153"/>
      <c r="K242" s="153">
        <v>12063</v>
      </c>
      <c r="L242" s="153">
        <v>710</v>
      </c>
      <c r="M242" s="153">
        <v>19682</v>
      </c>
      <c r="N242" s="153">
        <v>12989</v>
      </c>
      <c r="O242" s="153">
        <v>13114</v>
      </c>
      <c r="P242" s="153">
        <v>7332</v>
      </c>
      <c r="Q242" s="153"/>
      <c r="R242" s="153">
        <v>15408</v>
      </c>
      <c r="S242" s="153"/>
      <c r="T242" s="153">
        <v>2622</v>
      </c>
      <c r="U242" s="153">
        <v>3236</v>
      </c>
      <c r="V242" s="153">
        <v>10145</v>
      </c>
      <c r="W242" s="153"/>
      <c r="X242" s="153">
        <v>53168</v>
      </c>
      <c r="Y242" s="153">
        <v>3454</v>
      </c>
      <c r="Z242" s="153">
        <v>634</v>
      </c>
      <c r="AA242" s="63">
        <v>7396</v>
      </c>
      <c r="AB242" s="153">
        <v>43232</v>
      </c>
      <c r="AC242" s="153"/>
      <c r="AD242" s="153"/>
      <c r="AE242" s="153">
        <v>19494</v>
      </c>
    </row>
    <row r="243" spans="1:31" s="9" customFormat="1" ht="27" hidden="1" customHeight="1" outlineLevel="1" x14ac:dyDescent="0.2">
      <c r="A243" s="40" t="s">
        <v>111</v>
      </c>
      <c r="B243" s="55">
        <f>B241*0.3</f>
        <v>78244.5</v>
      </c>
      <c r="C243" s="55">
        <f>C241*0.3</f>
        <v>90247.8</v>
      </c>
      <c r="D243" s="53">
        <f t="shared" si="127"/>
        <v>1.1534075877537719</v>
      </c>
      <c r="E243" s="100">
        <f>E241*0.3</f>
        <v>90</v>
      </c>
      <c r="F243" s="100">
        <f t="shared" ref="F243:AE243" si="130">F241*0.3</f>
        <v>2520</v>
      </c>
      <c r="G243" s="100">
        <f t="shared" si="130"/>
        <v>8792.1</v>
      </c>
      <c r="H243" s="100">
        <f t="shared" si="130"/>
        <v>6572.7</v>
      </c>
      <c r="I243" s="100">
        <f t="shared" si="130"/>
        <v>2226.2999999999997</v>
      </c>
      <c r="J243" s="100"/>
      <c r="K243" s="100">
        <f t="shared" si="130"/>
        <v>4323</v>
      </c>
      <c r="L243" s="100">
        <f t="shared" si="130"/>
        <v>1410</v>
      </c>
      <c r="M243" s="100">
        <f t="shared" si="130"/>
        <v>4716.5999999999995</v>
      </c>
      <c r="N243" s="100">
        <f t="shared" si="130"/>
        <v>3780</v>
      </c>
      <c r="O243" s="100">
        <f t="shared" si="130"/>
        <v>4590</v>
      </c>
      <c r="P243" s="100">
        <f t="shared" si="130"/>
        <v>3147</v>
      </c>
      <c r="Q243" s="100"/>
      <c r="R243" s="100">
        <f t="shared" si="130"/>
        <v>4306.5</v>
      </c>
      <c r="S243" s="100"/>
      <c r="T243" s="100">
        <f t="shared" si="130"/>
        <v>1042.2</v>
      </c>
      <c r="U243" s="100">
        <f t="shared" si="130"/>
        <v>2370</v>
      </c>
      <c r="V243" s="100">
        <f t="shared" si="130"/>
        <v>4380</v>
      </c>
      <c r="W243" s="100"/>
      <c r="X243" s="100">
        <f t="shared" si="130"/>
        <v>12924.9</v>
      </c>
      <c r="Y243" s="100">
        <f t="shared" si="130"/>
        <v>1350</v>
      </c>
      <c r="Z243" s="100">
        <f t="shared" si="130"/>
        <v>300</v>
      </c>
      <c r="AA243" s="52">
        <f t="shared" si="130"/>
        <v>2272.7999999999997</v>
      </c>
      <c r="AB243" s="100">
        <f t="shared" si="130"/>
        <v>13528.199999999999</v>
      </c>
      <c r="AC243" s="100"/>
      <c r="AD243" s="100"/>
      <c r="AE243" s="100">
        <f t="shared" si="130"/>
        <v>5605.5</v>
      </c>
    </row>
    <row r="244" spans="1:31" s="10" customFormat="1" ht="30" hidden="1" customHeight="1" x14ac:dyDescent="0.2">
      <c r="A244" s="40" t="s">
        <v>112</v>
      </c>
      <c r="B244" s="53">
        <f>B241/B242</f>
        <v>0.92120088300220748</v>
      </c>
      <c r="C244" s="53">
        <f>C241/C242</f>
        <v>1.0515670770499941</v>
      </c>
      <c r="D244" s="53">
        <f t="shared" si="127"/>
        <v>1.1415176607548629</v>
      </c>
      <c r="E244" s="64">
        <f t="shared" ref="E244:AE244" si="131">E241/E242</f>
        <v>0.5</v>
      </c>
      <c r="F244" s="64">
        <f t="shared" si="131"/>
        <v>1.05</v>
      </c>
      <c r="G244" s="64">
        <f t="shared" si="131"/>
        <v>1.1665406201488675</v>
      </c>
      <c r="H244" s="64">
        <f t="shared" si="131"/>
        <v>1.1668619514273542</v>
      </c>
      <c r="I244" s="64">
        <f t="shared" si="131"/>
        <v>0.83419514388489213</v>
      </c>
      <c r="J244" s="64"/>
      <c r="K244" s="64">
        <f t="shared" si="131"/>
        <v>1.1945618834452458</v>
      </c>
      <c r="L244" s="64">
        <f t="shared" si="131"/>
        <v>6.619718309859155</v>
      </c>
      <c r="M244" s="64">
        <f t="shared" si="131"/>
        <v>0.798800934864343</v>
      </c>
      <c r="N244" s="64">
        <f t="shared" si="131"/>
        <v>0.97005158210793752</v>
      </c>
      <c r="O244" s="64">
        <f t="shared" si="131"/>
        <v>1.1666920847948756</v>
      </c>
      <c r="P244" s="64">
        <f t="shared" si="131"/>
        <v>1.4307146753955264</v>
      </c>
      <c r="Q244" s="64"/>
      <c r="R244" s="64">
        <f t="shared" si="131"/>
        <v>0.93165887850467288</v>
      </c>
      <c r="S244" s="64"/>
      <c r="T244" s="64">
        <f t="shared" si="131"/>
        <v>1.3249427917620138</v>
      </c>
      <c r="U244" s="64">
        <f t="shared" si="131"/>
        <v>2.4412855377008653</v>
      </c>
      <c r="V244" s="64">
        <f t="shared" si="131"/>
        <v>1.4391325776244455</v>
      </c>
      <c r="W244" s="64"/>
      <c r="X244" s="64">
        <f t="shared" si="131"/>
        <v>0.81031823653325308</v>
      </c>
      <c r="Y244" s="64">
        <f t="shared" si="131"/>
        <v>1.3028372900984366</v>
      </c>
      <c r="Z244" s="64">
        <f t="shared" si="131"/>
        <v>1.5772870662460567</v>
      </c>
      <c r="AA244" s="54">
        <f t="shared" si="131"/>
        <v>1.024337479718767</v>
      </c>
      <c r="AB244" s="64">
        <f t="shared" si="131"/>
        <v>1.0430699481865284</v>
      </c>
      <c r="AC244" s="64"/>
      <c r="AD244" s="64"/>
      <c r="AE244" s="64">
        <f t="shared" si="131"/>
        <v>0.95850005129783522</v>
      </c>
    </row>
    <row r="245" spans="1:31" s="24" customFormat="1" ht="30" hidden="1" customHeight="1" outlineLevel="1" x14ac:dyDescent="0.2">
      <c r="A245" s="119" t="s">
        <v>114</v>
      </c>
      <c r="B245" s="46">
        <v>221605</v>
      </c>
      <c r="C245" s="55">
        <f>SUM(E245:AE245)</f>
        <v>301063.90000000002</v>
      </c>
      <c r="D245" s="53">
        <f t="shared" si="127"/>
        <v>1.3585609530470883</v>
      </c>
      <c r="E245" s="100"/>
      <c r="F245" s="159">
        <v>7500</v>
      </c>
      <c r="G245" s="100">
        <v>39100</v>
      </c>
      <c r="H245" s="160">
        <v>26843</v>
      </c>
      <c r="I245" s="160">
        <v>8279</v>
      </c>
      <c r="J245" s="160"/>
      <c r="K245" s="159">
        <v>4200</v>
      </c>
      <c r="L245" s="159">
        <v>2320</v>
      </c>
      <c r="M245" s="100">
        <v>30680</v>
      </c>
      <c r="N245" s="159">
        <v>11200</v>
      </c>
      <c r="O245" s="159">
        <v>8500</v>
      </c>
      <c r="P245" s="100">
        <v>4800</v>
      </c>
      <c r="Q245" s="100"/>
      <c r="R245" s="100">
        <v>17690</v>
      </c>
      <c r="S245" s="100"/>
      <c r="T245" s="159">
        <v>2812</v>
      </c>
      <c r="U245" s="159">
        <v>4021</v>
      </c>
      <c r="V245" s="159">
        <v>4200</v>
      </c>
      <c r="W245" s="159"/>
      <c r="X245" s="159">
        <v>59048.9</v>
      </c>
      <c r="Y245" s="159">
        <v>6500</v>
      </c>
      <c r="Z245" s="159"/>
      <c r="AA245" s="52">
        <v>11376</v>
      </c>
      <c r="AB245" s="159">
        <v>33754</v>
      </c>
      <c r="AC245" s="159"/>
      <c r="AD245" s="159"/>
      <c r="AE245" s="100">
        <v>18240</v>
      </c>
    </row>
    <row r="246" spans="1:31" s="9" customFormat="1" ht="30" hidden="1" customHeight="1" outlineLevel="1" x14ac:dyDescent="0.2">
      <c r="A246" s="40" t="s">
        <v>110</v>
      </c>
      <c r="B246" s="46">
        <v>337167</v>
      </c>
      <c r="C246" s="55">
        <f>SUM(E246:AE246)</f>
        <v>264914</v>
      </c>
      <c r="D246" s="53">
        <f t="shared" si="127"/>
        <v>0.78570559989560074</v>
      </c>
      <c r="E246" s="153"/>
      <c r="F246" s="153">
        <v>8889</v>
      </c>
      <c r="G246" s="153">
        <v>32450</v>
      </c>
      <c r="H246" s="153">
        <v>39117</v>
      </c>
      <c r="I246" s="153">
        <v>6843</v>
      </c>
      <c r="J246" s="153"/>
      <c r="K246" s="153">
        <v>1318</v>
      </c>
      <c r="L246" s="153">
        <v>2811</v>
      </c>
      <c r="M246" s="153">
        <v>23649</v>
      </c>
      <c r="N246" s="153">
        <v>4558</v>
      </c>
      <c r="O246" s="153">
        <v>8345</v>
      </c>
      <c r="P246" s="153">
        <v>9310</v>
      </c>
      <c r="Q246" s="153"/>
      <c r="R246" s="153">
        <v>15845</v>
      </c>
      <c r="S246" s="153"/>
      <c r="T246" s="153">
        <v>1912</v>
      </c>
      <c r="U246" s="153">
        <v>1521</v>
      </c>
      <c r="V246" s="153">
        <v>5866</v>
      </c>
      <c r="W246" s="153"/>
      <c r="X246" s="153">
        <v>51691</v>
      </c>
      <c r="Y246" s="153">
        <v>3598</v>
      </c>
      <c r="Z246" s="153"/>
      <c r="AA246" s="63">
        <v>9426</v>
      </c>
      <c r="AB246" s="153">
        <v>22170</v>
      </c>
      <c r="AC246" s="153"/>
      <c r="AD246" s="153"/>
      <c r="AE246" s="153">
        <v>15595</v>
      </c>
    </row>
    <row r="247" spans="1:31" s="9" customFormat="1" ht="30" hidden="1" customHeight="1" outlineLevel="1" x14ac:dyDescent="0.2">
      <c r="A247" s="40" t="s">
        <v>115</v>
      </c>
      <c r="B247" s="46">
        <v>849</v>
      </c>
      <c r="C247" s="55">
        <f>C245*0.19</f>
        <v>57202.141000000003</v>
      </c>
      <c r="D247" s="53">
        <f t="shared" si="127"/>
        <v>67.375902237926979</v>
      </c>
      <c r="E247" s="100"/>
      <c r="F247" s="100">
        <f t="shared" ref="F247:AE247" si="132">F245*0.19</f>
        <v>1425</v>
      </c>
      <c r="G247" s="100">
        <f t="shared" si="132"/>
        <v>7429</v>
      </c>
      <c r="H247" s="100">
        <f t="shared" si="132"/>
        <v>5100.17</v>
      </c>
      <c r="I247" s="100">
        <f t="shared" si="132"/>
        <v>1573.01</v>
      </c>
      <c r="J247" s="100"/>
      <c r="K247" s="100">
        <f t="shared" si="132"/>
        <v>798</v>
      </c>
      <c r="L247" s="100">
        <f t="shared" si="132"/>
        <v>440.8</v>
      </c>
      <c r="M247" s="100">
        <f t="shared" si="132"/>
        <v>5829.2</v>
      </c>
      <c r="N247" s="100">
        <f t="shared" si="132"/>
        <v>2128</v>
      </c>
      <c r="O247" s="100">
        <f t="shared" si="132"/>
        <v>1615</v>
      </c>
      <c r="P247" s="100">
        <f t="shared" si="132"/>
        <v>912</v>
      </c>
      <c r="Q247" s="100"/>
      <c r="R247" s="100">
        <f t="shared" si="132"/>
        <v>3361.1</v>
      </c>
      <c r="S247" s="100"/>
      <c r="T247" s="100">
        <f t="shared" si="132"/>
        <v>534.28</v>
      </c>
      <c r="U247" s="100">
        <f t="shared" si="132"/>
        <v>763.99</v>
      </c>
      <c r="V247" s="100">
        <f t="shared" si="132"/>
        <v>798</v>
      </c>
      <c r="W247" s="100"/>
      <c r="X247" s="100">
        <f t="shared" si="132"/>
        <v>11219.291000000001</v>
      </c>
      <c r="Y247" s="100">
        <f t="shared" si="132"/>
        <v>1235</v>
      </c>
      <c r="Z247" s="100"/>
      <c r="AA247" s="52">
        <f t="shared" si="132"/>
        <v>2161.44</v>
      </c>
      <c r="AB247" s="100">
        <f t="shared" si="132"/>
        <v>6413.26</v>
      </c>
      <c r="AC247" s="100"/>
      <c r="AD247" s="100"/>
      <c r="AE247" s="100">
        <f t="shared" si="132"/>
        <v>3465.6</v>
      </c>
    </row>
    <row r="248" spans="1:31" s="10" customFormat="1" ht="30" hidden="1" customHeight="1" x14ac:dyDescent="0.2">
      <c r="A248" s="40" t="s">
        <v>116</v>
      </c>
      <c r="B248" s="53">
        <f>B245/B246</f>
        <v>0.65725589989530409</v>
      </c>
      <c r="C248" s="53">
        <f>C245/C246</f>
        <v>1.13645900178926</v>
      </c>
      <c r="D248" s="53">
        <f t="shared" si="127"/>
        <v>1.7290966912131018</v>
      </c>
      <c r="E248" s="64"/>
      <c r="F248" s="64">
        <f>F245/F246</f>
        <v>0.8437394532568343</v>
      </c>
      <c r="G248" s="64">
        <f>G245/G246</f>
        <v>1.2049306625577811</v>
      </c>
      <c r="H248" s="64">
        <f>H245/H246</f>
        <v>0.68622338113863535</v>
      </c>
      <c r="I248" s="64">
        <f t="shared" ref="I248" si="133">I245/I246</f>
        <v>1.2098494812216865</v>
      </c>
      <c r="J248" s="64"/>
      <c r="K248" s="64">
        <f t="shared" ref="K248:R248" si="134">K245/K246</f>
        <v>3.1866464339908953</v>
      </c>
      <c r="L248" s="64">
        <f t="shared" si="134"/>
        <v>0.82532906438989684</v>
      </c>
      <c r="M248" s="64">
        <f t="shared" si="134"/>
        <v>1.2973064400186054</v>
      </c>
      <c r="N248" s="64">
        <f t="shared" si="134"/>
        <v>2.4572180781044319</v>
      </c>
      <c r="O248" s="64">
        <f t="shared" si="134"/>
        <v>1.0185739964050329</v>
      </c>
      <c r="P248" s="64">
        <f t="shared" si="134"/>
        <v>0.51557465091299681</v>
      </c>
      <c r="Q248" s="64"/>
      <c r="R248" s="64">
        <f t="shared" si="134"/>
        <v>1.1164405175134111</v>
      </c>
      <c r="S248" s="64"/>
      <c r="T248" s="64">
        <f t="shared" ref="T248" si="135">T245/T246</f>
        <v>1.4707112970711298</v>
      </c>
      <c r="U248" s="64">
        <f>U245/U246</f>
        <v>2.6436554898093361</v>
      </c>
      <c r="V248" s="64">
        <f>V245/V246</f>
        <v>0.71599045346062051</v>
      </c>
      <c r="W248" s="64"/>
      <c r="X248" s="64">
        <f>X245/X246</f>
        <v>1.1423439283434254</v>
      </c>
      <c r="Y248" s="64">
        <f t="shared" ref="Y248:AE248" si="136">Y245/Y246</f>
        <v>1.8065591995553085</v>
      </c>
      <c r="Z248" s="64"/>
      <c r="AA248" s="54">
        <f t="shared" si="136"/>
        <v>1.2068746021642267</v>
      </c>
      <c r="AB248" s="64">
        <f t="shared" si="136"/>
        <v>1.5225078935498422</v>
      </c>
      <c r="AC248" s="64"/>
      <c r="AD248" s="64"/>
      <c r="AE248" s="64">
        <f t="shared" si="136"/>
        <v>1.1696056428342418</v>
      </c>
    </row>
    <row r="249" spans="1:31" s="9" customFormat="1" ht="30" hidden="1" customHeight="1" x14ac:dyDescent="0.2">
      <c r="A249" s="119" t="s">
        <v>117</v>
      </c>
      <c r="B249" s="55">
        <v>50</v>
      </c>
      <c r="C249" s="55">
        <f>SUM(E249:AE249)</f>
        <v>120</v>
      </c>
      <c r="D249" s="53">
        <f t="shared" si="127"/>
        <v>2.4</v>
      </c>
      <c r="E249" s="135"/>
      <c r="F249" s="135"/>
      <c r="G249" s="135"/>
      <c r="H249" s="135"/>
      <c r="I249" s="135"/>
      <c r="J249" s="135"/>
      <c r="K249" s="135"/>
      <c r="L249" s="135"/>
      <c r="M249" s="135"/>
      <c r="N249" s="135"/>
      <c r="O249" s="135"/>
      <c r="P249" s="135"/>
      <c r="Q249" s="135"/>
      <c r="R249" s="75">
        <v>120</v>
      </c>
      <c r="S249" s="75"/>
      <c r="T249" s="62"/>
      <c r="U249" s="135"/>
      <c r="V249" s="135"/>
      <c r="W249" s="135"/>
      <c r="X249" s="135"/>
      <c r="Y249" s="135"/>
      <c r="Z249" s="135"/>
      <c r="AA249" s="62"/>
      <c r="AB249" s="135"/>
      <c r="AC249" s="135"/>
      <c r="AD249" s="135"/>
      <c r="AE249" s="135"/>
    </row>
    <row r="250" spans="1:31" s="9" customFormat="1" ht="30" hidden="1" customHeight="1" x14ac:dyDescent="0.2">
      <c r="A250" s="40" t="s">
        <v>115</v>
      </c>
      <c r="B250" s="55">
        <f>B249*0.7</f>
        <v>35</v>
      </c>
      <c r="C250" s="55">
        <f>C249*0.7</f>
        <v>84</v>
      </c>
      <c r="D250" s="53"/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  <c r="O250" s="100"/>
      <c r="P250" s="100"/>
      <c r="Q250" s="100"/>
      <c r="R250" s="75">
        <f>R249*0.7</f>
        <v>84</v>
      </c>
      <c r="S250" s="75"/>
      <c r="T250" s="52"/>
      <c r="U250" s="100"/>
      <c r="V250" s="100"/>
      <c r="W250" s="100"/>
      <c r="X250" s="100"/>
      <c r="Y250" s="100"/>
      <c r="Z250" s="100"/>
      <c r="AA250" s="52"/>
      <c r="AB250" s="100"/>
      <c r="AC250" s="100"/>
      <c r="AD250" s="100"/>
      <c r="AE250" s="100"/>
    </row>
    <row r="251" spans="1:31" s="9" customFormat="1" ht="30" hidden="1" customHeight="1" x14ac:dyDescent="0.2">
      <c r="A251" s="67" t="s">
        <v>118</v>
      </c>
      <c r="B251" s="55"/>
      <c r="C251" s="55">
        <f>SUM(E251:AE251)</f>
        <v>0</v>
      </c>
      <c r="D251" s="53" t="e">
        <f t="shared" si="127"/>
        <v>#DIV/0!</v>
      </c>
      <c r="E251" s="154"/>
      <c r="F251" s="154"/>
      <c r="G251" s="154"/>
      <c r="H251" s="154"/>
      <c r="I251" s="154"/>
      <c r="J251" s="154"/>
      <c r="K251" s="154"/>
      <c r="L251" s="154"/>
      <c r="M251" s="154"/>
      <c r="N251" s="154"/>
      <c r="O251" s="154"/>
      <c r="P251" s="154"/>
      <c r="Q251" s="154"/>
      <c r="R251" s="75"/>
      <c r="S251" s="75"/>
      <c r="T251" s="75"/>
      <c r="U251" s="154"/>
      <c r="V251" s="154"/>
      <c r="W251" s="154"/>
      <c r="X251" s="154"/>
      <c r="Y251" s="154"/>
      <c r="Z251" s="154"/>
      <c r="AA251" s="75"/>
      <c r="AB251" s="154"/>
      <c r="AC251" s="154"/>
      <c r="AD251" s="154"/>
      <c r="AE251" s="154"/>
    </row>
    <row r="252" spans="1:31" s="9" customFormat="1" ht="30" hidden="1" customHeight="1" x14ac:dyDescent="0.2">
      <c r="A252" s="40" t="s">
        <v>115</v>
      </c>
      <c r="B252" s="55">
        <f>B251*0.2</f>
        <v>0</v>
      </c>
      <c r="C252" s="55">
        <f>C251*0.2</f>
        <v>0</v>
      </c>
      <c r="D252" s="53" t="e">
        <f t="shared" si="127"/>
        <v>#DIV/0!</v>
      </c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  <c r="O252" s="100"/>
      <c r="P252" s="100"/>
      <c r="Q252" s="100"/>
      <c r="R252" s="75"/>
      <c r="S252" s="75"/>
      <c r="T252" s="52"/>
      <c r="U252" s="100"/>
      <c r="V252" s="100"/>
      <c r="W252" s="100"/>
      <c r="X252" s="100"/>
      <c r="Y252" s="100"/>
      <c r="Z252" s="100"/>
      <c r="AA252" s="52"/>
      <c r="AB252" s="100"/>
      <c r="AC252" s="100"/>
      <c r="AD252" s="100"/>
      <c r="AE252" s="100"/>
    </row>
    <row r="253" spans="1:31" s="9" customFormat="1" ht="30" hidden="1" customHeight="1" x14ac:dyDescent="0.2">
      <c r="A253" s="67" t="s">
        <v>135</v>
      </c>
      <c r="B253" s="55"/>
      <c r="C253" s="55">
        <f>SUM(E253:AE253)</f>
        <v>0</v>
      </c>
      <c r="D253" s="53"/>
      <c r="E253" s="154"/>
      <c r="F253" s="154"/>
      <c r="G253" s="154"/>
      <c r="H253" s="154"/>
      <c r="I253" s="154"/>
      <c r="J253" s="154"/>
      <c r="K253" s="154"/>
      <c r="L253" s="154"/>
      <c r="M253" s="154"/>
      <c r="N253" s="154"/>
      <c r="O253" s="154"/>
      <c r="P253" s="154"/>
      <c r="Q253" s="154"/>
      <c r="R253" s="75"/>
      <c r="S253" s="75"/>
      <c r="T253" s="75"/>
      <c r="U253" s="154"/>
      <c r="V253" s="154"/>
      <c r="W253" s="154"/>
      <c r="X253" s="154"/>
      <c r="Y253" s="154"/>
      <c r="Z253" s="154"/>
      <c r="AA253" s="75"/>
      <c r="AB253" s="154"/>
      <c r="AC253" s="154"/>
      <c r="AD253" s="154"/>
      <c r="AE253" s="154"/>
    </row>
    <row r="254" spans="1:31" s="9" customFormat="1" ht="30" hidden="1" customHeight="1" x14ac:dyDescent="0.2">
      <c r="A254" s="67" t="s">
        <v>119</v>
      </c>
      <c r="B254" s="55">
        <f>B252+B250+B247+B243+B239</f>
        <v>126466.70000000001</v>
      </c>
      <c r="C254" s="55">
        <f>C252+C250+C247+C243+C239</f>
        <v>199397.071</v>
      </c>
      <c r="D254" s="53">
        <f t="shared" si="127"/>
        <v>1.5766764768907544</v>
      </c>
      <c r="E254" s="100">
        <f>E252+E250+E247+E243+E239</f>
        <v>1485</v>
      </c>
      <c r="F254" s="100">
        <f>F252+F250+F247+F243+F239</f>
        <v>4948.5</v>
      </c>
      <c r="G254" s="100">
        <f t="shared" ref="G254:AE254" si="137">G252+G250+G247+G243+G239</f>
        <v>22179.1</v>
      </c>
      <c r="H254" s="100">
        <f>H252+H250+H247+H243+H239</f>
        <v>16281.77</v>
      </c>
      <c r="I254" s="100">
        <f t="shared" si="137"/>
        <v>7686.41</v>
      </c>
      <c r="J254" s="100"/>
      <c r="K254" s="100">
        <f t="shared" si="137"/>
        <v>7875</v>
      </c>
      <c r="L254" s="100">
        <f t="shared" si="137"/>
        <v>4995.8500000000004</v>
      </c>
      <c r="M254" s="100">
        <f t="shared" si="137"/>
        <v>14095.4</v>
      </c>
      <c r="N254" s="100">
        <f t="shared" si="137"/>
        <v>7082.05</v>
      </c>
      <c r="O254" s="100">
        <f t="shared" si="137"/>
        <v>8032</v>
      </c>
      <c r="P254" s="100">
        <f>P252+P250+P247+P243+P239</f>
        <v>5899.95</v>
      </c>
      <c r="Q254" s="100"/>
      <c r="R254" s="75">
        <f t="shared" si="137"/>
        <v>10224.35</v>
      </c>
      <c r="S254" s="75"/>
      <c r="T254" s="52">
        <f t="shared" si="137"/>
        <v>4668.43</v>
      </c>
      <c r="U254" s="100">
        <f t="shared" si="137"/>
        <v>4393.99</v>
      </c>
      <c r="V254" s="100">
        <f t="shared" si="137"/>
        <v>6545.1</v>
      </c>
      <c r="W254" s="100"/>
      <c r="X254" s="100">
        <f t="shared" si="137"/>
        <v>25584.370999999999</v>
      </c>
      <c r="Y254" s="100">
        <f t="shared" si="137"/>
        <v>3507.5</v>
      </c>
      <c r="Z254" s="100">
        <f t="shared" si="137"/>
        <v>981.30000000000007</v>
      </c>
      <c r="AA254" s="52">
        <f t="shared" si="137"/>
        <v>7126.59</v>
      </c>
      <c r="AB254" s="100">
        <f t="shared" si="137"/>
        <v>23018.11</v>
      </c>
      <c r="AC254" s="100"/>
      <c r="AD254" s="100"/>
      <c r="AE254" s="100">
        <f t="shared" si="137"/>
        <v>12786.300000000001</v>
      </c>
    </row>
    <row r="255" spans="1:31" s="9" customFormat="1" ht="61.5" hidden="1" x14ac:dyDescent="0.2">
      <c r="A255" s="40" t="s">
        <v>140</v>
      </c>
      <c r="B255" s="100"/>
      <c r="C255" s="100">
        <f>SUM(E255:AE255)</f>
        <v>70805.5</v>
      </c>
      <c r="D255" s="53"/>
      <c r="E255" s="100">
        <v>670.8</v>
      </c>
      <c r="F255" s="100">
        <v>2051.4</v>
      </c>
      <c r="G255" s="100">
        <v>6078.1</v>
      </c>
      <c r="H255" s="100">
        <v>7184.7</v>
      </c>
      <c r="I255" s="100">
        <v>2601.8000000000002</v>
      </c>
      <c r="J255" s="100"/>
      <c r="K255" s="100">
        <v>2825.1</v>
      </c>
      <c r="L255" s="100">
        <v>951.1</v>
      </c>
      <c r="M255" s="100">
        <v>6539</v>
      </c>
      <c r="N255" s="100">
        <v>2884.5</v>
      </c>
      <c r="O255" s="100">
        <v>2751.1</v>
      </c>
      <c r="P255" s="100">
        <v>1939.6</v>
      </c>
      <c r="Q255" s="100"/>
      <c r="R255" s="75">
        <v>3782.7</v>
      </c>
      <c r="S255" s="75"/>
      <c r="T255" s="52">
        <v>2092.4</v>
      </c>
      <c r="U255" s="100">
        <v>1244.5</v>
      </c>
      <c r="V255" s="100">
        <v>2070.5</v>
      </c>
      <c r="W255" s="100"/>
      <c r="X255" s="100">
        <v>8439.4</v>
      </c>
      <c r="Y255" s="100">
        <v>1126.4000000000001</v>
      </c>
      <c r="Z255" s="100">
        <v>330.6</v>
      </c>
      <c r="AA255" s="52">
        <v>2175.1999999999998</v>
      </c>
      <c r="AB255" s="100">
        <v>7981.3</v>
      </c>
      <c r="AC255" s="100"/>
      <c r="AD255" s="100"/>
      <c r="AE255" s="100">
        <v>5085.3</v>
      </c>
    </row>
    <row r="256" spans="1:31" s="9" customFormat="1" ht="60" hidden="1" x14ac:dyDescent="0.2">
      <c r="A256" s="119" t="s">
        <v>134</v>
      </c>
      <c r="B256" s="112">
        <v>23.5</v>
      </c>
      <c r="C256" s="112">
        <f>C254/C255*10</f>
        <v>28.161240440361269</v>
      </c>
      <c r="D256" s="53">
        <f t="shared" si="127"/>
        <v>1.1983506570366498</v>
      </c>
      <c r="E256" s="115">
        <f>E254/E255*10</f>
        <v>22.13774597495528</v>
      </c>
      <c r="F256" s="115">
        <f>F254/F255*10</f>
        <v>24.122550453348932</v>
      </c>
      <c r="G256" s="115">
        <f t="shared" ref="G256:AE256" si="138">G254/G255*10</f>
        <v>36.490186077886179</v>
      </c>
      <c r="H256" s="115">
        <f>H254/H255*10</f>
        <v>22.661725611368606</v>
      </c>
      <c r="I256" s="115">
        <f t="shared" si="138"/>
        <v>29.542662771927123</v>
      </c>
      <c r="J256" s="115"/>
      <c r="K256" s="115">
        <f t="shared" si="138"/>
        <v>27.875119464797709</v>
      </c>
      <c r="L256" s="115">
        <f t="shared" si="138"/>
        <v>52.527073914414892</v>
      </c>
      <c r="M256" s="115">
        <f t="shared" si="138"/>
        <v>21.555895396849671</v>
      </c>
      <c r="N256" s="115">
        <f>N254/N255*10</f>
        <v>24.552088750216676</v>
      </c>
      <c r="O256" s="115">
        <f t="shared" si="138"/>
        <v>29.195594489476939</v>
      </c>
      <c r="P256" s="115">
        <f>P254/P255*10</f>
        <v>30.418385234068879</v>
      </c>
      <c r="Q256" s="115"/>
      <c r="R256" s="115">
        <f t="shared" si="138"/>
        <v>27.029238374705898</v>
      </c>
      <c r="S256" s="115"/>
      <c r="T256" s="72">
        <f t="shared" si="138"/>
        <v>22.31136493978207</v>
      </c>
      <c r="U256" s="115">
        <f t="shared" si="138"/>
        <v>35.307271996785857</v>
      </c>
      <c r="V256" s="115">
        <f t="shared" si="138"/>
        <v>31.61120502294132</v>
      </c>
      <c r="W256" s="115"/>
      <c r="X256" s="115">
        <f t="shared" si="138"/>
        <v>30.315390904566677</v>
      </c>
      <c r="Y256" s="115">
        <f t="shared" si="138"/>
        <v>31.139026988636363</v>
      </c>
      <c r="Z256" s="115">
        <f t="shared" si="138"/>
        <v>29.682395644283122</v>
      </c>
      <c r="AA256" s="72">
        <f t="shared" si="138"/>
        <v>32.762918352335419</v>
      </c>
      <c r="AB256" s="115">
        <f t="shared" si="138"/>
        <v>28.840051119491811</v>
      </c>
      <c r="AC256" s="115"/>
      <c r="AD256" s="115"/>
      <c r="AE256" s="115">
        <f t="shared" si="138"/>
        <v>25.1436493422217</v>
      </c>
    </row>
    <row r="257" spans="1:31" ht="30.75" hidden="1" x14ac:dyDescent="0.25">
      <c r="A257" s="161"/>
      <c r="B257" s="161"/>
      <c r="C257" s="161"/>
      <c r="D257" s="161"/>
      <c r="E257" s="161"/>
      <c r="F257" s="161"/>
      <c r="G257" s="161"/>
      <c r="H257" s="161"/>
      <c r="I257" s="162"/>
      <c r="J257" s="162"/>
      <c r="K257" s="161"/>
      <c r="L257" s="161"/>
      <c r="M257" s="161"/>
      <c r="N257" s="161"/>
      <c r="O257" s="161"/>
      <c r="P257" s="161"/>
      <c r="Q257" s="161"/>
      <c r="R257" s="162"/>
      <c r="S257" s="162"/>
      <c r="T257" s="163"/>
      <c r="U257" s="161"/>
      <c r="V257" s="161"/>
      <c r="W257" s="161"/>
      <c r="X257" s="161"/>
      <c r="Y257" s="161"/>
      <c r="Z257" s="161"/>
      <c r="AA257" s="163"/>
      <c r="AB257" s="162"/>
      <c r="AC257" s="162"/>
      <c r="AD257" s="162"/>
      <c r="AE257" s="161"/>
    </row>
    <row r="258" spans="1:31" ht="27" hidden="1" customHeight="1" x14ac:dyDescent="0.25">
      <c r="A258" s="40" t="s">
        <v>153</v>
      </c>
      <c r="B258" s="164"/>
      <c r="C258" s="164">
        <f>SUM(E258:AE258)</f>
        <v>273</v>
      </c>
      <c r="D258" s="164"/>
      <c r="E258" s="164">
        <v>11</v>
      </c>
      <c r="F258" s="164">
        <v>12</v>
      </c>
      <c r="G258" s="164">
        <v>15</v>
      </c>
      <c r="H258" s="164">
        <v>20</v>
      </c>
      <c r="I258" s="165">
        <v>12</v>
      </c>
      <c r="J258" s="165"/>
      <c r="K258" s="164">
        <v>36</v>
      </c>
      <c r="L258" s="164">
        <v>18</v>
      </c>
      <c r="M258" s="164">
        <v>20</v>
      </c>
      <c r="N258" s="164">
        <v>5</v>
      </c>
      <c r="O258" s="164">
        <v>4</v>
      </c>
      <c r="P258" s="164">
        <v>5</v>
      </c>
      <c r="Q258" s="164"/>
      <c r="R258" s="165">
        <v>16</v>
      </c>
      <c r="S258" s="165"/>
      <c r="T258" s="166">
        <v>16</v>
      </c>
      <c r="U258" s="164">
        <v>13</v>
      </c>
      <c r="V258" s="164">
        <v>18</v>
      </c>
      <c r="W258" s="164"/>
      <c r="X258" s="164">
        <v>10</v>
      </c>
      <c r="Y258" s="164">
        <v>3</v>
      </c>
      <c r="Z258" s="164">
        <v>4</v>
      </c>
      <c r="AA258" s="166">
        <v>3</v>
      </c>
      <c r="AB258" s="165">
        <v>23</v>
      </c>
      <c r="AC258" s="165"/>
      <c r="AD258" s="165"/>
      <c r="AE258" s="164">
        <v>9</v>
      </c>
    </row>
    <row r="259" spans="1:31" ht="18" hidden="1" customHeight="1" x14ac:dyDescent="0.25">
      <c r="A259" s="40" t="s">
        <v>157</v>
      </c>
      <c r="B259" s="164">
        <v>108</v>
      </c>
      <c r="C259" s="164">
        <f>SUM(E259:AE259)</f>
        <v>450</v>
      </c>
      <c r="D259" s="164"/>
      <c r="E259" s="164">
        <v>20</v>
      </c>
      <c r="F259" s="164">
        <v>5</v>
      </c>
      <c r="G259" s="164">
        <v>59</v>
      </c>
      <c r="H259" s="164">
        <v>16</v>
      </c>
      <c r="I259" s="165">
        <v>21</v>
      </c>
      <c r="J259" s="165"/>
      <c r="K259" s="164">
        <v>28</v>
      </c>
      <c r="L259" s="164">
        <v>9</v>
      </c>
      <c r="M259" s="164">
        <v>20</v>
      </c>
      <c r="N259" s="164">
        <v>22</v>
      </c>
      <c r="O259" s="164">
        <v>5</v>
      </c>
      <c r="P259" s="164">
        <v>5</v>
      </c>
      <c r="Q259" s="164"/>
      <c r="R259" s="165">
        <v>28</v>
      </c>
      <c r="S259" s="165"/>
      <c r="T259" s="166">
        <v>25</v>
      </c>
      <c r="U259" s="164">
        <v>57</v>
      </c>
      <c r="V259" s="164">
        <v>7</v>
      </c>
      <c r="W259" s="164"/>
      <c r="X259" s="164">
        <v>17</v>
      </c>
      <c r="Y259" s="164">
        <v>25</v>
      </c>
      <c r="Z259" s="164">
        <v>11</v>
      </c>
      <c r="AA259" s="166">
        <v>5</v>
      </c>
      <c r="AB259" s="165">
        <v>50</v>
      </c>
      <c r="AC259" s="165"/>
      <c r="AD259" s="165"/>
      <c r="AE259" s="164">
        <v>15</v>
      </c>
    </row>
    <row r="260" spans="1:31" ht="24" hidden="1" customHeight="1" x14ac:dyDescent="0.45">
      <c r="A260" s="167" t="s">
        <v>120</v>
      </c>
      <c r="B260" s="168"/>
      <c r="C260" s="168">
        <f>SUM(E260:AE260)</f>
        <v>0</v>
      </c>
      <c r="D260" s="168"/>
      <c r="E260" s="168"/>
      <c r="F260" s="168"/>
      <c r="G260" s="168"/>
      <c r="H260" s="168"/>
      <c r="I260" s="169"/>
      <c r="J260" s="169"/>
      <c r="K260" s="168"/>
      <c r="L260" s="168"/>
      <c r="M260" s="168"/>
      <c r="N260" s="168"/>
      <c r="O260" s="168"/>
      <c r="P260" s="168"/>
      <c r="Q260" s="168"/>
      <c r="R260" s="169"/>
      <c r="S260" s="169"/>
      <c r="T260" s="170"/>
      <c r="U260" s="168"/>
      <c r="V260" s="168"/>
      <c r="W260" s="168"/>
      <c r="X260" s="168"/>
      <c r="Y260" s="168"/>
      <c r="Z260" s="168"/>
      <c r="AA260" s="170"/>
      <c r="AB260" s="169"/>
      <c r="AC260" s="169"/>
      <c r="AD260" s="169"/>
      <c r="AE260" s="168"/>
    </row>
    <row r="261" spans="1:31" s="13" customFormat="1" ht="21" hidden="1" customHeight="1" x14ac:dyDescent="0.45">
      <c r="A261" s="171" t="s">
        <v>121</v>
      </c>
      <c r="B261" s="171"/>
      <c r="C261" s="171">
        <f>SUM(E261:AE261)</f>
        <v>0</v>
      </c>
      <c r="D261" s="171"/>
      <c r="E261" s="171"/>
      <c r="F261" s="171"/>
      <c r="G261" s="171"/>
      <c r="H261" s="171"/>
      <c r="I261" s="172"/>
      <c r="J261" s="172"/>
      <c r="K261" s="171"/>
      <c r="L261" s="171"/>
      <c r="M261" s="171"/>
      <c r="N261" s="171"/>
      <c r="O261" s="171"/>
      <c r="P261" s="171"/>
      <c r="Q261" s="171"/>
      <c r="R261" s="172"/>
      <c r="S261" s="172"/>
      <c r="T261" s="82"/>
      <c r="U261" s="171"/>
      <c r="V261" s="171"/>
      <c r="W261" s="171"/>
      <c r="X261" s="171"/>
      <c r="Y261" s="171"/>
      <c r="Z261" s="171"/>
      <c r="AA261" s="82"/>
      <c r="AB261" s="172"/>
      <c r="AC261" s="172"/>
      <c r="AD261" s="172"/>
      <c r="AE261" s="171"/>
    </row>
    <row r="262" spans="1:31" s="13" customFormat="1" ht="21" hidden="1" customHeight="1" x14ac:dyDescent="0.45">
      <c r="A262" s="171" t="s">
        <v>122</v>
      </c>
      <c r="B262" s="171"/>
      <c r="C262" s="171">
        <f>SUM(E262:AE262)</f>
        <v>0</v>
      </c>
      <c r="D262" s="171"/>
      <c r="E262" s="171"/>
      <c r="F262" s="171"/>
      <c r="G262" s="171"/>
      <c r="H262" s="171"/>
      <c r="I262" s="172"/>
      <c r="J262" s="172"/>
      <c r="K262" s="171"/>
      <c r="L262" s="171"/>
      <c r="M262" s="171"/>
      <c r="N262" s="171"/>
      <c r="O262" s="171"/>
      <c r="P262" s="171"/>
      <c r="Q262" s="171"/>
      <c r="R262" s="172"/>
      <c r="S262" s="172"/>
      <c r="T262" s="82"/>
      <c r="U262" s="171"/>
      <c r="V262" s="171"/>
      <c r="W262" s="171"/>
      <c r="X262" s="171"/>
      <c r="Y262" s="171"/>
      <c r="Z262" s="171"/>
      <c r="AA262" s="82"/>
      <c r="AB262" s="172"/>
      <c r="AC262" s="172"/>
      <c r="AD262" s="172"/>
      <c r="AE262" s="171"/>
    </row>
    <row r="263" spans="1:31" s="13" customFormat="1" ht="21" hidden="1" customHeight="1" x14ac:dyDescent="0.45">
      <c r="A263" s="173"/>
      <c r="B263" s="173"/>
      <c r="C263" s="173"/>
      <c r="D263" s="173"/>
      <c r="E263" s="173"/>
      <c r="F263" s="173"/>
      <c r="G263" s="173"/>
      <c r="H263" s="173"/>
      <c r="I263" s="174"/>
      <c r="J263" s="174"/>
      <c r="K263" s="173"/>
      <c r="L263" s="173"/>
      <c r="M263" s="173"/>
      <c r="N263" s="173"/>
      <c r="O263" s="173"/>
      <c r="P263" s="173"/>
      <c r="Q263" s="173"/>
      <c r="R263" s="174"/>
      <c r="S263" s="174"/>
      <c r="T263" s="175"/>
      <c r="U263" s="173"/>
      <c r="V263" s="173"/>
      <c r="W263" s="173"/>
      <c r="X263" s="173"/>
      <c r="Y263" s="173"/>
      <c r="Z263" s="173"/>
      <c r="AA263" s="175"/>
      <c r="AB263" s="174"/>
      <c r="AC263" s="174"/>
      <c r="AD263" s="174"/>
      <c r="AE263" s="173"/>
    </row>
    <row r="264" spans="1:31" s="13" customFormat="1" ht="21" hidden="1" customHeight="1" x14ac:dyDescent="0.45">
      <c r="A264" s="173" t="s">
        <v>123</v>
      </c>
      <c r="B264" s="173"/>
      <c r="C264" s="173"/>
      <c r="D264" s="173"/>
      <c r="E264" s="173"/>
      <c r="F264" s="173"/>
      <c r="G264" s="173"/>
      <c r="H264" s="173"/>
      <c r="I264" s="174"/>
      <c r="J264" s="174"/>
      <c r="K264" s="173"/>
      <c r="L264" s="173"/>
      <c r="M264" s="173"/>
      <c r="N264" s="173"/>
      <c r="O264" s="173"/>
      <c r="P264" s="173"/>
      <c r="Q264" s="173"/>
      <c r="R264" s="174"/>
      <c r="S264" s="174"/>
      <c r="T264" s="175"/>
      <c r="U264" s="173"/>
      <c r="V264" s="173"/>
      <c r="W264" s="173"/>
      <c r="X264" s="173"/>
      <c r="Y264" s="173"/>
      <c r="Z264" s="173"/>
      <c r="AA264" s="175"/>
      <c r="AB264" s="174"/>
      <c r="AC264" s="174"/>
      <c r="AD264" s="174"/>
      <c r="AE264" s="173"/>
    </row>
    <row r="265" spans="1:31" ht="16.5" hidden="1" customHeight="1" x14ac:dyDescent="0.45">
      <c r="A265" s="176"/>
      <c r="B265" s="177"/>
      <c r="C265" s="177"/>
      <c r="D265" s="177"/>
      <c r="E265" s="173"/>
      <c r="F265" s="173"/>
      <c r="G265" s="173"/>
      <c r="H265" s="173"/>
      <c r="I265" s="174"/>
      <c r="J265" s="174"/>
      <c r="K265" s="173"/>
      <c r="L265" s="173"/>
      <c r="M265" s="173"/>
      <c r="N265" s="173"/>
      <c r="O265" s="173"/>
      <c r="P265" s="173"/>
      <c r="Q265" s="173"/>
      <c r="R265" s="174"/>
      <c r="S265" s="174"/>
      <c r="T265" s="175"/>
      <c r="U265" s="173"/>
      <c r="V265" s="173"/>
      <c r="W265" s="173"/>
      <c r="X265" s="173"/>
      <c r="Y265" s="173"/>
      <c r="Z265" s="173"/>
      <c r="AA265" s="175"/>
      <c r="AB265" s="174"/>
      <c r="AC265" s="174"/>
      <c r="AD265" s="174"/>
      <c r="AE265" s="173"/>
    </row>
    <row r="266" spans="1:31" ht="41.25" hidden="1" customHeight="1" x14ac:dyDescent="0.45">
      <c r="A266" s="220"/>
      <c r="B266" s="220"/>
      <c r="C266" s="220"/>
      <c r="D266" s="220"/>
      <c r="E266" s="220"/>
      <c r="F266" s="220"/>
      <c r="G266" s="220"/>
      <c r="H266" s="220"/>
      <c r="I266" s="220"/>
      <c r="J266" s="220"/>
      <c r="K266" s="220"/>
      <c r="L266" s="220"/>
      <c r="M266" s="220"/>
      <c r="N266" s="220"/>
      <c r="O266" s="220"/>
      <c r="P266" s="220"/>
      <c r="Q266" s="220"/>
      <c r="R266" s="220"/>
      <c r="S266" s="220"/>
      <c r="T266" s="220"/>
      <c r="U266" s="220"/>
      <c r="V266" s="220"/>
      <c r="W266" s="220"/>
      <c r="X266" s="220"/>
      <c r="Y266" s="220"/>
      <c r="Z266" s="220"/>
      <c r="AA266" s="220"/>
      <c r="AB266" s="220"/>
      <c r="AC266" s="220"/>
      <c r="AD266" s="220"/>
      <c r="AE266" s="220"/>
    </row>
    <row r="267" spans="1:31" ht="20.25" hidden="1" customHeight="1" x14ac:dyDescent="0.45">
      <c r="A267" s="218"/>
      <c r="B267" s="219"/>
      <c r="C267" s="219"/>
      <c r="D267" s="219"/>
      <c r="E267" s="219"/>
      <c r="F267" s="219"/>
      <c r="G267" s="219"/>
      <c r="H267" s="219"/>
      <c r="I267" s="219"/>
      <c r="J267" s="219"/>
      <c r="K267" s="219"/>
      <c r="L267" s="173"/>
      <c r="M267" s="173"/>
      <c r="N267" s="173"/>
      <c r="O267" s="173"/>
      <c r="P267" s="173"/>
      <c r="Q267" s="173"/>
      <c r="R267" s="174"/>
      <c r="S267" s="174"/>
      <c r="T267" s="175"/>
      <c r="U267" s="173"/>
      <c r="V267" s="173"/>
      <c r="W267" s="173"/>
      <c r="X267" s="173"/>
      <c r="Y267" s="173"/>
      <c r="Z267" s="173"/>
      <c r="AA267" s="175"/>
      <c r="AB267" s="174"/>
      <c r="AC267" s="174"/>
      <c r="AD267" s="174"/>
      <c r="AE267" s="173"/>
    </row>
    <row r="268" spans="1:31" ht="16.5" hidden="1" customHeight="1" x14ac:dyDescent="0.45">
      <c r="A268" s="178"/>
      <c r="B268" s="34"/>
      <c r="C268" s="34"/>
      <c r="D268" s="34"/>
      <c r="E268" s="173"/>
      <c r="F268" s="173"/>
      <c r="G268" s="173"/>
      <c r="H268" s="173"/>
      <c r="I268" s="174"/>
      <c r="J268" s="174"/>
      <c r="K268" s="173"/>
      <c r="L268" s="173"/>
      <c r="M268" s="173"/>
      <c r="N268" s="173"/>
      <c r="O268" s="173"/>
      <c r="P268" s="173"/>
      <c r="Q268" s="173"/>
      <c r="R268" s="174"/>
      <c r="S268" s="174"/>
      <c r="T268" s="175"/>
      <c r="U268" s="173"/>
      <c r="V268" s="173"/>
      <c r="W268" s="173"/>
      <c r="X268" s="173"/>
      <c r="Y268" s="173"/>
      <c r="Z268" s="173"/>
      <c r="AA268" s="175"/>
      <c r="AB268" s="174"/>
      <c r="AC268" s="174"/>
      <c r="AD268" s="174"/>
      <c r="AE268" s="173"/>
    </row>
    <row r="269" spans="1:31" ht="9" hidden="1" customHeight="1" x14ac:dyDescent="0.25">
      <c r="A269" s="179"/>
      <c r="B269" s="180"/>
      <c r="C269" s="180"/>
      <c r="D269" s="180"/>
      <c r="E269" s="180"/>
      <c r="F269" s="180"/>
      <c r="G269" s="180"/>
      <c r="H269" s="180"/>
      <c r="I269" s="181"/>
      <c r="J269" s="181"/>
      <c r="K269" s="180"/>
      <c r="L269" s="180"/>
      <c r="M269" s="180"/>
      <c r="N269" s="180"/>
      <c r="O269" s="180"/>
      <c r="P269" s="180"/>
      <c r="Q269" s="180"/>
      <c r="R269" s="181"/>
      <c r="S269" s="181"/>
      <c r="T269" s="182"/>
      <c r="U269" s="180"/>
      <c r="V269" s="180"/>
      <c r="W269" s="180"/>
      <c r="X269" s="180"/>
      <c r="Y269" s="180"/>
      <c r="Z269" s="180"/>
      <c r="AA269" s="182"/>
      <c r="AB269" s="181"/>
      <c r="AC269" s="181"/>
      <c r="AD269" s="181"/>
      <c r="AE269" s="180"/>
    </row>
    <row r="270" spans="1:31" s="5" customFormat="1" ht="48.75" hidden="1" customHeight="1" x14ac:dyDescent="0.2">
      <c r="A270" s="67" t="s">
        <v>124</v>
      </c>
      <c r="B270" s="55"/>
      <c r="C270" s="55">
        <f>SUM(E270:AE270)</f>
        <v>259083</v>
      </c>
      <c r="D270" s="55"/>
      <c r="E270" s="79">
        <v>9345</v>
      </c>
      <c r="F270" s="79">
        <v>9100</v>
      </c>
      <c r="G270" s="79">
        <v>16579</v>
      </c>
      <c r="H270" s="79">
        <v>16195</v>
      </c>
      <c r="I270" s="183">
        <v>7250</v>
      </c>
      <c r="J270" s="183"/>
      <c r="K270" s="79">
        <v>17539</v>
      </c>
      <c r="L270" s="79">
        <v>12001</v>
      </c>
      <c r="M270" s="79">
        <v>14609</v>
      </c>
      <c r="N270" s="79">
        <v>13004</v>
      </c>
      <c r="O270" s="79">
        <v>3780</v>
      </c>
      <c r="P270" s="79">
        <v>8536</v>
      </c>
      <c r="Q270" s="79"/>
      <c r="R270" s="183">
        <v>11438</v>
      </c>
      <c r="S270" s="183"/>
      <c r="T270" s="50">
        <v>16561</v>
      </c>
      <c r="U270" s="79">
        <v>15418</v>
      </c>
      <c r="V270" s="79">
        <v>18986</v>
      </c>
      <c r="W270" s="79"/>
      <c r="X270" s="79">
        <v>13238</v>
      </c>
      <c r="Y270" s="79">
        <v>7143</v>
      </c>
      <c r="Z270" s="79">
        <v>4504</v>
      </c>
      <c r="AA270" s="50">
        <v>11688</v>
      </c>
      <c r="AB270" s="183">
        <v>21385</v>
      </c>
      <c r="AC270" s="183"/>
      <c r="AD270" s="183"/>
      <c r="AE270" s="79">
        <v>10784</v>
      </c>
    </row>
    <row r="271" spans="1:31" ht="21" hidden="1" customHeight="1" x14ac:dyDescent="0.45">
      <c r="A271" s="184" t="s">
        <v>126</v>
      </c>
      <c r="B271" s="185"/>
      <c r="C271" s="55">
        <f>SUM(E271:AE271)</f>
        <v>380</v>
      </c>
      <c r="D271" s="55"/>
      <c r="E271" s="184">
        <v>16</v>
      </c>
      <c r="F271" s="184">
        <v>21</v>
      </c>
      <c r="G271" s="184">
        <v>32</v>
      </c>
      <c r="H271" s="184">
        <v>25</v>
      </c>
      <c r="I271" s="186">
        <v>16</v>
      </c>
      <c r="J271" s="186"/>
      <c r="K271" s="184">
        <v>31</v>
      </c>
      <c r="L271" s="184">
        <v>14</v>
      </c>
      <c r="M271" s="184">
        <v>29</v>
      </c>
      <c r="N271" s="184">
        <v>18</v>
      </c>
      <c r="O271" s="184">
        <v>8</v>
      </c>
      <c r="P271" s="184">
        <v>7</v>
      </c>
      <c r="Q271" s="184"/>
      <c r="R271" s="186">
        <v>15</v>
      </c>
      <c r="S271" s="186"/>
      <c r="T271" s="187">
        <v>25</v>
      </c>
      <c r="U271" s="184">
        <v>31</v>
      </c>
      <c r="V271" s="184">
        <v>10</v>
      </c>
      <c r="W271" s="184"/>
      <c r="X271" s="184">
        <v>8</v>
      </c>
      <c r="Y271" s="184">
        <v>8</v>
      </c>
      <c r="Z271" s="184">
        <v>6</v>
      </c>
      <c r="AA271" s="187">
        <v>12</v>
      </c>
      <c r="AB271" s="186">
        <v>35</v>
      </c>
      <c r="AC271" s="186"/>
      <c r="AD271" s="186"/>
      <c r="AE271" s="184">
        <v>13</v>
      </c>
    </row>
    <row r="272" spans="1:31" ht="0.6" hidden="1" customHeight="1" x14ac:dyDescent="0.45">
      <c r="A272" s="184" t="s">
        <v>127</v>
      </c>
      <c r="B272" s="185"/>
      <c r="C272" s="55">
        <f>SUM(E272:AE272)</f>
        <v>208</v>
      </c>
      <c r="D272" s="55"/>
      <c r="E272" s="184">
        <v>10</v>
      </c>
      <c r="F272" s="184">
        <v>2</v>
      </c>
      <c r="G272" s="184">
        <v>42</v>
      </c>
      <c r="H272" s="184">
        <v>11</v>
      </c>
      <c r="I272" s="186">
        <v>9</v>
      </c>
      <c r="J272" s="186"/>
      <c r="K272" s="184">
        <v>30</v>
      </c>
      <c r="L272" s="184">
        <v>9</v>
      </c>
      <c r="M272" s="184">
        <v>15</v>
      </c>
      <c r="N272" s="184">
        <v>1</v>
      </c>
      <c r="O272" s="184">
        <v>2</v>
      </c>
      <c r="P272" s="184">
        <v>5</v>
      </c>
      <c r="Q272" s="184"/>
      <c r="R272" s="186">
        <v>1</v>
      </c>
      <c r="S272" s="186"/>
      <c r="T272" s="187">
        <v>4</v>
      </c>
      <c r="U272" s="184">
        <v>8</v>
      </c>
      <c r="V272" s="184">
        <v>14</v>
      </c>
      <c r="W272" s="184"/>
      <c r="X272" s="184">
        <v>2</v>
      </c>
      <c r="Y272" s="184">
        <v>1</v>
      </c>
      <c r="Z272" s="184">
        <v>2</v>
      </c>
      <c r="AA272" s="187">
        <v>16</v>
      </c>
      <c r="AB272" s="186">
        <v>16</v>
      </c>
      <c r="AC272" s="186"/>
      <c r="AD272" s="186"/>
      <c r="AE272" s="184">
        <v>8</v>
      </c>
    </row>
    <row r="273" spans="1:31" ht="2.4500000000000002" hidden="1" customHeight="1" x14ac:dyDescent="0.45">
      <c r="A273" s="184" t="s">
        <v>127</v>
      </c>
      <c r="B273" s="185"/>
      <c r="C273" s="55">
        <f>SUM(E273:AE273)</f>
        <v>194</v>
      </c>
      <c r="D273" s="55"/>
      <c r="E273" s="184">
        <v>10</v>
      </c>
      <c r="F273" s="184">
        <v>2</v>
      </c>
      <c r="G273" s="184">
        <v>42</v>
      </c>
      <c r="H273" s="184">
        <v>11</v>
      </c>
      <c r="I273" s="186">
        <v>2</v>
      </c>
      <c r="J273" s="186"/>
      <c r="K273" s="184">
        <v>30</v>
      </c>
      <c r="L273" s="184">
        <v>9</v>
      </c>
      <c r="M273" s="184">
        <v>15</v>
      </c>
      <c r="N273" s="184">
        <v>1</v>
      </c>
      <c r="O273" s="184">
        <v>2</v>
      </c>
      <c r="P273" s="184">
        <v>5</v>
      </c>
      <c r="Q273" s="184"/>
      <c r="R273" s="186">
        <v>1</v>
      </c>
      <c r="S273" s="186"/>
      <c r="T273" s="187">
        <v>4</v>
      </c>
      <c r="U273" s="184">
        <v>1</v>
      </c>
      <c r="V273" s="184">
        <v>14</v>
      </c>
      <c r="W273" s="184"/>
      <c r="X273" s="184">
        <v>2</v>
      </c>
      <c r="Y273" s="184">
        <v>1</v>
      </c>
      <c r="Z273" s="184">
        <v>2</v>
      </c>
      <c r="AA273" s="187">
        <v>16</v>
      </c>
      <c r="AB273" s="186">
        <v>16</v>
      </c>
      <c r="AC273" s="186"/>
      <c r="AD273" s="186"/>
      <c r="AE273" s="184">
        <v>8</v>
      </c>
    </row>
    <row r="274" spans="1:31" ht="24" hidden="1" customHeight="1" x14ac:dyDescent="0.45">
      <c r="A274" s="184" t="s">
        <v>56</v>
      </c>
      <c r="B274" s="55">
        <v>554</v>
      </c>
      <c r="C274" s="55">
        <f>SUM(E274:AE274)</f>
        <v>574</v>
      </c>
      <c r="D274" s="55"/>
      <c r="E274" s="188">
        <v>11</v>
      </c>
      <c r="F274" s="188">
        <v>15</v>
      </c>
      <c r="G274" s="188">
        <v>93</v>
      </c>
      <c r="H274" s="188">
        <v>30</v>
      </c>
      <c r="I274" s="189">
        <v>15</v>
      </c>
      <c r="J274" s="189"/>
      <c r="K274" s="188">
        <v>55</v>
      </c>
      <c r="L274" s="188">
        <v>16</v>
      </c>
      <c r="M274" s="188">
        <v>18</v>
      </c>
      <c r="N274" s="188">
        <v>16</v>
      </c>
      <c r="O274" s="188">
        <v>10</v>
      </c>
      <c r="P274" s="188">
        <v>11</v>
      </c>
      <c r="Q274" s="188"/>
      <c r="R274" s="189">
        <v>40</v>
      </c>
      <c r="S274" s="189"/>
      <c r="T274" s="190">
        <v>22</v>
      </c>
      <c r="U274" s="188">
        <v>55</v>
      </c>
      <c r="V274" s="188">
        <v>14</v>
      </c>
      <c r="W274" s="188"/>
      <c r="X274" s="188">
        <v>29</v>
      </c>
      <c r="Y274" s="188">
        <v>22</v>
      </c>
      <c r="Z274" s="188">
        <v>9</v>
      </c>
      <c r="AA274" s="190">
        <v>7</v>
      </c>
      <c r="AB274" s="189">
        <v>60</v>
      </c>
      <c r="AC274" s="189"/>
      <c r="AD274" s="189"/>
      <c r="AE274" s="188">
        <v>26</v>
      </c>
    </row>
    <row r="275" spans="1:31" ht="16.5" hidden="1" customHeight="1" x14ac:dyDescent="0.45">
      <c r="A275" s="191"/>
      <c r="B275" s="192"/>
      <c r="C275" s="192"/>
      <c r="D275" s="192"/>
      <c r="E275" s="193"/>
      <c r="F275" s="193"/>
      <c r="G275" s="193"/>
      <c r="H275" s="193"/>
      <c r="I275" s="194"/>
      <c r="J275" s="194"/>
      <c r="K275" s="193"/>
      <c r="L275" s="193"/>
      <c r="M275" s="193"/>
      <c r="N275" s="193"/>
      <c r="O275" s="193"/>
      <c r="P275" s="193"/>
      <c r="Q275" s="193"/>
      <c r="R275" s="194"/>
      <c r="S275" s="194"/>
      <c r="T275" s="195"/>
      <c r="U275" s="193"/>
      <c r="V275" s="193"/>
      <c r="W275" s="193"/>
      <c r="X275" s="193"/>
      <c r="Y275" s="193"/>
      <c r="Z275" s="193"/>
      <c r="AA275" s="195"/>
      <c r="AB275" s="194"/>
      <c r="AC275" s="194"/>
      <c r="AD275" s="194"/>
      <c r="AE275" s="193"/>
    </row>
    <row r="276" spans="1:31" s="12" customFormat="1" ht="16.5" hidden="1" customHeight="1" x14ac:dyDescent="0.45">
      <c r="A276" s="184" t="s">
        <v>130</v>
      </c>
      <c r="B276" s="185"/>
      <c r="C276" s="184">
        <f>SUM(E276:AE276)</f>
        <v>40</v>
      </c>
      <c r="D276" s="184"/>
      <c r="E276" s="184">
        <v>3</v>
      </c>
      <c r="F276" s="184"/>
      <c r="G276" s="184">
        <v>1</v>
      </c>
      <c r="H276" s="184">
        <v>6</v>
      </c>
      <c r="I276" s="186"/>
      <c r="J276" s="186"/>
      <c r="K276" s="184">
        <v>1</v>
      </c>
      <c r="L276" s="184"/>
      <c r="M276" s="184"/>
      <c r="N276" s="184">
        <v>1</v>
      </c>
      <c r="O276" s="184"/>
      <c r="P276" s="184">
        <v>2</v>
      </c>
      <c r="Q276" s="184"/>
      <c r="R276" s="186">
        <v>1</v>
      </c>
      <c r="S276" s="186"/>
      <c r="T276" s="187">
        <v>3</v>
      </c>
      <c r="U276" s="184">
        <v>1</v>
      </c>
      <c r="V276" s="184">
        <v>3</v>
      </c>
      <c r="W276" s="184"/>
      <c r="X276" s="184">
        <v>7</v>
      </c>
      <c r="Y276" s="184">
        <v>1</v>
      </c>
      <c r="Z276" s="184">
        <v>1</v>
      </c>
      <c r="AA276" s="187">
        <v>1</v>
      </c>
      <c r="AB276" s="186">
        <v>4</v>
      </c>
      <c r="AC276" s="186"/>
      <c r="AD276" s="186"/>
      <c r="AE276" s="184">
        <v>4</v>
      </c>
    </row>
    <row r="277" spans="1:31" ht="16.5" hidden="1" customHeight="1" x14ac:dyDescent="0.45">
      <c r="A277" s="191"/>
      <c r="B277" s="192"/>
      <c r="C277" s="192"/>
      <c r="D277" s="192"/>
      <c r="E277" s="193"/>
      <c r="F277" s="193"/>
      <c r="G277" s="193"/>
      <c r="H277" s="193"/>
      <c r="I277" s="194"/>
      <c r="J277" s="194"/>
      <c r="K277" s="193"/>
      <c r="L277" s="193"/>
      <c r="M277" s="193"/>
      <c r="N277" s="193"/>
      <c r="O277" s="193"/>
      <c r="P277" s="193"/>
      <c r="Q277" s="193"/>
      <c r="R277" s="194"/>
      <c r="S277" s="194"/>
      <c r="T277" s="195"/>
      <c r="U277" s="193"/>
      <c r="V277" s="193"/>
      <c r="W277" s="193"/>
      <c r="X277" s="193"/>
      <c r="Y277" s="193"/>
      <c r="Z277" s="193"/>
      <c r="AA277" s="195"/>
      <c r="AB277" s="194"/>
      <c r="AC277" s="194"/>
      <c r="AD277" s="194"/>
      <c r="AE277" s="193"/>
    </row>
    <row r="278" spans="1:31" ht="21" hidden="1" customHeight="1" x14ac:dyDescent="0.45">
      <c r="A278" s="184" t="s">
        <v>133</v>
      </c>
      <c r="B278" s="55">
        <v>45</v>
      </c>
      <c r="C278" s="55">
        <f>SUM(E278:AE278)</f>
        <v>58</v>
      </c>
      <c r="D278" s="55"/>
      <c r="E278" s="188">
        <v>5</v>
      </c>
      <c r="F278" s="188">
        <v>3</v>
      </c>
      <c r="G278" s="188"/>
      <c r="H278" s="188">
        <v>5</v>
      </c>
      <c r="I278" s="189">
        <v>2</v>
      </c>
      <c r="J278" s="189"/>
      <c r="K278" s="188"/>
      <c r="L278" s="188">
        <v>2</v>
      </c>
      <c r="M278" s="188">
        <v>0</v>
      </c>
      <c r="N278" s="188">
        <v>3</v>
      </c>
      <c r="O278" s="188">
        <v>3</v>
      </c>
      <c r="P278" s="188">
        <v>3</v>
      </c>
      <c r="Q278" s="188"/>
      <c r="R278" s="189">
        <v>2</v>
      </c>
      <c r="S278" s="189"/>
      <c r="T278" s="190">
        <v>2</v>
      </c>
      <c r="U278" s="188">
        <v>10</v>
      </c>
      <c r="V278" s="188">
        <v>6</v>
      </c>
      <c r="W278" s="188"/>
      <c r="X278" s="188">
        <v>6</v>
      </c>
      <c r="Y278" s="188">
        <v>1</v>
      </c>
      <c r="Z278" s="188">
        <v>1</v>
      </c>
      <c r="AA278" s="190">
        <v>4</v>
      </c>
      <c r="AB278" s="189"/>
      <c r="AC278" s="189"/>
      <c r="AD278" s="189"/>
      <c r="AE278" s="188"/>
    </row>
    <row r="279" spans="1:31" ht="16.5" hidden="1" customHeight="1" x14ac:dyDescent="0.45">
      <c r="A279" s="191"/>
      <c r="B279" s="192"/>
      <c r="C279" s="192"/>
      <c r="D279" s="192"/>
      <c r="E279" s="193"/>
      <c r="F279" s="193"/>
      <c r="G279" s="193"/>
      <c r="H279" s="193"/>
      <c r="I279" s="194"/>
      <c r="J279" s="194"/>
      <c r="K279" s="193"/>
      <c r="L279" s="193"/>
      <c r="M279" s="193"/>
      <c r="N279" s="193"/>
      <c r="O279" s="193"/>
      <c r="P279" s="193"/>
      <c r="Q279" s="193"/>
      <c r="R279" s="194"/>
      <c r="S279" s="194"/>
      <c r="T279" s="195"/>
      <c r="U279" s="193"/>
      <c r="V279" s="193"/>
      <c r="W279" s="193"/>
      <c r="X279" s="193"/>
      <c r="Y279" s="193"/>
      <c r="Z279" s="193"/>
      <c r="AA279" s="195"/>
      <c r="AB279" s="194"/>
      <c r="AC279" s="194"/>
      <c r="AD279" s="194"/>
      <c r="AE279" s="193"/>
    </row>
    <row r="280" spans="1:31" ht="16.5" hidden="1" customHeight="1" x14ac:dyDescent="0.45">
      <c r="A280" s="191"/>
      <c r="B280" s="192"/>
      <c r="C280" s="192"/>
      <c r="D280" s="192"/>
      <c r="E280" s="193"/>
      <c r="F280" s="193"/>
      <c r="G280" s="193"/>
      <c r="H280" s="193"/>
      <c r="I280" s="194"/>
      <c r="J280" s="194"/>
      <c r="K280" s="193"/>
      <c r="L280" s="193"/>
      <c r="M280" s="193"/>
      <c r="N280" s="193"/>
      <c r="O280" s="193"/>
      <c r="P280" s="193"/>
      <c r="Q280" s="193"/>
      <c r="R280" s="194"/>
      <c r="S280" s="194"/>
      <c r="T280" s="195"/>
      <c r="U280" s="193"/>
      <c r="V280" s="193"/>
      <c r="W280" s="193"/>
      <c r="X280" s="193"/>
      <c r="Y280" s="193"/>
      <c r="Z280" s="193"/>
      <c r="AA280" s="195"/>
      <c r="AB280" s="194"/>
      <c r="AC280" s="194"/>
      <c r="AD280" s="194"/>
      <c r="AE280" s="193"/>
    </row>
    <row r="281" spans="1:31" ht="13.5" hidden="1" customHeight="1" x14ac:dyDescent="0.45">
      <c r="A281" s="191"/>
      <c r="B281" s="192"/>
      <c r="C281" s="192"/>
      <c r="D281" s="192"/>
      <c r="E281" s="193"/>
      <c r="F281" s="193"/>
      <c r="G281" s="193"/>
      <c r="H281" s="193"/>
      <c r="I281" s="194"/>
      <c r="J281" s="194"/>
      <c r="K281" s="193"/>
      <c r="L281" s="193"/>
      <c r="M281" s="193"/>
      <c r="N281" s="193"/>
      <c r="O281" s="193"/>
      <c r="P281" s="193"/>
      <c r="Q281" s="193"/>
      <c r="R281" s="194"/>
      <c r="S281" s="194"/>
      <c r="T281" s="195"/>
      <c r="U281" s="193"/>
      <c r="V281" s="193"/>
      <c r="W281" s="193"/>
      <c r="X281" s="193"/>
      <c r="Y281" s="193"/>
      <c r="Z281" s="193"/>
      <c r="AA281" s="195"/>
      <c r="AB281" s="194"/>
      <c r="AC281" s="194"/>
      <c r="AD281" s="194"/>
      <c r="AE281" s="193"/>
    </row>
    <row r="282" spans="1:31" ht="16.5" hidden="1" customHeight="1" x14ac:dyDescent="0.45">
      <c r="A282" s="191"/>
      <c r="B282" s="192"/>
      <c r="C282" s="192"/>
      <c r="D282" s="192"/>
      <c r="E282" s="193"/>
      <c r="F282" s="193"/>
      <c r="G282" s="193"/>
      <c r="H282" s="193"/>
      <c r="I282" s="194"/>
      <c r="J282" s="194"/>
      <c r="K282" s="193" t="s">
        <v>142</v>
      </c>
      <c r="L282" s="193"/>
      <c r="M282" s="193"/>
      <c r="N282" s="193"/>
      <c r="O282" s="193"/>
      <c r="P282" s="193"/>
      <c r="Q282" s="193"/>
      <c r="R282" s="194"/>
      <c r="S282" s="194"/>
      <c r="T282" s="195"/>
      <c r="U282" s="193"/>
      <c r="V282" s="193" t="s">
        <v>145</v>
      </c>
      <c r="W282" s="193"/>
      <c r="X282" s="193"/>
      <c r="Y282" s="193" t="s">
        <v>143</v>
      </c>
      <c r="Z282" s="193"/>
      <c r="AA282" s="195"/>
      <c r="AB282" s="194" t="s">
        <v>144</v>
      </c>
      <c r="AC282" s="194"/>
      <c r="AD282" s="194"/>
      <c r="AE282" s="193" t="s">
        <v>141</v>
      </c>
    </row>
    <row r="283" spans="1:31" ht="16.5" hidden="1" customHeight="1" x14ac:dyDescent="0.45">
      <c r="A283" s="191"/>
      <c r="B283" s="192"/>
      <c r="C283" s="192"/>
      <c r="D283" s="192"/>
      <c r="E283" s="193"/>
      <c r="F283" s="193"/>
      <c r="G283" s="193"/>
      <c r="H283" s="193"/>
      <c r="I283" s="194"/>
      <c r="J283" s="194"/>
      <c r="K283" s="193"/>
      <c r="L283" s="193"/>
      <c r="M283" s="193"/>
      <c r="N283" s="193"/>
      <c r="O283" s="193"/>
      <c r="P283" s="193"/>
      <c r="Q283" s="193"/>
      <c r="R283" s="194"/>
      <c r="S283" s="194"/>
      <c r="T283" s="195"/>
      <c r="U283" s="193"/>
      <c r="V283" s="193"/>
      <c r="W283" s="193"/>
      <c r="X283" s="193"/>
      <c r="Y283" s="193"/>
      <c r="Z283" s="193"/>
      <c r="AA283" s="195"/>
      <c r="AB283" s="194"/>
      <c r="AC283" s="194"/>
      <c r="AD283" s="194"/>
      <c r="AE283" s="193"/>
    </row>
    <row r="284" spans="1:31" ht="22.5" hidden="1" customHeight="1" x14ac:dyDescent="0.45">
      <c r="A284" s="40" t="s">
        <v>158</v>
      </c>
      <c r="B284" s="185"/>
      <c r="C284" s="164">
        <f>SUM(E284:AE284)</f>
        <v>49</v>
      </c>
      <c r="D284" s="185"/>
      <c r="E284" s="184">
        <v>1</v>
      </c>
      <c r="F284" s="184">
        <v>2</v>
      </c>
      <c r="G284" s="184"/>
      <c r="H284" s="184">
        <v>2</v>
      </c>
      <c r="I284" s="186"/>
      <c r="J284" s="186"/>
      <c r="K284" s="184">
        <v>3</v>
      </c>
      <c r="L284" s="184">
        <v>1</v>
      </c>
      <c r="M284" s="184">
        <v>1</v>
      </c>
      <c r="N284" s="184">
        <v>8</v>
      </c>
      <c r="O284" s="184">
        <v>6</v>
      </c>
      <c r="P284" s="184">
        <v>1</v>
      </c>
      <c r="Q284" s="184"/>
      <c r="R284" s="186">
        <v>0</v>
      </c>
      <c r="S284" s="186"/>
      <c r="T284" s="187">
        <v>1</v>
      </c>
      <c r="U284" s="184">
        <v>4</v>
      </c>
      <c r="V284" s="184">
        <v>3</v>
      </c>
      <c r="W284" s="184"/>
      <c r="X284" s="184">
        <v>2</v>
      </c>
      <c r="Y284" s="184">
        <v>1</v>
      </c>
      <c r="Z284" s="184">
        <v>1</v>
      </c>
      <c r="AA284" s="187">
        <v>7</v>
      </c>
      <c r="AB284" s="186"/>
      <c r="AC284" s="186"/>
      <c r="AD284" s="186"/>
      <c r="AE284" s="184">
        <v>5</v>
      </c>
    </row>
  </sheetData>
  <dataConsolidate/>
  <mergeCells count="35">
    <mergeCell ref="U5:U6"/>
    <mergeCell ref="J5:J6"/>
    <mergeCell ref="AC5:AC6"/>
    <mergeCell ref="R5:R6"/>
    <mergeCell ref="T5:T6"/>
    <mergeCell ref="P5:P6"/>
    <mergeCell ref="A267:K267"/>
    <mergeCell ref="A266:AE266"/>
    <mergeCell ref="Y5:Y6"/>
    <mergeCell ref="H5:H6"/>
    <mergeCell ref="V5:V6"/>
    <mergeCell ref="X5:X6"/>
    <mergeCell ref="I5:I6"/>
    <mergeCell ref="K5:K6"/>
    <mergeCell ref="L5:L6"/>
    <mergeCell ref="M5:M6"/>
    <mergeCell ref="N5:N6"/>
    <mergeCell ref="O5:O6"/>
    <mergeCell ref="D4:D6"/>
    <mergeCell ref="AD5:AD6"/>
    <mergeCell ref="Q5:Q6"/>
    <mergeCell ref="W5:W6"/>
    <mergeCell ref="A2:AE2"/>
    <mergeCell ref="A4:A6"/>
    <mergeCell ref="B4:B6"/>
    <mergeCell ref="C4:C6"/>
    <mergeCell ref="E4:AE4"/>
    <mergeCell ref="E5:E6"/>
    <mergeCell ref="F5:F6"/>
    <mergeCell ref="G5:G6"/>
    <mergeCell ref="Z5:Z6"/>
    <mergeCell ref="AA5:AA6"/>
    <mergeCell ref="AB5:AB6"/>
    <mergeCell ref="AE5:AE6"/>
    <mergeCell ref="S5:S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19" orientation="landscape" r:id="rId1"/>
  <headerFooter alignWithMargins="0"/>
  <rowBreaks count="1" manualBreakCount="1">
    <brk id="180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Дадюкова Алефтина Николаевна</cp:lastModifiedBy>
  <cp:lastPrinted>2023-04-22T06:23:30Z</cp:lastPrinted>
  <dcterms:created xsi:type="dcterms:W3CDTF">2017-06-08T05:54:08Z</dcterms:created>
  <dcterms:modified xsi:type="dcterms:W3CDTF">2023-04-24T05:55:03Z</dcterms:modified>
</cp:coreProperties>
</file>