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730" windowHeight="11760" tabRatio="331"/>
  </bookViews>
  <sheets>
    <sheet name="01.08.2024" sheetId="29" r:id="rId1"/>
  </sheets>
  <definedNames>
    <definedName name="_xlnm._FilterDatabase" localSheetId="0" hidden="1">'01.08.2024'!$B$1:$B$189</definedName>
    <definedName name="_xlnm.Print_Area" localSheetId="0">'01.08.2024'!$A$1:$F$171</definedName>
  </definedNames>
  <calcPr calcId="125725"/>
</workbook>
</file>

<file path=xl/calcChain.xml><?xml version="1.0" encoding="utf-8"?>
<calcChain xmlns="http://schemas.openxmlformats.org/spreadsheetml/2006/main">
  <c r="C105" i="29"/>
  <c r="C82"/>
  <c r="E80"/>
  <c r="F80"/>
  <c r="E81"/>
  <c r="F81"/>
  <c r="C64"/>
  <c r="D105"/>
  <c r="C99" l="1"/>
  <c r="B105"/>
  <c r="B99" s="1"/>
  <c r="D99"/>
  <c r="D61"/>
  <c r="C61"/>
  <c r="D82"/>
  <c r="B82"/>
  <c r="B61" s="1"/>
  <c r="D64"/>
  <c r="D42"/>
  <c r="D8"/>
  <c r="E121" l="1"/>
  <c r="F121"/>
  <c r="E87"/>
  <c r="F87"/>
  <c r="F133"/>
  <c r="F134"/>
  <c r="E133"/>
  <c r="E134"/>
  <c r="F106"/>
  <c r="E106"/>
  <c r="F85"/>
  <c r="E85"/>
  <c r="F27"/>
  <c r="F28"/>
  <c r="E27"/>
  <c r="E28"/>
  <c r="F47"/>
  <c r="E47"/>
  <c r="F76"/>
  <c r="F77"/>
  <c r="F78"/>
  <c r="F79"/>
  <c r="E76"/>
  <c r="E77"/>
  <c r="E78"/>
  <c r="E79"/>
  <c r="F94"/>
  <c r="E94"/>
  <c r="F68"/>
  <c r="F69"/>
  <c r="E69"/>
  <c r="E68"/>
  <c r="D144"/>
  <c r="D129"/>
  <c r="C51"/>
  <c r="C42"/>
  <c r="F46"/>
  <c r="E46"/>
  <c r="E43"/>
  <c r="F43"/>
  <c r="C36"/>
  <c r="F38"/>
  <c r="E96"/>
  <c r="F96"/>
  <c r="B25"/>
  <c r="C25"/>
  <c r="B42"/>
  <c r="E49"/>
  <c r="F49"/>
  <c r="D25"/>
  <c r="C132"/>
  <c r="B132"/>
  <c r="B122"/>
  <c r="B161"/>
  <c r="C6"/>
  <c r="F54"/>
  <c r="D51"/>
  <c r="B8" l="1"/>
  <c r="C8"/>
  <c r="C122"/>
  <c r="F95"/>
  <c r="E95"/>
  <c r="C161"/>
  <c r="D122"/>
  <c r="E89"/>
  <c r="C141"/>
  <c r="D150"/>
  <c r="D36"/>
  <c r="B36"/>
  <c r="C39"/>
  <c r="D39"/>
  <c r="B39"/>
  <c r="C58"/>
  <c r="D58"/>
  <c r="B58"/>
  <c r="C129"/>
  <c r="B129"/>
  <c r="C30"/>
  <c r="B64" l="1"/>
  <c r="F71"/>
  <c r="C144"/>
  <c r="D132" l="1"/>
  <c r="C150"/>
  <c r="C168" s="1"/>
  <c r="B150"/>
  <c r="B144"/>
  <c r="D9"/>
  <c r="E130"/>
  <c r="D161"/>
  <c r="B168" l="1"/>
  <c r="D127"/>
  <c r="D30"/>
  <c r="D23"/>
  <c r="D19"/>
  <c r="D14"/>
  <c r="D6"/>
  <c r="E125"/>
  <c r="E126"/>
  <c r="E128"/>
  <c r="D29" l="1"/>
  <c r="D5"/>
  <c r="F118"/>
  <c r="E118"/>
  <c r="B30"/>
  <c r="B29" s="1"/>
  <c r="B51"/>
  <c r="E71"/>
  <c r="D4" l="1"/>
  <c r="D55" s="1"/>
  <c r="F48"/>
  <c r="E48"/>
  <c r="E72"/>
  <c r="F72"/>
  <c r="E73"/>
  <c r="F73"/>
  <c r="E74"/>
  <c r="F74"/>
  <c r="E75"/>
  <c r="F75"/>
  <c r="E101"/>
  <c r="F101"/>
  <c r="E102"/>
  <c r="F102"/>
  <c r="E103"/>
  <c r="F103"/>
  <c r="E117"/>
  <c r="F117"/>
  <c r="F124"/>
  <c r="E124"/>
  <c r="E122" s="1"/>
  <c r="E100"/>
  <c r="F100"/>
  <c r="F70" l="1"/>
  <c r="E70"/>
  <c r="F65"/>
  <c r="F66"/>
  <c r="F67"/>
  <c r="E65"/>
  <c r="E66"/>
  <c r="E67"/>
  <c r="F52"/>
  <c r="E52"/>
  <c r="F44"/>
  <c r="F45"/>
  <c r="E45"/>
  <c r="E44"/>
  <c r="F34"/>
  <c r="F35"/>
  <c r="F33"/>
  <c r="E35"/>
  <c r="E34"/>
  <c r="E33"/>
  <c r="F32"/>
  <c r="E32"/>
  <c r="F31"/>
  <c r="E31"/>
  <c r="C9"/>
  <c r="C14"/>
  <c r="C19"/>
  <c r="C23"/>
  <c r="F23" s="1"/>
  <c r="E92"/>
  <c r="F92"/>
  <c r="C127"/>
  <c r="B6"/>
  <c r="D57"/>
  <c r="F167"/>
  <c r="E167"/>
  <c r="F166"/>
  <c r="E166"/>
  <c r="F165"/>
  <c r="E165"/>
  <c r="F164"/>
  <c r="E164"/>
  <c r="F163"/>
  <c r="E163"/>
  <c r="F162"/>
  <c r="E162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49"/>
  <c r="E149"/>
  <c r="F148"/>
  <c r="E148"/>
  <c r="F147"/>
  <c r="E147"/>
  <c r="F146"/>
  <c r="E146"/>
  <c r="F145"/>
  <c r="E145"/>
  <c r="F143"/>
  <c r="E143"/>
  <c r="F142"/>
  <c r="E142"/>
  <c r="B141"/>
  <c r="F140"/>
  <c r="E140"/>
  <c r="F139"/>
  <c r="E139"/>
  <c r="E138"/>
  <c r="F135"/>
  <c r="E135"/>
  <c r="F131"/>
  <c r="E131"/>
  <c r="F130"/>
  <c r="F128"/>
  <c r="B127"/>
  <c r="F126"/>
  <c r="F125"/>
  <c r="F120"/>
  <c r="E120"/>
  <c r="F119"/>
  <c r="E119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4"/>
  <c r="E104"/>
  <c r="F93"/>
  <c r="E93"/>
  <c r="F91"/>
  <c r="E91"/>
  <c r="F90"/>
  <c r="E90"/>
  <c r="F88"/>
  <c r="E88"/>
  <c r="F86"/>
  <c r="E86"/>
  <c r="F84"/>
  <c r="E84"/>
  <c r="F83"/>
  <c r="E83"/>
  <c r="F63"/>
  <c r="E63"/>
  <c r="F60"/>
  <c r="E60"/>
  <c r="F59"/>
  <c r="E59"/>
  <c r="F53"/>
  <c r="E53"/>
  <c r="F50"/>
  <c r="E50"/>
  <c r="F41"/>
  <c r="E41"/>
  <c r="F40"/>
  <c r="E40"/>
  <c r="F37"/>
  <c r="F36" s="1"/>
  <c r="E37"/>
  <c r="E36" s="1"/>
  <c r="F26"/>
  <c r="F25" s="1"/>
  <c r="E26"/>
  <c r="E25" s="1"/>
  <c r="F24"/>
  <c r="E24"/>
  <c r="B23"/>
  <c r="F22"/>
  <c r="E22"/>
  <c r="F21"/>
  <c r="E21"/>
  <c r="F20"/>
  <c r="E20"/>
  <c r="B19"/>
  <c r="F18"/>
  <c r="E18"/>
  <c r="F17"/>
  <c r="E17"/>
  <c r="F16"/>
  <c r="E16"/>
  <c r="F15"/>
  <c r="E15"/>
  <c r="B14"/>
  <c r="F13"/>
  <c r="E13"/>
  <c r="F12"/>
  <c r="E12"/>
  <c r="F11"/>
  <c r="E11"/>
  <c r="F10"/>
  <c r="E10"/>
  <c r="B9"/>
  <c r="F7"/>
  <c r="E7"/>
  <c r="E127" l="1"/>
  <c r="E39"/>
  <c r="E58"/>
  <c r="C5"/>
  <c r="F122"/>
  <c r="F39"/>
  <c r="F58"/>
  <c r="C57"/>
  <c r="C56" s="1"/>
  <c r="E129"/>
  <c r="D56"/>
  <c r="D136" s="1"/>
  <c r="E23"/>
  <c r="B57"/>
  <c r="B56" s="1"/>
  <c r="F6"/>
  <c r="E64"/>
  <c r="E62" s="1"/>
  <c r="E144"/>
  <c r="F64"/>
  <c r="F62" s="1"/>
  <c r="F132"/>
  <c r="E6"/>
  <c r="F129"/>
  <c r="E8"/>
  <c r="E51"/>
  <c r="F105"/>
  <c r="F99" s="1"/>
  <c r="F161"/>
  <c r="F150"/>
  <c r="F144"/>
  <c r="F51"/>
  <c r="F19"/>
  <c r="E132"/>
  <c r="E105"/>
  <c r="E99" s="1"/>
  <c r="F82"/>
  <c r="E82"/>
  <c r="E161"/>
  <c r="E150"/>
  <c r="E9"/>
  <c r="F127"/>
  <c r="E42"/>
  <c r="C29"/>
  <c r="F30"/>
  <c r="E30"/>
  <c r="E19"/>
  <c r="E14"/>
  <c r="B5"/>
  <c r="F9"/>
  <c r="F8"/>
  <c r="E141"/>
  <c r="F42"/>
  <c r="F14"/>
  <c r="F29" l="1"/>
  <c r="E29"/>
  <c r="F61"/>
  <c r="E61"/>
  <c r="E168"/>
  <c r="B4"/>
  <c r="C4"/>
  <c r="C55" s="1"/>
  <c r="E5"/>
  <c r="F5"/>
  <c r="E57"/>
  <c r="F57"/>
  <c r="B55" l="1"/>
  <c r="F55"/>
  <c r="F4"/>
  <c r="E4"/>
  <c r="F56"/>
  <c r="E56"/>
  <c r="C136"/>
  <c r="C169" s="1"/>
  <c r="E55" l="1"/>
  <c r="B136"/>
  <c r="B169" s="1"/>
  <c r="F136"/>
  <c r="E136" l="1"/>
  <c r="F141"/>
  <c r="D138"/>
  <c r="D168" s="1"/>
  <c r="F138" l="1"/>
  <c r="F168"/>
  <c r="D169"/>
</calcChain>
</file>

<file path=xl/sharedStrings.xml><?xml version="1.0" encoding="utf-8"?>
<sst xmlns="http://schemas.openxmlformats.org/spreadsheetml/2006/main" count="175" uniqueCount="172">
  <si>
    <t>Наименование</t>
  </si>
  <si>
    <t>Налог на доходы с физических лиц</t>
  </si>
  <si>
    <t>НАЛОГИ НА СОВОКУПНЫЙ ДОХОД</t>
  </si>
  <si>
    <t>Единый сельскохозяйственный налог</t>
  </si>
  <si>
    <t>Налог на добычу общераспространенных полезных ископаемых</t>
  </si>
  <si>
    <t>ПЛАТЕЖИ ПРИ ПОЛЬЗОВАНИИ ПРИРОДНЫМИ РЕСУРСАМИ</t>
  </si>
  <si>
    <t>Единый налог на вмененный доход для отдельных видов деятельности</t>
  </si>
  <si>
    <t>НАЛОГИ, СБОРЫ И РЕГУЛЯРНЫЕ ПЛАТЕЖИ ЗА ПОЛЬЗОВАНИЕ ПРИРОДНЫМИ РЕСУРСАМИ</t>
  </si>
  <si>
    <t xml:space="preserve">  НАЛОГОВЫЕ ДОХОДЫ</t>
  </si>
  <si>
    <t xml:space="preserve"> НЕНАЛОГОВЫЕ ДОХОДЫ</t>
  </si>
  <si>
    <t>НАЛОГИ НА ИМУЩЕСТВО</t>
  </si>
  <si>
    <t>Земельный налог</t>
  </si>
  <si>
    <t>1. ДОХОДЫ налоговые и неналоговые</t>
  </si>
  <si>
    <t>НАЛОГИ НА ПРИБЫЛЬ, ДОХОДЫ</t>
  </si>
  <si>
    <t>% исп. к уточ. плану</t>
  </si>
  <si>
    <t>ГОСУДАРСТВЕННАЯ ПОШЛИНА</t>
  </si>
  <si>
    <t>Субсидии  бюджетам субъектов РФ и муниципальных  образований</t>
  </si>
  <si>
    <t xml:space="preserve"> 3.  БЕЗВОЗМЕЗДНЫЕ ПОСТУПЛЕНИЯ</t>
  </si>
  <si>
    <t>СОБСТВЕННЫЕ ДОХОДЫ</t>
  </si>
  <si>
    <t>Субвенции бюджетам субъектов РФ и муниципальных  образований</t>
  </si>
  <si>
    <t>Иные межбюджетные трансферты</t>
  </si>
  <si>
    <t>Налог на имущество  физических лиц</t>
  </si>
  <si>
    <t>из них:</t>
  </si>
  <si>
    <t>2. РАСХОДЫ</t>
  </si>
  <si>
    <t>Общегосударственные вопросы</t>
  </si>
  <si>
    <t xml:space="preserve">  - ФОТ с начислениями</t>
  </si>
  <si>
    <t xml:space="preserve">  - коммунальные услуги</t>
  </si>
  <si>
    <t xml:space="preserve">  - матзатраты</t>
  </si>
  <si>
    <t>Национальная оборона</t>
  </si>
  <si>
    <t>Нац.безопасность и правоохранительная деятельность</t>
  </si>
  <si>
    <t>Национальная экономика</t>
  </si>
  <si>
    <t xml:space="preserve">   - Сельское хозяйство </t>
  </si>
  <si>
    <t xml:space="preserve">   - Дорожное хозяйство</t>
  </si>
  <si>
    <t xml:space="preserve">   - Другие вопросы в области нац. экономики</t>
  </si>
  <si>
    <t>Жилищно-коммунальное хозяйство</t>
  </si>
  <si>
    <t xml:space="preserve">  - Жилищное хозяйство</t>
  </si>
  <si>
    <t xml:space="preserve">  - Коммунальное хозяйство</t>
  </si>
  <si>
    <t xml:space="preserve">  - Благоустройство</t>
  </si>
  <si>
    <t>Образование</t>
  </si>
  <si>
    <t>Социальная политика</t>
  </si>
  <si>
    <t xml:space="preserve">   - Пенсионное обеспечение</t>
  </si>
  <si>
    <t xml:space="preserve">   - Социальное обеспечение населения</t>
  </si>
  <si>
    <t xml:space="preserve">   - Охрана семьи и детства</t>
  </si>
  <si>
    <t>Физическая культура и спорт</t>
  </si>
  <si>
    <t>Результат исполнения бюджета (дефицит"--", профицит"+")</t>
  </si>
  <si>
    <t xml:space="preserve">Культура,Кинематография </t>
  </si>
  <si>
    <t xml:space="preserve">  - Субсидии БУ и АУ</t>
  </si>
  <si>
    <t>3.1 Безвозмездные поступления из бюджетов других уровней</t>
  </si>
  <si>
    <t>Прочие субсидии</t>
  </si>
  <si>
    <t>Патентная система налогооблажения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</si>
  <si>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</si>
  <si>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Дотации бюджетам субъектов Российской Федерации и муниципальных образовани</t>
  </si>
  <si>
    <t>Дотации бюджетам на поддержку мер по обеспечению сбалансированности бюджетов</t>
  </si>
  <si>
    <t xml:space="preserve">    -Водные хозяйство </t>
  </si>
  <si>
    <t xml:space="preserve">   -  Другие вопросы в области социальной политики</t>
  </si>
  <si>
    <t>в т.ч. Доп.норматив</t>
  </si>
  <si>
    <t xml:space="preserve"> 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</si>
  <si>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</si>
  <si>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</si>
  <si>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</si>
  <si>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</si>
  <si>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Транспортный налог</t>
  </si>
  <si>
    <t xml:space="preserve">  - Другие вопросы в области жилищно-коммунального хозяйства</t>
  </si>
  <si>
    <t>(руб.)</t>
  </si>
  <si>
    <t>ИТОГО РАСХОДОВ</t>
  </si>
  <si>
    <t>ИТОГО ДОХОДОВ</t>
  </si>
  <si>
    <t>Охрана окружающей среды</t>
  </si>
  <si>
    <t>Межбюджетные трансферты общего характера</t>
  </si>
  <si>
    <t xml:space="preserve"> - создание комиссий по делам несовершеннолетних и защите их прав и организации деятельности таких комиссий</t>
  </si>
  <si>
    <t xml:space="preserve"> - организация и осуществление деятельности по опеке и попечительству</t>
  </si>
  <si>
    <t xml:space="preserve"> -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</si>
  <si>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- обеспечение мер социальной поддержки отдельных категорий граждан по оплате жилищно-коммунальных услуг (работникам культуры, искусства и кинематографии)</t>
  </si>
  <si>
    <t xml:space="preserve"> - обеспечение мер социальной поддержки отдельных категорий граждан по оплате жилищно-коммунальных услуг (педагогическим работникам и библиотекарям муниципальных образовательных организаций)</t>
  </si>
  <si>
    <t xml:space="preserve"> -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</t>
  </si>
  <si>
    <t xml:space="preserve">   -  реализация проектов развития общественной инфраструктуры, основанных на местных инициативах</t>
  </si>
  <si>
    <t>ШТРАФЫ, САНКЦИИ, ВОЗМЕЩЕНИЕ УЩЕРБА</t>
  </si>
  <si>
    <t xml:space="preserve">  -назначение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</si>
  <si>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>ДОХОДЫ ОТ ИСПОЛЬЗОВАНИЯ ИМУЩЕСТВА, НАХОДЯЩЕГОСЯ В ГОСУДАРСТВЕННОЙ И МУНИЦИПАЛЬНОЙ СОБСТВЕННОСТИ</t>
  </si>
  <si>
    <t>Плата за выбросы загрязняющих веществ в атмосферный воздух стационарными объектами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</si>
  <si>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</si>
  <si>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</si>
  <si>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ПРОЧИЕ НЕНАЛОГОВЫЕ ДОХОДЫ</t>
  </si>
  <si>
    <t xml:space="preserve"> -  обеспечение деятельности административных комиссий для рассмотрения дел об административных правонарушениях</t>
  </si>
  <si>
    <t xml:space="preserve"> Прочие безвозмездные поступления</t>
  </si>
  <si>
    <t xml:space="preserve">   - Общеэкономические вопросы</t>
  </si>
  <si>
    <t xml:space="preserve">  - реализация вопросов местного значения в сфере образования, физической культуры и спорта</t>
  </si>
  <si>
    <t xml:space="preserve"> -  по организации на территории поселений и городских округов мероприятий при осуществлении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</si>
  <si>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</si>
  <si>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</si>
  <si>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Доходы бюджетов муниципальных районов от возврата организациями остатков субсидий прошлых лет</t>
  </si>
  <si>
    <t>Упрощенная система налогообложения</t>
  </si>
  <si>
    <t>Инициативные платежи, зачисляемые в бюджеты сельских поселений</t>
  </si>
  <si>
    <t xml:space="preserve"> - укрепление материально-технической базы муниципальных библиотек</t>
  </si>
  <si>
    <t xml:space="preserve"> - реализация комплекса мероприятий по борьбе с распространением борщевика Сосновского на территории Чувашской Республики</t>
  </si>
  <si>
    <t xml:space="preserve"> -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</si>
  <si>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 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</si>
  <si>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</si>
  <si>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Прочие доходы от компенсации затрат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</si>
  <si>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</si>
  <si>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Дотации бюджетам муниципальных округов на выравнивание бюджетной обеспеченности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</si>
  <si>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</si>
  <si>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</si>
  <si>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</si>
  <si>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</si>
  <si>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</si>
  <si>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</si>
  <si>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</si>
  <si>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Невыясненные поступления, зачисляемые в бюджеты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</si>
  <si>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</si>
  <si>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</si>
  <si>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</si>
  <si>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</si>
  <si>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</si>
  <si>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</si>
  <si>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</si>
  <si>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-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</si>
  <si>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 xml:space="preserve"> -  содержание автомобильных дорог общего пользования местного значения в границах населенных пунктов поселения</t>
  </si>
  <si>
    <t>Субвенции бюджетам муниципальных округов на государственную регистрацию актов гражданского состояния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</si>
  <si>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</si>
  <si>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</si>
  <si>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</si>
  <si>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</si>
  <si>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- предоставление многодетным семьям, имеющим пять и более несовершеннолетних детей и состоящим на учете в качестве нуждающихся в жилых помещениях, единовременных денежных выплат на приобретение или строительство жилых помещений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</si>
  <si>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</si>
  <si>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</si>
  <si>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</t>
  </si>
  <si>
    <t>Прочие безвозмездные поступления в бюджеты муниципальных округов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</si>
  <si>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</si>
  <si>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-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</si>
  <si>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</si>
  <si>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Субвенции бюджетам муниципальных округов на выполнение передаваемых полномочий субъектов Российской Федерации</t>
  </si>
  <si>
    <t>План на 2024</t>
  </si>
  <si>
    <t>% исп. 2024 г. к 2023 г.</t>
  </si>
  <si>
    <t>Субсидии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(Созданы новые места в образовательных организациях различных типов для реализации дополнительных общеразвивающих программ всех направленностей)</t>
  </si>
  <si>
    <t xml:space="preserve"> - субсидии на капитальный ремонт муниципальных учреждений культуры клубного типа</t>
  </si>
  <si>
    <t>Субсидии бюджетам муниципальных округов на развитие сети учреждений культурно-досугового типа</t>
  </si>
  <si>
    <t>Субсидии бюджетам муниципальных округов на проведение комплексных кадастровых работ</t>
  </si>
  <si>
    <t xml:space="preserve"> - осуществление государственных полномочий Чувашской Республики по ведению учета граждан, нуждающихся в жилых помещениях</t>
  </si>
  <si>
    <t xml:space="preserve"> - субвенции для осуществления государственных полномочий Чувашской Республики в сфере трудовых отношений</t>
  </si>
  <si>
    <t>Плата за размещение отходов производства</t>
  </si>
  <si>
    <t xml:space="preserve">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</si>
  <si>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округов на поддержку отрасли культуры</t>
  </si>
  <si>
    <t>Межбюджетные трансферты, передаваемые бюджетам муниципальных округов на создание модельных муниципальных библиотек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</si>
  <si>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</si>
  <si>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</si>
  <si>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</si>
  <si>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- укрепление материально-технической базы муниципальных образовательных организаций (в части модернизации инфраструктуры) (общеобразовательные организации)</t>
  </si>
  <si>
    <t xml:space="preserve"> - создание и (или) модернизация источников водоснабжения (водонапорных башен и водозаборных скважин) в населенных пунктах</t>
  </si>
  <si>
    <t>Начальник финансового отдела                                                                                                                                                          З.М.Айнетдинова</t>
  </si>
  <si>
    <t xml:space="preserve">Прочие неналоговые доходы бюджетов </t>
  </si>
  <si>
    <t>Государственная пошлина за выдачу разрешения на установку рекламной конструкции</t>
  </si>
  <si>
    <t>софинансирование расходных обязательств муниципальных образований, связанных с повышением заработанной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№761 "О Национальной стратегии действий в интересах детей на 2012-2017годы."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</si>
  <si>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</si>
  <si>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</si>
  <si>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</si>
  <si>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развитие транспортной инфраструктуры на сельских территориях</t>
  </si>
  <si>
    <t>Доходы бюджетов муниципальных округов от возврата  учреждениями остатков субсидий прошлых лет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</si>
  <si>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 муниципальных округов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</si>
  <si>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</si>
  <si>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</si>
  <si>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 xml:space="preserve"> - субсидии на разработку генеральных планов муниципальных образований Чувашской Республики</t>
  </si>
  <si>
    <t xml:space="preserve"> - софинансирование расходных обязательств муниципальных образований,связанных с повышением заработанной платы работников муниципальных учреждений культуры в рамках реализации Указа Президента Российской Федерации от 07 мая 2012 года №597 "О мерах по реализации госудаственной социальной политики" </t>
  </si>
  <si>
    <t>Субвенции бюджетам муниципальных районов на компенсацию части платы ,взимаемой с родителей (законных представителей)  за присмотр и уход за детьми, посещающими образовательные организации, реализующие образовательные программы дошкольного образования</t>
  </si>
  <si>
    <t>Исполнено на 01.08.2023г.</t>
  </si>
  <si>
    <r>
      <t>Доходы от реализации иного имущества, находящегося в муниципальных округов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  </r>
  </si>
  <si>
    <t>Субсидии бюджетам муниципальных округов на софинансирование капитальных вложений в объекты муниципальной собственности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</si>
  <si>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</si>
  <si>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 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</si>
  <si>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 xml:space="preserve"> -  подготовка оснований для размещения площадок ГТО и Физкультурно-оздоровительных комплексов открытого типа и монтаж спортивного оборудования</t>
  </si>
  <si>
    <t>Исполнено на 01.08.2024г.</t>
  </si>
  <si>
    <t xml:space="preserve"> ИСПОЛНЕНИЕ БЮДЖЕТА КОМСОМОЛЬСКОГО МУНИЦИПАЛЬНОГО ОКРУГА  НА 01 АВГУСТА 2024 г.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</si>
  <si>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и нотариальный действий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</si>
</sst>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0_р_."/>
  </numFmts>
  <fonts count="49"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2"/>
      <color rgb="FF000000"/>
      <name val="Cambria"/>
      <family val="2"/>
    </font>
    <font>
      <b/>
      <sz val="12"/>
      <color rgb="FF000000"/>
      <name val="Arial Cyr"/>
      <family val="2"/>
    </font>
    <font>
      <sz val="8"/>
      <color rgb="FF000000"/>
      <name val="Cambria"/>
      <family val="2"/>
    </font>
    <font>
      <b/>
      <sz val="11"/>
      <color rgb="FF000000"/>
      <name val="Cambria"/>
      <family val="2"/>
    </font>
    <font>
      <sz val="9"/>
      <color rgb="FF000000"/>
      <name val="Cambria"/>
      <family val="2"/>
    </font>
    <font>
      <b/>
      <sz val="10"/>
      <color rgb="FF000000"/>
      <name val="Arial CYR"/>
      <family val="2"/>
    </font>
    <font>
      <i/>
      <sz val="9"/>
      <color rgb="FF000000"/>
      <name val="Cambria"/>
      <family val="2"/>
    </font>
    <font>
      <i/>
      <sz val="9"/>
      <color rgb="FF000000"/>
      <name val="Cambria"/>
      <family val="1"/>
      <charset val="204"/>
    </font>
    <font>
      <sz val="11"/>
      <color rgb="FF000000"/>
      <name val="Cambria"/>
      <family val="2"/>
    </font>
    <font>
      <sz val="7"/>
      <color rgb="FF000000"/>
      <name val="Cambria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35">
    <xf numFmtId="0" fontId="0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5" fillId="0" borderId="0"/>
    <xf numFmtId="0" fontId="6" fillId="0" borderId="0"/>
    <xf numFmtId="0" fontId="13" fillId="3" borderId="0"/>
    <xf numFmtId="0" fontId="15" fillId="3" borderId="0">
      <alignment vertical="center"/>
    </xf>
    <xf numFmtId="0" fontId="13" fillId="0" borderId="0">
      <alignment wrapText="1"/>
    </xf>
    <xf numFmtId="0" fontId="16" fillId="0" borderId="0">
      <alignment horizontal="center" vertical="center"/>
    </xf>
    <xf numFmtId="0" fontId="13" fillId="0" borderId="0"/>
    <xf numFmtId="0" fontId="17" fillId="0" borderId="0">
      <alignment horizontal="center" vertical="center" wrapText="1"/>
    </xf>
    <xf numFmtId="0" fontId="18" fillId="0" borderId="0">
      <alignment horizontal="center" wrapText="1"/>
    </xf>
    <xf numFmtId="0" fontId="15" fillId="0" borderId="0">
      <alignment vertical="center"/>
    </xf>
    <xf numFmtId="0" fontId="18" fillId="0" borderId="0">
      <alignment horizontal="center"/>
    </xf>
    <xf numFmtId="0" fontId="15" fillId="0" borderId="0">
      <alignment horizontal="center" vertical="center"/>
    </xf>
    <xf numFmtId="0" fontId="13" fillId="0" borderId="0">
      <alignment horizontal="right"/>
    </xf>
    <xf numFmtId="0" fontId="15" fillId="0" borderId="0">
      <alignment horizontal="center" vertical="center"/>
    </xf>
    <xf numFmtId="0" fontId="13" fillId="3" borderId="10"/>
    <xf numFmtId="0" fontId="15" fillId="0" borderId="0">
      <alignment vertical="center" wrapText="1"/>
    </xf>
    <xf numFmtId="0" fontId="13" fillId="0" borderId="11">
      <alignment horizontal="center" vertical="center" wrapText="1"/>
    </xf>
    <xf numFmtId="0" fontId="19" fillId="0" borderId="0">
      <alignment vertical="center"/>
    </xf>
    <xf numFmtId="0" fontId="13" fillId="3" borderId="12"/>
    <xf numFmtId="0" fontId="20" fillId="0" borderId="0">
      <alignment vertical="center" wrapText="1"/>
    </xf>
    <xf numFmtId="49" fontId="13" fillId="0" borderId="11">
      <alignment horizontal="left" vertical="top" wrapText="1" indent="2"/>
    </xf>
    <xf numFmtId="0" fontId="19" fillId="0" borderId="10">
      <alignment vertical="center"/>
    </xf>
    <xf numFmtId="49" fontId="13" fillId="0" borderId="11">
      <alignment horizontal="center" vertical="top" shrinkToFit="1"/>
    </xf>
    <xf numFmtId="0" fontId="19" fillId="0" borderId="11">
      <alignment horizontal="center" vertical="center" wrapText="1"/>
    </xf>
    <xf numFmtId="4" fontId="13" fillId="0" borderId="11">
      <alignment horizontal="right" vertical="top" shrinkToFit="1"/>
    </xf>
    <xf numFmtId="0" fontId="19" fillId="0" borderId="11">
      <alignment horizontal="center" vertical="center" wrapText="1"/>
    </xf>
    <xf numFmtId="10" fontId="13" fillId="0" borderId="11">
      <alignment horizontal="right" vertical="top" shrinkToFit="1"/>
    </xf>
    <xf numFmtId="0" fontId="15" fillId="3" borderId="12">
      <alignment vertical="center"/>
    </xf>
    <xf numFmtId="0" fontId="13" fillId="3" borderId="12">
      <alignment shrinkToFit="1"/>
    </xf>
    <xf numFmtId="49" fontId="21" fillId="0" borderId="13">
      <alignment vertical="center" wrapText="1"/>
    </xf>
    <xf numFmtId="0" fontId="22" fillId="0" borderId="11">
      <alignment horizontal="left"/>
    </xf>
    <xf numFmtId="0" fontId="15" fillId="3" borderId="14">
      <alignment vertical="center"/>
    </xf>
    <xf numFmtId="4" fontId="22" fillId="4" borderId="11">
      <alignment horizontal="right" vertical="top" shrinkToFit="1"/>
    </xf>
    <xf numFmtId="49" fontId="23" fillId="0" borderId="15">
      <alignment horizontal="left" vertical="center" wrapText="1" indent="1"/>
    </xf>
    <xf numFmtId="10" fontId="22" fillId="4" borderId="11">
      <alignment horizontal="right" vertical="top" shrinkToFit="1"/>
    </xf>
    <xf numFmtId="0" fontId="15" fillId="3" borderId="16">
      <alignment vertical="center"/>
    </xf>
    <xf numFmtId="0" fontId="13" fillId="3" borderId="14"/>
    <xf numFmtId="0" fontId="21" fillId="0" borderId="0">
      <alignment horizontal="left" vertical="center" wrapText="1"/>
    </xf>
    <xf numFmtId="0" fontId="13" fillId="0" borderId="0">
      <alignment horizontal="left" wrapText="1"/>
    </xf>
    <xf numFmtId="0" fontId="16" fillId="0" borderId="0">
      <alignment vertical="center"/>
    </xf>
    <xf numFmtId="0" fontId="22" fillId="0" borderId="11">
      <alignment vertical="top" wrapText="1"/>
    </xf>
    <xf numFmtId="0" fontId="15" fillId="0" borderId="10">
      <alignment horizontal="left" vertical="center" wrapText="1"/>
    </xf>
    <xf numFmtId="4" fontId="22" fillId="5" borderId="11">
      <alignment horizontal="right" vertical="top" shrinkToFit="1"/>
    </xf>
    <xf numFmtId="0" fontId="15" fillId="0" borderId="12">
      <alignment horizontal="left" vertical="center" wrapText="1"/>
    </xf>
    <xf numFmtId="10" fontId="22" fillId="5" borderId="11">
      <alignment horizontal="right" vertical="top" shrinkToFit="1"/>
    </xf>
    <xf numFmtId="0" fontId="15" fillId="0" borderId="14">
      <alignment vertical="center" wrapText="1"/>
    </xf>
    <xf numFmtId="0" fontId="13" fillId="3" borderId="12">
      <alignment horizontal="center"/>
    </xf>
    <xf numFmtId="0" fontId="19" fillId="0" borderId="17">
      <alignment horizontal="center" vertical="center" wrapText="1"/>
    </xf>
    <xf numFmtId="0" fontId="13" fillId="3" borderId="12">
      <alignment horizontal="left"/>
    </xf>
    <xf numFmtId="0" fontId="15" fillId="3" borderId="18">
      <alignment vertical="center"/>
    </xf>
    <xf numFmtId="0" fontId="13" fillId="3" borderId="14">
      <alignment horizontal="center"/>
    </xf>
    <xf numFmtId="49" fontId="21" fillId="0" borderId="19">
      <alignment horizontal="center" vertical="center" shrinkToFit="1"/>
    </xf>
    <xf numFmtId="0" fontId="13" fillId="3" borderId="14">
      <alignment horizontal="left"/>
    </xf>
    <xf numFmtId="49" fontId="23" fillId="0" borderId="19">
      <alignment horizontal="center" vertical="center" shrinkToFit="1"/>
    </xf>
    <xf numFmtId="0" fontId="15" fillId="3" borderId="20">
      <alignment vertical="center"/>
    </xf>
    <xf numFmtId="0" fontId="15" fillId="0" borderId="21">
      <alignment vertical="center"/>
    </xf>
    <xf numFmtId="0" fontId="15" fillId="3" borderId="0">
      <alignment vertical="center" shrinkToFit="1"/>
    </xf>
    <xf numFmtId="0" fontId="19" fillId="0" borderId="0">
      <alignment vertical="center" wrapText="1"/>
    </xf>
    <xf numFmtId="1" fontId="21" fillId="0" borderId="11">
      <alignment horizontal="center" vertical="center" shrinkToFit="1"/>
    </xf>
    <xf numFmtId="1" fontId="23" fillId="0" borderId="11">
      <alignment horizontal="center" vertical="center" shrinkToFit="1"/>
    </xf>
    <xf numFmtId="49" fontId="19" fillId="0" borderId="0">
      <alignment vertical="center" wrapText="1"/>
    </xf>
    <xf numFmtId="49" fontId="15" fillId="0" borderId="14">
      <alignment vertical="center" wrapText="1"/>
    </xf>
    <xf numFmtId="49" fontId="15" fillId="0" borderId="0">
      <alignment vertical="center" wrapText="1"/>
    </xf>
    <xf numFmtId="49" fontId="19" fillId="0" borderId="11">
      <alignment horizontal="center" vertical="center" wrapText="1"/>
    </xf>
    <xf numFmtId="49" fontId="19" fillId="0" borderId="11">
      <alignment horizontal="center" vertical="center" wrapText="1"/>
    </xf>
    <xf numFmtId="4" fontId="21" fillId="0" borderId="11">
      <alignment horizontal="right" vertical="center" shrinkToFit="1"/>
    </xf>
    <xf numFmtId="4" fontId="24" fillId="0" borderId="11">
      <alignment horizontal="right" vertical="center" shrinkToFit="1"/>
    </xf>
    <xf numFmtId="4" fontId="23" fillId="0" borderId="11">
      <alignment horizontal="right" vertical="center" shrinkToFit="1"/>
    </xf>
    <xf numFmtId="0" fontId="15" fillId="0" borderId="14">
      <alignment vertical="center"/>
    </xf>
    <xf numFmtId="0" fontId="19" fillId="0" borderId="0">
      <alignment horizontal="right" vertical="center"/>
    </xf>
    <xf numFmtId="0" fontId="21" fillId="0" borderId="0">
      <alignment horizontal="left" vertical="center" wrapText="1"/>
    </xf>
    <xf numFmtId="0" fontId="25" fillId="0" borderId="0">
      <alignment vertical="center"/>
    </xf>
    <xf numFmtId="0" fontId="25" fillId="0" borderId="10">
      <alignment vertical="center"/>
    </xf>
    <xf numFmtId="0" fontId="25" fillId="0" borderId="14">
      <alignment vertical="center"/>
    </xf>
    <xf numFmtId="0" fontId="19" fillId="0" borderId="11">
      <alignment horizontal="center" vertical="center" wrapText="1"/>
    </xf>
    <xf numFmtId="0" fontId="26" fillId="0" borderId="0">
      <alignment horizontal="center" vertical="center" wrapText="1"/>
    </xf>
    <xf numFmtId="0" fontId="19" fillId="0" borderId="22">
      <alignment vertical="center"/>
    </xf>
    <xf numFmtId="0" fontId="19" fillId="0" borderId="23">
      <alignment horizontal="right" vertical="center"/>
    </xf>
    <xf numFmtId="0" fontId="21" fillId="0" borderId="23">
      <alignment horizontal="right" vertical="center"/>
    </xf>
    <xf numFmtId="0" fontId="21" fillId="0" borderId="17">
      <alignment horizontal="center" vertical="center"/>
    </xf>
    <xf numFmtId="49" fontId="19" fillId="0" borderId="24">
      <alignment horizontal="center" vertical="center"/>
    </xf>
    <xf numFmtId="0" fontId="19" fillId="0" borderId="25">
      <alignment horizontal="center" vertical="center" shrinkToFit="1"/>
    </xf>
    <xf numFmtId="1" fontId="21" fillId="0" borderId="25">
      <alignment horizontal="center" vertical="center" shrinkToFit="1"/>
    </xf>
    <xf numFmtId="0" fontId="21" fillId="0" borderId="25">
      <alignment vertical="center"/>
    </xf>
    <xf numFmtId="49" fontId="21" fillId="0" borderId="25">
      <alignment horizontal="center" vertical="center"/>
    </xf>
    <xf numFmtId="49" fontId="21" fillId="0" borderId="26">
      <alignment horizontal="center" vertical="center"/>
    </xf>
    <xf numFmtId="0" fontId="25" fillId="0" borderId="21">
      <alignment vertical="center"/>
    </xf>
    <xf numFmtId="4" fontId="21" fillId="0" borderId="13">
      <alignment horizontal="right" vertical="center" shrinkToFit="1"/>
    </xf>
    <xf numFmtId="4" fontId="23" fillId="0" borderId="13">
      <alignment horizontal="right" vertical="center" shrinkToFit="1"/>
    </xf>
    <xf numFmtId="0" fontId="19" fillId="0" borderId="19">
      <alignment horizontal="center" vertical="center" wrapText="1"/>
    </xf>
    <xf numFmtId="0" fontId="19" fillId="0" borderId="11">
      <alignment horizontal="center" vertical="center" wrapText="1"/>
    </xf>
    <xf numFmtId="0" fontId="20" fillId="0" borderId="0">
      <alignment horizontal="left" vertical="center" wrapText="1"/>
    </xf>
    <xf numFmtId="0" fontId="19" fillId="0" borderId="19">
      <alignment horizontal="center" vertical="center" wrapText="1"/>
    </xf>
    <xf numFmtId="49" fontId="15" fillId="3" borderId="14">
      <alignment vertical="center"/>
    </xf>
    <xf numFmtId="1" fontId="21" fillId="0" borderId="19">
      <alignment horizontal="center" vertical="center" shrinkToFit="1"/>
    </xf>
    <xf numFmtId="0" fontId="23" fillId="0" borderId="19">
      <alignment horizontal="center" vertical="center" shrinkToFit="1"/>
    </xf>
    <xf numFmtId="0" fontId="19" fillId="0" borderId="11">
      <alignment horizontal="center" vertical="center" wrapText="1"/>
    </xf>
    <xf numFmtId="0" fontId="17" fillId="0" borderId="0">
      <alignment vertical="center" wrapText="1"/>
    </xf>
    <xf numFmtId="49" fontId="19" fillId="0" borderId="11">
      <alignment horizontal="center" vertical="center" wrapText="1"/>
    </xf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27" fillId="12" borderId="27" applyNumberFormat="0" applyAlignment="0" applyProtection="0"/>
    <xf numFmtId="0" fontId="28" fillId="13" borderId="28" applyNumberFormat="0" applyAlignment="0" applyProtection="0"/>
    <xf numFmtId="0" fontId="29" fillId="13" borderId="27" applyNumberFormat="0" applyAlignment="0" applyProtection="0"/>
    <xf numFmtId="0" fontId="30" fillId="0" borderId="29" applyNumberFormat="0" applyFill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32" applyNumberFormat="0" applyFill="0" applyAlignment="0" applyProtection="0"/>
    <xf numFmtId="0" fontId="34" fillId="14" borderId="33" applyNumberFormat="0" applyAlignment="0" applyProtection="0"/>
    <xf numFmtId="0" fontId="35" fillId="0" borderId="0" applyNumberFormat="0" applyFill="0" applyBorder="0" applyAlignment="0" applyProtection="0"/>
    <xf numFmtId="0" fontId="36" fillId="15" borderId="0" applyNumberFormat="0" applyBorder="0" applyAlignment="0" applyProtection="0"/>
    <xf numFmtId="0" fontId="2" fillId="2" borderId="0"/>
    <xf numFmtId="0" fontId="1" fillId="2" borderId="0"/>
    <xf numFmtId="0" fontId="4" fillId="0" borderId="0"/>
    <xf numFmtId="0" fontId="1" fillId="2" borderId="0"/>
    <xf numFmtId="0" fontId="37" fillId="16" borderId="0" applyNumberFormat="0" applyBorder="0" applyAlignment="0" applyProtection="0"/>
    <xf numFmtId="0" fontId="38" fillId="0" borderId="0" applyNumberFormat="0" applyFill="0" applyBorder="0" applyAlignment="0" applyProtection="0"/>
    <xf numFmtId="0" fontId="3" fillId="4" borderId="34" applyNumberFormat="0" applyFont="0" applyAlignment="0" applyProtection="0"/>
    <xf numFmtId="0" fontId="39" fillId="0" borderId="35" applyNumberFormat="0" applyFill="0" applyAlignment="0" applyProtection="0"/>
    <xf numFmtId="0" fontId="40" fillId="0" borderId="0" applyNumberFormat="0" applyFill="0" applyBorder="0" applyAlignment="0" applyProtection="0"/>
    <xf numFmtId="0" fontId="41" fillId="17" borderId="0" applyNumberFormat="0" applyBorder="0" applyAlignment="0" applyProtection="0"/>
  </cellStyleXfs>
  <cellXfs count="80">
    <xf numFmtId="0" fontId="0" fillId="0" borderId="0" xfId="0"/>
    <xf numFmtId="0" fontId="7" fillId="18" borderId="0" xfId="0" applyFont="1" applyFill="1" applyAlignment="1">
      <alignment vertical="center"/>
    </xf>
    <xf numFmtId="4" fontId="7" fillId="18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/>
    <xf numFmtId="164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right"/>
    </xf>
    <xf numFmtId="164" fontId="43" fillId="0" borderId="0" xfId="0" applyNumberFormat="1" applyFont="1" applyFill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4" fontId="7" fillId="0" borderId="7" xfId="75" applyNumberFormat="1" applyFont="1" applyFill="1" applyBorder="1" applyAlignment="1" applyProtection="1">
      <alignment horizontal="center" vertical="center" shrinkToFit="1"/>
    </xf>
    <xf numFmtId="4" fontId="46" fillId="0" borderId="36" xfId="67" applyNumberFormat="1" applyFont="1" applyFill="1" applyBorder="1" applyAlignment="1" applyProtection="1">
      <alignment horizontal="center" vertical="center" shrinkToFit="1"/>
    </xf>
    <xf numFmtId="164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" fontId="7" fillId="0" borderId="8" xfId="75" applyNumberFormat="1" applyFont="1" applyFill="1" applyBorder="1" applyAlignment="1" applyProtection="1">
      <alignment horizontal="center" vertical="center" shrinkToFit="1"/>
    </xf>
    <xf numFmtId="4" fontId="7" fillId="0" borderId="1" xfId="75" applyNumberFormat="1" applyFont="1" applyFill="1" applyBorder="1" applyAlignment="1" applyProtection="1">
      <alignment horizontal="center" vertical="center" shrinkToFit="1"/>
    </xf>
    <xf numFmtId="4" fontId="7" fillId="0" borderId="2" xfId="75" applyNumberFormat="1" applyFont="1" applyFill="1" applyBorder="1" applyAlignment="1" applyProtection="1">
      <alignment horizontal="center" vertical="center" shrinkToFit="1"/>
    </xf>
    <xf numFmtId="4" fontId="46" fillId="0" borderId="11" xfId="45" applyNumberFormat="1" applyFont="1" applyFill="1" applyBorder="1" applyAlignment="1" applyProtection="1">
      <alignment horizontal="center" vertical="top" shrinkToFit="1"/>
    </xf>
    <xf numFmtId="4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128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46" fillId="0" borderId="11" xfId="45" applyNumberFormat="1" applyFont="1" applyFill="1" applyBorder="1" applyAlignment="1" applyProtection="1">
      <alignment horizontal="center" vertical="center" shrinkToFit="1"/>
    </xf>
    <xf numFmtId="4" fontId="48" fillId="0" borderId="11" xfId="45" applyNumberFormat="1" applyFont="1" applyFill="1" applyBorder="1" applyAlignment="1" applyProtection="1">
      <alignment horizontal="center" vertical="top" shrinkToFit="1"/>
    </xf>
    <xf numFmtId="0" fontId="8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64" fontId="45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42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left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" fontId="8" fillId="0" borderId="7" xfId="51" applyNumberFormat="1" applyFont="1" applyFill="1" applyBorder="1" applyAlignment="1" applyProtection="1">
      <alignment horizontal="center" vertical="center" shrinkToFit="1"/>
    </xf>
    <xf numFmtId="4" fontId="8" fillId="0" borderId="11" xfId="51" applyNumberFormat="1" applyFont="1" applyFill="1" applyAlignment="1" applyProtection="1">
      <alignment horizontal="center" vertical="center" shrinkToFit="1"/>
    </xf>
    <xf numFmtId="4" fontId="7" fillId="0" borderId="7" xfId="51" applyNumberFormat="1" applyFont="1" applyFill="1" applyBorder="1" applyAlignment="1" applyProtection="1">
      <alignment horizontal="center" vertical="center" shrinkToFit="1"/>
    </xf>
    <xf numFmtId="4" fontId="7" fillId="0" borderId="11" xfId="51" applyNumberFormat="1" applyFont="1" applyFill="1" applyAlignment="1" applyProtection="1">
      <alignment horizontal="center" vertical="center" shrinkToFit="1"/>
    </xf>
    <xf numFmtId="164" fontId="7" fillId="0" borderId="5" xfId="0" applyNumberFormat="1" applyFont="1" applyFill="1" applyBorder="1" applyAlignment="1">
      <alignment horizontal="center" vertical="center"/>
    </xf>
    <xf numFmtId="4" fontId="10" fillId="0" borderId="7" xfId="51" applyNumberFormat="1" applyFont="1" applyFill="1" applyBorder="1" applyAlignment="1" applyProtection="1">
      <alignment horizontal="center" vertical="center" shrinkToFit="1"/>
    </xf>
    <xf numFmtId="164" fontId="8" fillId="0" borderId="5" xfId="0" applyNumberFormat="1" applyFont="1" applyFill="1" applyBorder="1" applyAlignment="1">
      <alignment horizontal="center" vertical="center"/>
    </xf>
    <xf numFmtId="4" fontId="11" fillId="0" borderId="7" xfId="51" applyNumberFormat="1" applyFont="1" applyFill="1" applyBorder="1" applyAlignment="1" applyProtection="1">
      <alignment horizontal="center" vertical="center" shrinkToFit="1"/>
    </xf>
    <xf numFmtId="4" fontId="7" fillId="0" borderId="11" xfId="51" applyNumberFormat="1" applyFont="1" applyFill="1" applyBorder="1" applyAlignment="1" applyProtection="1">
      <alignment horizontal="center" vertical="center" shrinkToFit="1"/>
    </xf>
    <xf numFmtId="164" fontId="7" fillId="0" borderId="2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center" wrapText="1"/>
    </xf>
    <xf numFmtId="164" fontId="8" fillId="0" borderId="0" xfId="0" applyNumberFormat="1" applyFont="1" applyFill="1" applyBorder="1" applyAlignment="1">
      <alignment horizontal="right" wrapText="1"/>
    </xf>
    <xf numFmtId="164" fontId="44" fillId="0" borderId="0" xfId="0" applyNumberFormat="1" applyFont="1" applyFill="1" applyBorder="1" applyAlignment="1">
      <alignment horizontal="center" wrapText="1"/>
    </xf>
    <xf numFmtId="164" fontId="8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43" fillId="0" borderId="0" xfId="0" applyFont="1" applyFill="1"/>
    <xf numFmtId="4" fontId="7" fillId="0" borderId="0" xfId="0" applyNumberFormat="1" applyFont="1" applyFill="1"/>
    <xf numFmtId="164" fontId="8" fillId="18" borderId="2" xfId="0" applyNumberFormat="1" applyFont="1" applyFill="1" applyBorder="1" applyAlignment="1">
      <alignment horizontal="left" vertical="center"/>
    </xf>
    <xf numFmtId="164" fontId="8" fillId="18" borderId="2" xfId="0" applyNumberFormat="1" applyFont="1" applyFill="1" applyBorder="1" applyAlignment="1">
      <alignment horizontal="center" vertical="center"/>
    </xf>
    <xf numFmtId="4" fontId="8" fillId="18" borderId="2" xfId="0" applyNumberFormat="1" applyFont="1" applyFill="1" applyBorder="1" applyAlignment="1">
      <alignment horizontal="center" vertical="center"/>
    </xf>
    <xf numFmtId="164" fontId="8" fillId="18" borderId="2" xfId="0" applyNumberFormat="1" applyFont="1" applyFill="1" applyBorder="1" applyAlignment="1">
      <alignment horizontal="right" vertical="center"/>
    </xf>
    <xf numFmtId="0" fontId="8" fillId="18" borderId="2" xfId="0" applyFont="1" applyFill="1" applyBorder="1" applyAlignment="1">
      <alignment horizontal="left" vertical="center" wrapText="1"/>
    </xf>
    <xf numFmtId="164" fontId="8" fillId="18" borderId="2" xfId="0" applyNumberFormat="1" applyFont="1" applyFill="1" applyBorder="1" applyAlignment="1">
      <alignment horizontal="center" vertical="center" wrapText="1"/>
    </xf>
    <xf numFmtId="164" fontId="8" fillId="18" borderId="2" xfId="0" applyNumberFormat="1" applyFont="1" applyFill="1" applyBorder="1" applyAlignment="1">
      <alignment horizontal="left" vertical="center" wrapText="1"/>
    </xf>
    <xf numFmtId="0" fontId="46" fillId="0" borderId="37" xfId="31" applyNumberFormat="1" applyFont="1" applyFill="1" applyBorder="1" applyAlignment="1" applyProtection="1">
      <alignment wrapText="1"/>
    </xf>
    <xf numFmtId="0" fontId="46" fillId="0" borderId="2" xfId="31" applyNumberFormat="1" applyFont="1" applyFill="1" applyBorder="1" applyAlignment="1" applyProtection="1">
      <alignment wrapText="1"/>
    </xf>
    <xf numFmtId="4" fontId="7" fillId="0" borderId="2" xfId="0" applyNumberFormat="1" applyFont="1" applyFill="1" applyBorder="1" applyAlignment="1">
      <alignment horizontal="center" vertical="center" wrapText="1"/>
    </xf>
  </cellXfs>
  <cellStyles count="135">
    <cellStyle name="br" xfId="1"/>
    <cellStyle name="br 2" xfId="2"/>
    <cellStyle name="col" xfId="3"/>
    <cellStyle name="col 2" xfId="4"/>
    <cellStyle name="style0" xfId="5"/>
    <cellStyle name="style0 2" xfId="6"/>
    <cellStyle name="td" xfId="7"/>
    <cellStyle name="td 2" xfId="8"/>
    <cellStyle name="tr" xfId="9"/>
    <cellStyle name="tr 2" xfId="10"/>
    <cellStyle name="xl21" xfId="11"/>
    <cellStyle name="xl21 2" xfId="12"/>
    <cellStyle name="xl22" xfId="13"/>
    <cellStyle name="xl22 2" xfId="14"/>
    <cellStyle name="xl23" xfId="15"/>
    <cellStyle name="xl23 2" xfId="16"/>
    <cellStyle name="xl24" xfId="17"/>
    <cellStyle name="xl24 2" xfId="18"/>
    <cellStyle name="xl25" xfId="19"/>
    <cellStyle name="xl25 2" xfId="20"/>
    <cellStyle name="xl26" xfId="21"/>
    <cellStyle name="xl26 2" xfId="22"/>
    <cellStyle name="xl27" xfId="23"/>
    <cellStyle name="xl27 2" xfId="24"/>
    <cellStyle name="xl28" xfId="25"/>
    <cellStyle name="xl28 2" xfId="26"/>
    <cellStyle name="xl29" xfId="27"/>
    <cellStyle name="xl29 2" xfId="28"/>
    <cellStyle name="xl30" xfId="29"/>
    <cellStyle name="xl30 2" xfId="30"/>
    <cellStyle name="xl31" xfId="31"/>
    <cellStyle name="xl31 2" xfId="32"/>
    <cellStyle name="xl32" xfId="33"/>
    <cellStyle name="xl32 2" xfId="34"/>
    <cellStyle name="xl33" xfId="35"/>
    <cellStyle name="xl33 2" xfId="36"/>
    <cellStyle name="xl34" xfId="37"/>
    <cellStyle name="xl34 2" xfId="38"/>
    <cellStyle name="xl35" xfId="39"/>
    <cellStyle name="xl35 2" xfId="40"/>
    <cellStyle name="xl36" xfId="41"/>
    <cellStyle name="xl36 2" xfId="42"/>
    <cellStyle name="xl37" xfId="43"/>
    <cellStyle name="xl37 2" xfId="44"/>
    <cellStyle name="xl38" xfId="45"/>
    <cellStyle name="xl38 2" xfId="46"/>
    <cellStyle name="xl39" xfId="47"/>
    <cellStyle name="xl39 2" xfId="48"/>
    <cellStyle name="xl40" xfId="49"/>
    <cellStyle name="xl40 2" xfId="50"/>
    <cellStyle name="xl41" xfId="51"/>
    <cellStyle name="xl41 2" xfId="52"/>
    <cellStyle name="xl42" xfId="53"/>
    <cellStyle name="xl42 2" xfId="54"/>
    <cellStyle name="xl43" xfId="55"/>
    <cellStyle name="xl43 2" xfId="56"/>
    <cellStyle name="xl44" xfId="57"/>
    <cellStyle name="xl44 2" xfId="58"/>
    <cellStyle name="xl45" xfId="59"/>
    <cellStyle name="xl45 2" xfId="60"/>
    <cellStyle name="xl46" xfId="61"/>
    <cellStyle name="xl46 2" xfId="62"/>
    <cellStyle name="xl47" xfId="63"/>
    <cellStyle name="xl48" xfId="64"/>
    <cellStyle name="xl49" xfId="65"/>
    <cellStyle name="xl50" xfId="66"/>
    <cellStyle name="xl51" xfId="67"/>
    <cellStyle name="xl52" xfId="68"/>
    <cellStyle name="xl53" xfId="69"/>
    <cellStyle name="xl54" xfId="70"/>
    <cellStyle name="xl55" xfId="71"/>
    <cellStyle name="xl56" xfId="72"/>
    <cellStyle name="xl57" xfId="73"/>
    <cellStyle name="xl58" xfId="74"/>
    <cellStyle name="xl59" xfId="75"/>
    <cellStyle name="xl59 2" xfId="76"/>
    <cellStyle name="xl60" xfId="77"/>
    <cellStyle name="xl61" xfId="78"/>
    <cellStyle name="xl62" xfId="79"/>
    <cellStyle name="xl63" xfId="80"/>
    <cellStyle name="xl64" xfId="81"/>
    <cellStyle name="xl65" xfId="82"/>
    <cellStyle name="xl66" xfId="83"/>
    <cellStyle name="xl67" xfId="84"/>
    <cellStyle name="xl68" xfId="85"/>
    <cellStyle name="xl69" xfId="86"/>
    <cellStyle name="xl70" xfId="87"/>
    <cellStyle name="xl71" xfId="88"/>
    <cellStyle name="xl72" xfId="89"/>
    <cellStyle name="xl73" xfId="90"/>
    <cellStyle name="xl74" xfId="91"/>
    <cellStyle name="xl75" xfId="92"/>
    <cellStyle name="xl76" xfId="93"/>
    <cellStyle name="xl77" xfId="94"/>
    <cellStyle name="xl78" xfId="95"/>
    <cellStyle name="xl79" xfId="96"/>
    <cellStyle name="xl80" xfId="97"/>
    <cellStyle name="xl81" xfId="98"/>
    <cellStyle name="xl82" xfId="99"/>
    <cellStyle name="xl83" xfId="100"/>
    <cellStyle name="xl84" xfId="101"/>
    <cellStyle name="xl85" xfId="102"/>
    <cellStyle name="xl86" xfId="103"/>
    <cellStyle name="xl87" xfId="104"/>
    <cellStyle name="xl88" xfId="105"/>
    <cellStyle name="xl89" xfId="106"/>
    <cellStyle name="xl90" xfId="107"/>
    <cellStyle name="Акцент1" xfId="108" builtinId="29" customBuiltin="1"/>
    <cellStyle name="Акцент2" xfId="109" builtinId="33" customBuiltin="1"/>
    <cellStyle name="Акцент3" xfId="110" builtinId="37" customBuiltin="1"/>
    <cellStyle name="Акцент4" xfId="111" builtinId="41" customBuiltin="1"/>
    <cellStyle name="Акцент5" xfId="112" builtinId="45" customBuiltin="1"/>
    <cellStyle name="Акцент6" xfId="113" builtinId="49" customBuiltin="1"/>
    <cellStyle name="Ввод " xfId="114" builtinId="20" customBuiltin="1"/>
    <cellStyle name="Вывод" xfId="115" builtinId="21" customBuiltin="1"/>
    <cellStyle name="Вычисление" xfId="116" builtinId="22" customBuiltin="1"/>
    <cellStyle name="Заголовок 1" xfId="117" builtinId="16" customBuiltin="1"/>
    <cellStyle name="Заголовок 2" xfId="118" builtinId="17" customBuiltin="1"/>
    <cellStyle name="Заголовок 3" xfId="119" builtinId="18" customBuiltin="1"/>
    <cellStyle name="Заголовок 4" xfId="120" builtinId="19" customBuiltin="1"/>
    <cellStyle name="Итог" xfId="121" builtinId="25" customBuiltin="1"/>
    <cellStyle name="Контрольная ячейка" xfId="122" builtinId="23" customBuiltin="1"/>
    <cellStyle name="Название" xfId="123" builtinId="15" customBuiltin="1"/>
    <cellStyle name="Нейтральный" xfId="124" builtinId="28" customBuiltin="1"/>
    <cellStyle name="Обычный" xfId="0" builtinId="0"/>
    <cellStyle name="Обычный 2" xfId="125"/>
    <cellStyle name="Обычный 3" xfId="126"/>
    <cellStyle name="Обычный 4" xfId="127"/>
    <cellStyle name="Обычный_Лист2" xfId="128"/>
    <cellStyle name="Плохой" xfId="129" builtinId="27" customBuiltin="1"/>
    <cellStyle name="Пояснение" xfId="130" builtinId="53" customBuiltin="1"/>
    <cellStyle name="Примечание 2" xfId="131"/>
    <cellStyle name="Связанная ячейка" xfId="132" builtinId="24" customBuiltin="1"/>
    <cellStyle name="Текст предупреждения" xfId="133" builtinId="11" customBuiltin="1"/>
    <cellStyle name="Хороший" xfId="134" builtinId="26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5"/>
  <sheetViews>
    <sheetView tabSelected="1" topLeftCell="A136" zoomScale="130" zoomScaleNormal="130" zoomScaleSheetLayoutView="130" workbookViewId="0">
      <selection activeCell="A165" sqref="A165"/>
    </sheetView>
  </sheetViews>
  <sheetFormatPr defaultRowHeight="12.75"/>
  <cols>
    <col min="1" max="1" width="86.5703125" style="4" customWidth="1"/>
    <col min="2" max="2" width="19.140625" style="4" customWidth="1"/>
    <col min="3" max="3" width="18.7109375" style="4" customWidth="1"/>
    <col min="4" max="4" width="19.140625" style="68" customWidth="1"/>
    <col min="5" max="5" width="12" style="4" customWidth="1"/>
    <col min="6" max="6" width="12.85546875" style="4" customWidth="1"/>
    <col min="7" max="7" width="16.5703125" style="4" customWidth="1"/>
    <col min="8" max="8" width="9.140625" style="4"/>
    <col min="9" max="9" width="9.85546875" style="4" bestFit="1" customWidth="1"/>
    <col min="10" max="16384" width="9.140625" style="4"/>
  </cols>
  <sheetData>
    <row r="1" spans="1:6">
      <c r="A1" s="3" t="s">
        <v>170</v>
      </c>
      <c r="B1" s="3"/>
      <c r="C1" s="3"/>
      <c r="D1" s="3"/>
      <c r="E1" s="3"/>
      <c r="F1" s="3"/>
    </row>
    <row r="2" spans="1:6">
      <c r="A2" s="5"/>
      <c r="B2" s="6"/>
      <c r="C2" s="7"/>
      <c r="D2" s="8"/>
      <c r="E2" s="9" t="s">
        <v>63</v>
      </c>
      <c r="F2" s="9"/>
    </row>
    <row r="3" spans="1:6" ht="25.5">
      <c r="A3" s="10" t="s">
        <v>0</v>
      </c>
      <c r="B3" s="11" t="s">
        <v>131</v>
      </c>
      <c r="C3" s="11" t="s">
        <v>169</v>
      </c>
      <c r="D3" s="11" t="s">
        <v>163</v>
      </c>
      <c r="E3" s="11" t="s">
        <v>14</v>
      </c>
      <c r="F3" s="11" t="s">
        <v>132</v>
      </c>
    </row>
    <row r="4" spans="1:6" s="1" customFormat="1">
      <c r="A4" s="70" t="s">
        <v>12</v>
      </c>
      <c r="B4" s="71">
        <f>B5+B29</f>
        <v>157440896.49000001</v>
      </c>
      <c r="C4" s="71">
        <f>C5+C29</f>
        <v>99029237.310000017</v>
      </c>
      <c r="D4" s="71">
        <f>D5+D29</f>
        <v>87902668.75</v>
      </c>
      <c r="E4" s="73">
        <f t="shared" ref="E4:E52" si="0">C4/B4*100</f>
        <v>62.899309847546469</v>
      </c>
      <c r="F4" s="73">
        <f>C4/D4*100</f>
        <v>112.65782793426283</v>
      </c>
    </row>
    <row r="5" spans="1:6" s="14" customFormat="1">
      <c r="A5" s="15" t="s">
        <v>8</v>
      </c>
      <c r="B5" s="12">
        <f>B6+B9+B14+B19+B23+B25</f>
        <v>145430140</v>
      </c>
      <c r="C5" s="12">
        <f>C6+C9+C14+C19+C23+C25</f>
        <v>84703506.980000019</v>
      </c>
      <c r="D5" s="12">
        <f>D6+D9+D14+D19+D23+D25</f>
        <v>79581894.25</v>
      </c>
      <c r="E5" s="13">
        <f t="shared" si="0"/>
        <v>58.243433568859949</v>
      </c>
      <c r="F5" s="13">
        <f t="shared" ref="F5:F52" si="1">C5/D5*100</f>
        <v>106.43565069450457</v>
      </c>
    </row>
    <row r="6" spans="1:6" s="14" customFormat="1">
      <c r="A6" s="15" t="s">
        <v>13</v>
      </c>
      <c r="B6" s="12">
        <f>B7</f>
        <v>93241540</v>
      </c>
      <c r="C6" s="12">
        <f>C7</f>
        <v>56038295.630000003</v>
      </c>
      <c r="D6" s="12">
        <f>D7</f>
        <v>55318445.799999997</v>
      </c>
      <c r="E6" s="13">
        <f t="shared" si="0"/>
        <v>60.100139519360155</v>
      </c>
      <c r="F6" s="13">
        <f t="shared" si="1"/>
        <v>101.30128354039911</v>
      </c>
    </row>
    <row r="7" spans="1:6" s="14" customFormat="1">
      <c r="A7" s="16" t="s">
        <v>1</v>
      </c>
      <c r="B7" s="17">
        <v>93241540</v>
      </c>
      <c r="C7" s="18">
        <v>56038295.630000003</v>
      </c>
      <c r="D7" s="19">
        <v>55318445.799999997</v>
      </c>
      <c r="E7" s="13">
        <f t="shared" si="0"/>
        <v>60.100139519360155</v>
      </c>
      <c r="F7" s="13">
        <f t="shared" si="1"/>
        <v>101.30128354039911</v>
      </c>
    </row>
    <row r="8" spans="1:6" s="14" customFormat="1">
      <c r="A8" s="16" t="s">
        <v>55</v>
      </c>
      <c r="B8" s="19">
        <f>B7*45.32/63.32</f>
        <v>66735732.672141507</v>
      </c>
      <c r="C8" s="19">
        <f>C7*45.32/63.32</f>
        <v>40108268.445224255</v>
      </c>
      <c r="D8" s="19">
        <f>D7*49.22/65.22</f>
        <v>41747529.933701321</v>
      </c>
      <c r="E8" s="13">
        <f t="shared" si="0"/>
        <v>60.100139519360141</v>
      </c>
      <c r="F8" s="13">
        <f t="shared" si="1"/>
        <v>96.073392866403466</v>
      </c>
    </row>
    <row r="9" spans="1:6" s="14" customFormat="1" ht="25.5">
      <c r="A9" s="20" t="s">
        <v>56</v>
      </c>
      <c r="B9" s="12">
        <f>B10+B11+B12+B13</f>
        <v>9645600</v>
      </c>
      <c r="C9" s="12">
        <f>C10+C11+C12+C13</f>
        <v>5887949.4100000001</v>
      </c>
      <c r="D9" s="12">
        <f>SUM(D10:D13)</f>
        <v>5264889</v>
      </c>
      <c r="E9" s="13">
        <f t="shared" si="0"/>
        <v>61.042852803350755</v>
      </c>
      <c r="F9" s="13">
        <f t="shared" si="1"/>
        <v>111.83425538506131</v>
      </c>
    </row>
    <row r="10" spans="1:6" s="14" customFormat="1" ht="38.25">
      <c r="A10" s="21" t="s">
        <v>57</v>
      </c>
      <c r="B10" s="17">
        <v>4661000</v>
      </c>
      <c r="C10" s="18">
        <v>3019542.63</v>
      </c>
      <c r="D10" s="17">
        <v>2705737.66</v>
      </c>
      <c r="E10" s="13">
        <f t="shared" si="0"/>
        <v>64.783150182364295</v>
      </c>
      <c r="F10" s="13">
        <f t="shared" si="1"/>
        <v>111.59776036823909</v>
      </c>
    </row>
    <row r="11" spans="1:6" s="14" customFormat="1" ht="38.25" customHeight="1">
      <c r="A11" s="21" t="s">
        <v>58</v>
      </c>
      <c r="B11" s="17">
        <v>25000</v>
      </c>
      <c r="C11" s="18">
        <v>17334.939999999999</v>
      </c>
      <c r="D11" s="22">
        <v>14523.04</v>
      </c>
      <c r="E11" s="13">
        <f t="shared" si="0"/>
        <v>69.339759999999998</v>
      </c>
      <c r="F11" s="13">
        <f t="shared" si="1"/>
        <v>119.36164880080202</v>
      </c>
    </row>
    <row r="12" spans="1:6" s="14" customFormat="1" ht="38.25">
      <c r="A12" s="21" t="s">
        <v>59</v>
      </c>
      <c r="B12" s="23">
        <v>4959600</v>
      </c>
      <c r="C12" s="18">
        <v>3206910.66</v>
      </c>
      <c r="D12" s="24">
        <v>2870682.09</v>
      </c>
      <c r="E12" s="13">
        <f t="shared" si="0"/>
        <v>64.660671425114941</v>
      </c>
      <c r="F12" s="13">
        <f t="shared" si="1"/>
        <v>111.71249756882693</v>
      </c>
    </row>
    <row r="13" spans="1:6" s="14" customFormat="1" ht="38.25">
      <c r="A13" s="21" t="s">
        <v>60</v>
      </c>
      <c r="B13" s="24">
        <v>0</v>
      </c>
      <c r="C13" s="18">
        <v>-355838.82</v>
      </c>
      <c r="D13" s="24">
        <v>-326053.78999999998</v>
      </c>
      <c r="E13" s="13" t="e">
        <f t="shared" si="0"/>
        <v>#DIV/0!</v>
      </c>
      <c r="F13" s="13">
        <f t="shared" si="1"/>
        <v>109.13500499411464</v>
      </c>
    </row>
    <row r="14" spans="1:6" s="14" customFormat="1">
      <c r="A14" s="15" t="s">
        <v>2</v>
      </c>
      <c r="B14" s="12">
        <f>B16+B17+B18+B15</f>
        <v>20873000</v>
      </c>
      <c r="C14" s="12">
        <f>C16+C17+C18+C15</f>
        <v>20039696.98</v>
      </c>
      <c r="D14" s="12">
        <f>D16+D17+D18+D15</f>
        <v>15511700.859999999</v>
      </c>
      <c r="E14" s="13">
        <f t="shared" si="0"/>
        <v>96.007746754180047</v>
      </c>
      <c r="F14" s="13">
        <f t="shared" si="1"/>
        <v>129.19084219626964</v>
      </c>
    </row>
    <row r="15" spans="1:6" s="14" customFormat="1">
      <c r="A15" s="21" t="s">
        <v>90</v>
      </c>
      <c r="B15" s="19">
        <v>16500000</v>
      </c>
      <c r="C15" s="25">
        <v>15476943.58</v>
      </c>
      <c r="D15" s="19">
        <v>13320246.59</v>
      </c>
      <c r="E15" s="13">
        <f t="shared" si="0"/>
        <v>93.799658060606063</v>
      </c>
      <c r="F15" s="13">
        <f t="shared" si="1"/>
        <v>116.19111910149707</v>
      </c>
    </row>
    <row r="16" spans="1:6" s="14" customFormat="1">
      <c r="A16" s="21" t="s">
        <v>6</v>
      </c>
      <c r="B16" s="11">
        <v>0</v>
      </c>
      <c r="C16" s="18">
        <v>23787.94</v>
      </c>
      <c r="D16" s="26">
        <v>-11511.76</v>
      </c>
      <c r="E16" s="13" t="e">
        <f t="shared" si="0"/>
        <v>#DIV/0!</v>
      </c>
      <c r="F16" s="13">
        <f t="shared" si="1"/>
        <v>-206.64033996539192</v>
      </c>
    </row>
    <row r="17" spans="1:6" s="14" customFormat="1">
      <c r="A17" s="21" t="s">
        <v>3</v>
      </c>
      <c r="B17" s="11">
        <v>2543000</v>
      </c>
      <c r="C17" s="25">
        <v>2667807.4900000002</v>
      </c>
      <c r="D17" s="11">
        <v>1592197.84</v>
      </c>
      <c r="E17" s="13">
        <f t="shared" si="0"/>
        <v>104.90788399528117</v>
      </c>
      <c r="F17" s="13">
        <f t="shared" si="1"/>
        <v>167.55502507150746</v>
      </c>
    </row>
    <row r="18" spans="1:6" s="14" customFormat="1">
      <c r="A18" s="21" t="s">
        <v>49</v>
      </c>
      <c r="B18" s="11">
        <v>1830000</v>
      </c>
      <c r="C18" s="25">
        <v>1871157.97</v>
      </c>
      <c r="D18" s="24">
        <v>610768.18999999994</v>
      </c>
      <c r="E18" s="13">
        <f t="shared" si="0"/>
        <v>102.2490693989071</v>
      </c>
      <c r="F18" s="13">
        <f t="shared" si="1"/>
        <v>306.36139874933565</v>
      </c>
    </row>
    <row r="19" spans="1:6" s="14" customFormat="1">
      <c r="A19" s="20" t="s">
        <v>10</v>
      </c>
      <c r="B19" s="19">
        <f>B21+B20+B22</f>
        <v>16100000</v>
      </c>
      <c r="C19" s="19">
        <f>C21+C20+C22</f>
        <v>1882814.42</v>
      </c>
      <c r="D19" s="12">
        <f>D21+D20+D22</f>
        <v>2213589.1500000004</v>
      </c>
      <c r="E19" s="13">
        <f t="shared" si="0"/>
        <v>11.69449950310559</v>
      </c>
      <c r="F19" s="13">
        <f t="shared" si="1"/>
        <v>85.057085683673478</v>
      </c>
    </row>
    <row r="20" spans="1:6" s="14" customFormat="1">
      <c r="A20" s="21" t="s">
        <v>21</v>
      </c>
      <c r="B20" s="11">
        <v>6700000</v>
      </c>
      <c r="C20" s="18">
        <v>228650.22</v>
      </c>
      <c r="D20" s="24">
        <v>-230402.59</v>
      </c>
      <c r="E20" s="13">
        <f t="shared" si="0"/>
        <v>3.4126898507462684</v>
      </c>
      <c r="F20" s="13">
        <f t="shared" si="1"/>
        <v>-99.23943129285135</v>
      </c>
    </row>
    <row r="21" spans="1:6" s="14" customFormat="1">
      <c r="A21" s="27" t="s">
        <v>61</v>
      </c>
      <c r="B21" s="28">
        <v>2600000</v>
      </c>
      <c r="C21" s="25">
        <v>373727.2</v>
      </c>
      <c r="D21" s="26">
        <v>218182.27</v>
      </c>
      <c r="E21" s="13">
        <f t="shared" si="0"/>
        <v>14.374123076923077</v>
      </c>
      <c r="F21" s="13">
        <f t="shared" si="1"/>
        <v>171.29127861764388</v>
      </c>
    </row>
    <row r="22" spans="1:6" s="14" customFormat="1">
      <c r="A22" s="21" t="s">
        <v>11</v>
      </c>
      <c r="B22" s="11">
        <v>6800000</v>
      </c>
      <c r="C22" s="25">
        <v>1280437</v>
      </c>
      <c r="D22" s="11">
        <v>2225809.4700000002</v>
      </c>
      <c r="E22" s="13">
        <f t="shared" si="0"/>
        <v>18.829955882352941</v>
      </c>
      <c r="F22" s="13">
        <f t="shared" si="1"/>
        <v>57.526801698799488</v>
      </c>
    </row>
    <row r="23" spans="1:6" s="14" customFormat="1" ht="29.25" customHeight="1">
      <c r="A23" s="20" t="s">
        <v>7</v>
      </c>
      <c r="B23" s="29">
        <f>B24</f>
        <v>3700000</v>
      </c>
      <c r="C23" s="29">
        <f>C24</f>
        <v>0</v>
      </c>
      <c r="D23" s="29">
        <f>D24</f>
        <v>638456.43999999994</v>
      </c>
      <c r="E23" s="13">
        <f t="shared" si="0"/>
        <v>0</v>
      </c>
      <c r="F23" s="13">
        <f t="shared" si="1"/>
        <v>0</v>
      </c>
    </row>
    <row r="24" spans="1:6" s="14" customFormat="1">
      <c r="A24" s="21" t="s">
        <v>4</v>
      </c>
      <c r="B24" s="11">
        <v>3700000</v>
      </c>
      <c r="C24" s="24">
        <v>0</v>
      </c>
      <c r="D24" s="24">
        <v>638456.43999999994</v>
      </c>
      <c r="E24" s="13">
        <f t="shared" si="0"/>
        <v>0</v>
      </c>
      <c r="F24" s="13">
        <f t="shared" si="1"/>
        <v>0</v>
      </c>
    </row>
    <row r="25" spans="1:6" s="14" customFormat="1">
      <c r="A25" s="20" t="s">
        <v>15</v>
      </c>
      <c r="B25" s="12">
        <f>B26+B27+B28</f>
        <v>1870000</v>
      </c>
      <c r="C25" s="12">
        <f>C26+C27+C28</f>
        <v>854750.54</v>
      </c>
      <c r="D25" s="12">
        <f>D26+D27+D28</f>
        <v>634813</v>
      </c>
      <c r="E25" s="12">
        <f>E26</f>
        <v>45.708585026737971</v>
      </c>
      <c r="F25" s="12">
        <f>F26</f>
        <v>135.82280041886946</v>
      </c>
    </row>
    <row r="26" spans="1:6" s="14" customFormat="1" ht="25.5">
      <c r="A26" s="21" t="s">
        <v>50</v>
      </c>
      <c r="B26" s="11">
        <v>1870000</v>
      </c>
      <c r="C26" s="18">
        <v>854750.54</v>
      </c>
      <c r="D26" s="24">
        <v>629313</v>
      </c>
      <c r="E26" s="13">
        <f t="shared" si="0"/>
        <v>45.708585026737971</v>
      </c>
      <c r="F26" s="13">
        <f t="shared" si="1"/>
        <v>135.82280041886946</v>
      </c>
    </row>
    <row r="27" spans="1:6" s="14" customFormat="1" ht="38.25">
      <c r="A27" s="21" t="s">
        <v>171</v>
      </c>
      <c r="B27" s="11">
        <v>0</v>
      </c>
      <c r="C27" s="24">
        <v>0</v>
      </c>
      <c r="D27" s="11">
        <v>500</v>
      </c>
      <c r="E27" s="13" t="e">
        <f t="shared" si="0"/>
        <v>#DIV/0!</v>
      </c>
      <c r="F27" s="13">
        <f t="shared" si="1"/>
        <v>0</v>
      </c>
    </row>
    <row r="28" spans="1:6" s="14" customFormat="1">
      <c r="A28" s="21" t="s">
        <v>150</v>
      </c>
      <c r="B28" s="11">
        <v>0</v>
      </c>
      <c r="C28" s="24">
        <v>0</v>
      </c>
      <c r="D28" s="11">
        <v>5000</v>
      </c>
      <c r="E28" s="13" t="e">
        <f t="shared" si="0"/>
        <v>#DIV/0!</v>
      </c>
      <c r="F28" s="13">
        <f t="shared" si="1"/>
        <v>0</v>
      </c>
    </row>
    <row r="29" spans="1:6" s="14" customFormat="1">
      <c r="A29" s="20" t="s">
        <v>9</v>
      </c>
      <c r="B29" s="12">
        <f>B30+B36+B39+B42+B50+B51</f>
        <v>12010756.49</v>
      </c>
      <c r="C29" s="12">
        <f>C30+C36+C39+C42+C50+C51</f>
        <v>14325730.33</v>
      </c>
      <c r="D29" s="12">
        <f>D30+D36+D39+D42+D50+D51</f>
        <v>8320774.5</v>
      </c>
      <c r="E29" s="13">
        <f t="shared" si="0"/>
        <v>119.27417179698396</v>
      </c>
      <c r="F29" s="13">
        <f t="shared" si="1"/>
        <v>172.16823181543978</v>
      </c>
    </row>
    <row r="30" spans="1:6" s="14" customFormat="1" ht="25.5">
      <c r="A30" s="20" t="s">
        <v>77</v>
      </c>
      <c r="B30" s="29">
        <f>SUM(B31:B35)</f>
        <v>3287800</v>
      </c>
      <c r="C30" s="29">
        <f>SUM(C31:C35)</f>
        <v>3418791.5999999996</v>
      </c>
      <c r="D30" s="29">
        <f>SUM(D31:D35)</f>
        <v>1497393.06</v>
      </c>
      <c r="E30" s="13">
        <f t="shared" si="0"/>
        <v>103.98417178660502</v>
      </c>
      <c r="F30" s="13">
        <f t="shared" si="1"/>
        <v>228.3162445002917</v>
      </c>
    </row>
    <row r="31" spans="1:6" s="14" customFormat="1" ht="38.25">
      <c r="A31" s="21" t="s">
        <v>100</v>
      </c>
      <c r="B31" s="30">
        <v>2347010</v>
      </c>
      <c r="C31" s="35">
        <v>2673503.2599999998</v>
      </c>
      <c r="D31" s="31">
        <v>1239348.99</v>
      </c>
      <c r="E31" s="13">
        <f t="shared" si="0"/>
        <v>113.91102977831366</v>
      </c>
      <c r="F31" s="13">
        <f t="shared" si="1"/>
        <v>215.71835548919918</v>
      </c>
    </row>
    <row r="32" spans="1:6" s="14" customFormat="1" ht="38.25">
      <c r="A32" s="21" t="s">
        <v>101</v>
      </c>
      <c r="B32" s="11">
        <v>632860</v>
      </c>
      <c r="C32" s="35">
        <v>514364.34</v>
      </c>
      <c r="D32" s="11">
        <v>132009.92000000001</v>
      </c>
      <c r="E32" s="13">
        <f t="shared" si="0"/>
        <v>81.27616534462598</v>
      </c>
      <c r="F32" s="13">
        <f t="shared" si="1"/>
        <v>389.6406724585546</v>
      </c>
    </row>
    <row r="33" spans="1:9" s="14" customFormat="1" ht="25.5">
      <c r="A33" s="21" t="s">
        <v>102</v>
      </c>
      <c r="B33" s="11">
        <v>97730</v>
      </c>
      <c r="C33" s="35">
        <v>65910.600000000006</v>
      </c>
      <c r="D33" s="11">
        <v>67665.61</v>
      </c>
      <c r="E33" s="13">
        <f t="shared" si="0"/>
        <v>67.441522562161055</v>
      </c>
      <c r="F33" s="13">
        <f t="shared" si="1"/>
        <v>97.406348660715551</v>
      </c>
    </row>
    <row r="34" spans="1:9" s="14" customFormat="1" ht="38.25">
      <c r="A34" s="21" t="s">
        <v>103</v>
      </c>
      <c r="B34" s="11">
        <v>103200</v>
      </c>
      <c r="C34" s="11">
        <v>94048.57</v>
      </c>
      <c r="D34" s="11">
        <v>16991.34</v>
      </c>
      <c r="E34" s="13">
        <f t="shared" si="0"/>
        <v>91.132335271317828</v>
      </c>
      <c r="F34" s="13">
        <f t="shared" si="1"/>
        <v>553.50884627110042</v>
      </c>
    </row>
    <row r="35" spans="1:9" s="14" customFormat="1" ht="51">
      <c r="A35" s="21" t="s">
        <v>104</v>
      </c>
      <c r="B35" s="11">
        <v>107000</v>
      </c>
      <c r="C35" s="35">
        <v>70964.83</v>
      </c>
      <c r="D35" s="11">
        <v>41377.199999999997</v>
      </c>
      <c r="E35" s="13">
        <f t="shared" si="0"/>
        <v>66.322271028037378</v>
      </c>
      <c r="F35" s="13">
        <f t="shared" si="1"/>
        <v>171.50708602805412</v>
      </c>
    </row>
    <row r="36" spans="1:9" s="14" customFormat="1">
      <c r="A36" s="20" t="s">
        <v>5</v>
      </c>
      <c r="B36" s="29">
        <f>B37</f>
        <v>210000</v>
      </c>
      <c r="C36" s="29">
        <f>C37+C38</f>
        <v>121295.52</v>
      </c>
      <c r="D36" s="29">
        <f>D37+D38</f>
        <v>165092.57999999999</v>
      </c>
      <c r="E36" s="29">
        <f>E37</f>
        <v>57.634404761904769</v>
      </c>
      <c r="F36" s="29">
        <f>F37</f>
        <v>73.680623598120249</v>
      </c>
    </row>
    <row r="37" spans="1:9" s="14" customFormat="1">
      <c r="A37" s="21" t="s">
        <v>78</v>
      </c>
      <c r="B37" s="11">
        <v>210000</v>
      </c>
      <c r="C37" s="25">
        <v>121032.25</v>
      </c>
      <c r="D37" s="11">
        <v>164266.04999999999</v>
      </c>
      <c r="E37" s="13">
        <f t="shared" si="0"/>
        <v>57.634404761904769</v>
      </c>
      <c r="F37" s="13">
        <f t="shared" si="1"/>
        <v>73.680623598120249</v>
      </c>
    </row>
    <row r="38" spans="1:9" s="14" customFormat="1">
      <c r="A38" s="21" t="s">
        <v>139</v>
      </c>
      <c r="B38" s="11"/>
      <c r="C38" s="25">
        <v>263.27</v>
      </c>
      <c r="D38" s="11">
        <v>826.53</v>
      </c>
      <c r="E38" s="13"/>
      <c r="F38" s="13">
        <f t="shared" si="1"/>
        <v>31.852443347488897</v>
      </c>
    </row>
    <row r="39" spans="1:9" s="14" customFormat="1" ht="27.75" customHeight="1">
      <c r="A39" s="20" t="s">
        <v>79</v>
      </c>
      <c r="B39" s="12">
        <f>B40+B41</f>
        <v>3330000</v>
      </c>
      <c r="C39" s="12">
        <f>C40+C41</f>
        <v>1609285.3</v>
      </c>
      <c r="D39" s="12">
        <f>D40+D41</f>
        <v>1584956.15</v>
      </c>
      <c r="E39" s="12">
        <f>E40+E41</f>
        <v>106.19605025597269</v>
      </c>
      <c r="F39" s="12">
        <f>F40+F41</f>
        <v>420.42679291877528</v>
      </c>
    </row>
    <row r="40" spans="1:9" s="14" customFormat="1" ht="25.5">
      <c r="A40" s="21" t="s">
        <v>98</v>
      </c>
      <c r="B40" s="17">
        <v>400000</v>
      </c>
      <c r="C40" s="35">
        <v>237511.3</v>
      </c>
      <c r="D40" s="17">
        <v>72026.210000000006</v>
      </c>
      <c r="E40" s="13">
        <f t="shared" si="0"/>
        <v>59.377824999999994</v>
      </c>
      <c r="F40" s="13">
        <f t="shared" si="1"/>
        <v>329.75676493320969</v>
      </c>
    </row>
    <row r="41" spans="1:9" s="14" customFormat="1">
      <c r="A41" s="21" t="s">
        <v>97</v>
      </c>
      <c r="B41" s="17">
        <v>2930000</v>
      </c>
      <c r="C41" s="25">
        <v>1371774</v>
      </c>
      <c r="D41" s="17">
        <v>1512929.94</v>
      </c>
      <c r="E41" s="13">
        <f t="shared" si="0"/>
        <v>46.818225255972692</v>
      </c>
      <c r="F41" s="13">
        <f t="shared" si="1"/>
        <v>90.670027985565554</v>
      </c>
    </row>
    <row r="42" spans="1:9" s="14" customFormat="1">
      <c r="A42" s="20" t="s">
        <v>80</v>
      </c>
      <c r="B42" s="29">
        <f>SUM(B44:B49)</f>
        <v>2300000</v>
      </c>
      <c r="C42" s="29">
        <f>SUM(C43:C49)</f>
        <v>3884779.54</v>
      </c>
      <c r="D42" s="29">
        <f>SUM(D43:D49)</f>
        <v>2670601.25</v>
      </c>
      <c r="E42" s="13">
        <f t="shared" si="0"/>
        <v>168.90345826086957</v>
      </c>
      <c r="F42" s="13">
        <f t="shared" si="1"/>
        <v>145.4646042721653</v>
      </c>
      <c r="I42" s="32"/>
    </row>
    <row r="43" spans="1:9" s="14" customFormat="1" ht="51">
      <c r="A43" s="33" t="s">
        <v>152</v>
      </c>
      <c r="B43" s="34">
        <v>0</v>
      </c>
      <c r="C43" s="35">
        <v>96896</v>
      </c>
      <c r="D43" s="34">
        <v>30000</v>
      </c>
      <c r="E43" s="13" t="e">
        <f>C43/B43*100</f>
        <v>#DIV/0!</v>
      </c>
      <c r="F43" s="13">
        <f>C43/D43*100</f>
        <v>322.98666666666668</v>
      </c>
      <c r="I43" s="32"/>
    </row>
    <row r="44" spans="1:9" s="14" customFormat="1" ht="51">
      <c r="A44" s="33" t="s">
        <v>105</v>
      </c>
      <c r="B44" s="34">
        <v>250000</v>
      </c>
      <c r="C44" s="35">
        <v>1222000</v>
      </c>
      <c r="D44" s="34">
        <v>431150</v>
      </c>
      <c r="E44" s="13">
        <f t="shared" si="0"/>
        <v>488.8</v>
      </c>
      <c r="F44" s="13">
        <f t="shared" si="1"/>
        <v>283.4280412849356</v>
      </c>
    </row>
    <row r="45" spans="1:9" s="14" customFormat="1" ht="25.5">
      <c r="A45" s="33" t="s">
        <v>106</v>
      </c>
      <c r="B45" s="34">
        <v>2000000</v>
      </c>
      <c r="C45" s="35">
        <v>2258616.83</v>
      </c>
      <c r="D45" s="34">
        <v>2168092.2999999998</v>
      </c>
      <c r="E45" s="13">
        <f t="shared" si="0"/>
        <v>112.93084150000001</v>
      </c>
      <c r="F45" s="13">
        <f t="shared" si="1"/>
        <v>104.17530794237865</v>
      </c>
    </row>
    <row r="46" spans="1:9" s="14" customFormat="1" ht="25.5">
      <c r="A46" s="33" t="s">
        <v>153</v>
      </c>
      <c r="B46" s="34">
        <v>0</v>
      </c>
      <c r="C46" s="34">
        <v>281452.71999999997</v>
      </c>
      <c r="D46" s="11">
        <v>0</v>
      </c>
      <c r="E46" s="13" t="e">
        <f t="shared" si="0"/>
        <v>#DIV/0!</v>
      </c>
      <c r="F46" s="13" t="e">
        <f t="shared" si="1"/>
        <v>#DIV/0!</v>
      </c>
    </row>
    <row r="47" spans="1:9" s="14" customFormat="1" ht="51">
      <c r="A47" s="33" t="s">
        <v>164</v>
      </c>
      <c r="B47" s="34">
        <v>0</v>
      </c>
      <c r="C47" s="34">
        <v>0</v>
      </c>
      <c r="D47" s="34">
        <v>2430</v>
      </c>
      <c r="E47" s="13" t="e">
        <f t="shared" si="0"/>
        <v>#DIV/0!</v>
      </c>
      <c r="F47" s="13">
        <f t="shared" si="1"/>
        <v>0</v>
      </c>
    </row>
    <row r="48" spans="1:9" s="14" customFormat="1" ht="39.75" customHeight="1">
      <c r="A48" s="33" t="s">
        <v>129</v>
      </c>
      <c r="B48" s="34">
        <v>50000</v>
      </c>
      <c r="C48" s="35">
        <v>25813.99</v>
      </c>
      <c r="D48" s="34">
        <v>35655.06</v>
      </c>
      <c r="E48" s="13">
        <f t="shared" si="0"/>
        <v>51.627980000000008</v>
      </c>
      <c r="F48" s="13">
        <f t="shared" si="1"/>
        <v>72.399233096228144</v>
      </c>
    </row>
    <row r="49" spans="1:6" s="14" customFormat="1" ht="36.75" customHeight="1">
      <c r="A49" s="33" t="s">
        <v>157</v>
      </c>
      <c r="B49" s="34">
        <v>0</v>
      </c>
      <c r="C49" s="34">
        <v>0</v>
      </c>
      <c r="D49" s="34">
        <v>3273.89</v>
      </c>
      <c r="E49" s="13" t="e">
        <f t="shared" si="0"/>
        <v>#DIV/0!</v>
      </c>
      <c r="F49" s="13">
        <f t="shared" si="1"/>
        <v>0</v>
      </c>
    </row>
    <row r="50" spans="1:6" s="14" customFormat="1">
      <c r="A50" s="20" t="s">
        <v>75</v>
      </c>
      <c r="B50" s="29">
        <v>1100000</v>
      </c>
      <c r="C50" s="36">
        <v>4358444.95</v>
      </c>
      <c r="D50" s="29">
        <v>544785.69999999995</v>
      </c>
      <c r="E50" s="13">
        <f t="shared" si="0"/>
        <v>396.22226818181821</v>
      </c>
      <c r="F50" s="13">
        <f t="shared" si="1"/>
        <v>800.02925003354551</v>
      </c>
    </row>
    <row r="51" spans="1:6" s="14" customFormat="1">
      <c r="A51" s="37" t="s">
        <v>81</v>
      </c>
      <c r="B51" s="29">
        <f>SUM(B52:B53)</f>
        <v>1782956.49</v>
      </c>
      <c r="C51" s="29">
        <f>SUM(C52:C54)</f>
        <v>933133.41999999993</v>
      </c>
      <c r="D51" s="29">
        <f>SUM(D52:D54)</f>
        <v>1857945.76</v>
      </c>
      <c r="E51" s="13">
        <f t="shared" si="0"/>
        <v>52.33629789810518</v>
      </c>
      <c r="F51" s="13">
        <f t="shared" si="1"/>
        <v>50.223932263770706</v>
      </c>
    </row>
    <row r="52" spans="1:6" s="14" customFormat="1">
      <c r="A52" s="38" t="s">
        <v>107</v>
      </c>
      <c r="B52" s="11">
        <v>0</v>
      </c>
      <c r="C52" s="11">
        <v>0</v>
      </c>
      <c r="D52" s="11">
        <v>0</v>
      </c>
      <c r="E52" s="13" t="e">
        <f t="shared" si="0"/>
        <v>#DIV/0!</v>
      </c>
      <c r="F52" s="13" t="e">
        <f t="shared" si="1"/>
        <v>#DIV/0!</v>
      </c>
    </row>
    <row r="53" spans="1:6" s="14" customFormat="1">
      <c r="A53" s="21" t="s">
        <v>91</v>
      </c>
      <c r="B53" s="11">
        <v>1782956.49</v>
      </c>
      <c r="C53" s="11">
        <v>847584.22</v>
      </c>
      <c r="D53" s="11">
        <v>0</v>
      </c>
      <c r="E53" s="13">
        <f>C53/B53*100</f>
        <v>47.538132576639605</v>
      </c>
      <c r="F53" s="13" t="e">
        <f>C53/D53*100</f>
        <v>#DIV/0!</v>
      </c>
    </row>
    <row r="54" spans="1:6" s="14" customFormat="1">
      <c r="A54" s="21" t="s">
        <v>149</v>
      </c>
      <c r="B54" s="11"/>
      <c r="C54" s="11">
        <v>85549.2</v>
      </c>
      <c r="D54" s="11">
        <v>1857945.76</v>
      </c>
      <c r="E54" s="13"/>
      <c r="F54" s="13">
        <f>C54/D54*100</f>
        <v>4.6045047084689923</v>
      </c>
    </row>
    <row r="55" spans="1:6" s="1" customFormat="1">
      <c r="A55" s="76" t="s">
        <v>18</v>
      </c>
      <c r="B55" s="75">
        <f>B4</f>
        <v>157440896.49000001</v>
      </c>
      <c r="C55" s="75">
        <f>C4</f>
        <v>99029237.310000017</v>
      </c>
      <c r="D55" s="75">
        <f>D4</f>
        <v>87902668.75</v>
      </c>
      <c r="E55" s="73">
        <f t="shared" ref="E55:E91" si="2">C55/B55*100</f>
        <v>62.899309847546469</v>
      </c>
      <c r="F55" s="73">
        <f t="shared" ref="F55:F106" si="3">C55/D55*100</f>
        <v>112.65782793426283</v>
      </c>
    </row>
    <row r="56" spans="1:6" s="1" customFormat="1">
      <c r="A56" s="74" t="s">
        <v>17</v>
      </c>
      <c r="B56" s="75">
        <f>B57+B127+B129+B132</f>
        <v>744318457.57000005</v>
      </c>
      <c r="C56" s="75">
        <f>C57+C127+C129+C132</f>
        <v>399088182.86999995</v>
      </c>
      <c r="D56" s="71">
        <f>D57+D127+D129+D132</f>
        <v>343036633.96999997</v>
      </c>
      <c r="E56" s="73">
        <f t="shared" si="2"/>
        <v>53.617934475643089</v>
      </c>
      <c r="F56" s="73">
        <f t="shared" si="3"/>
        <v>116.33981427910756</v>
      </c>
    </row>
    <row r="57" spans="1:6" s="14" customFormat="1">
      <c r="A57" s="20" t="s">
        <v>47</v>
      </c>
      <c r="B57" s="12">
        <f>B58+B61+B99+B122</f>
        <v>750580152.12000012</v>
      </c>
      <c r="C57" s="12">
        <f>C58+C61+C99+C122</f>
        <v>405778057.44</v>
      </c>
      <c r="D57" s="12">
        <f>D58+D61+D99+D122</f>
        <v>343947309.02999997</v>
      </c>
      <c r="E57" s="13">
        <f t="shared" si="2"/>
        <v>54.061922140345331</v>
      </c>
      <c r="F57" s="13">
        <f t="shared" si="3"/>
        <v>117.97680830368323</v>
      </c>
    </row>
    <row r="58" spans="1:6" s="14" customFormat="1">
      <c r="A58" s="20" t="s">
        <v>51</v>
      </c>
      <c r="B58" s="12">
        <f>B59+B60</f>
        <v>89254800</v>
      </c>
      <c r="C58" s="12">
        <f>C59+C60</f>
        <v>52065300</v>
      </c>
      <c r="D58" s="12">
        <f>D59+D60</f>
        <v>53420500</v>
      </c>
      <c r="E58" s="12">
        <f>E59+E60</f>
        <v>116.66799519906716</v>
      </c>
      <c r="F58" s="12" t="e">
        <f>F59+F60</f>
        <v>#DIV/0!</v>
      </c>
    </row>
    <row r="59" spans="1:6" s="14" customFormat="1">
      <c r="A59" s="39" t="s">
        <v>99</v>
      </c>
      <c r="B59" s="18">
        <v>72408500</v>
      </c>
      <c r="C59" s="18">
        <v>42238000</v>
      </c>
      <c r="D59" s="40">
        <v>53420500</v>
      </c>
      <c r="E59" s="13">
        <f t="shared" si="2"/>
        <v>58.332930526112271</v>
      </c>
      <c r="F59" s="13">
        <f t="shared" si="3"/>
        <v>79.067024831291349</v>
      </c>
    </row>
    <row r="60" spans="1:6" s="14" customFormat="1">
      <c r="A60" s="21" t="s">
        <v>52</v>
      </c>
      <c r="B60" s="18">
        <v>16846300</v>
      </c>
      <c r="C60" s="18">
        <v>9827300</v>
      </c>
      <c r="D60" s="11">
        <v>0</v>
      </c>
      <c r="E60" s="13">
        <f t="shared" si="2"/>
        <v>58.335064672954893</v>
      </c>
      <c r="F60" s="13" t="e">
        <f t="shared" si="3"/>
        <v>#DIV/0!</v>
      </c>
    </row>
    <row r="61" spans="1:6" s="14" customFormat="1">
      <c r="A61" s="20" t="s">
        <v>16</v>
      </c>
      <c r="B61" s="29">
        <f>B62+B63+B64+B68+B69+B70+B71+B72+B73+B74+B75+B76+B77+B82+B78+B79+B80+B81</f>
        <v>220604926.96000001</v>
      </c>
      <c r="C61" s="29">
        <f>C62+C63+C64+C68+C69+C70+C71+C72+C73+C74+C75+C76+C77+C82+C78+C79+C80+C81</f>
        <v>82975130.939999983</v>
      </c>
      <c r="D61" s="29">
        <f>D62+D63+D64+D68+D69+D70+D71+D72+D73+D74+D75+D76+D77+D82+D78+D79+D80+D81</f>
        <v>92321974.829999998</v>
      </c>
      <c r="E61" s="29" t="e">
        <f>E62+E63+E64+E70+E71+E72+E73+E74+E75+E76+E77+E82</f>
        <v>#DIV/0!</v>
      </c>
      <c r="F61" s="29" t="e">
        <f>F62+F63+F64+F70+F71+F72+F73+F74+F75+F76+F77+F82</f>
        <v>#DIV/0!</v>
      </c>
    </row>
    <row r="62" spans="1:6" s="14" customFormat="1" ht="26.25" customHeight="1">
      <c r="A62" s="21" t="s">
        <v>155</v>
      </c>
      <c r="B62" s="11">
        <v>57729000</v>
      </c>
      <c r="C62" s="11">
        <v>22423584</v>
      </c>
      <c r="D62" s="11">
        <v>0</v>
      </c>
      <c r="E62" s="29" t="e">
        <f>E63+E64+E65+E71+E72+E73+E74+E75+E76+E77+E78+E83</f>
        <v>#DIV/0!</v>
      </c>
      <c r="F62" s="29" t="e">
        <f>F63+F64+F65+F71+F72+F73+F74+F75+F76+F77+F78+F83</f>
        <v>#DIV/0!</v>
      </c>
    </row>
    <row r="63" spans="1:6" s="14" customFormat="1" ht="38.25">
      <c r="A63" s="21" t="s">
        <v>154</v>
      </c>
      <c r="B63" s="18">
        <v>10957060.609999999</v>
      </c>
      <c r="C63" s="18">
        <v>5545079.2599999998</v>
      </c>
      <c r="D63" s="11">
        <v>5118279.63</v>
      </c>
      <c r="E63" s="13">
        <f t="shared" si="2"/>
        <v>50.607361384304696</v>
      </c>
      <c r="F63" s="13">
        <f t="shared" si="3"/>
        <v>108.33873216887918</v>
      </c>
    </row>
    <row r="64" spans="1:6" s="14" customFormat="1" ht="51">
      <c r="A64" s="41" t="s">
        <v>108</v>
      </c>
      <c r="B64" s="11">
        <f>B65+B66+B67</f>
        <v>21932900</v>
      </c>
      <c r="C64" s="11">
        <f>C65+C66+C67</f>
        <v>7779374.5600000005</v>
      </c>
      <c r="D64" s="11">
        <f>D65+D66+D67</f>
        <v>2063095</v>
      </c>
      <c r="E64" s="13">
        <f t="shared" si="2"/>
        <v>35.468973824710822</v>
      </c>
      <c r="F64" s="13">
        <f t="shared" si="3"/>
        <v>377.07301699630898</v>
      </c>
    </row>
    <row r="65" spans="1:7" s="45" customFormat="1" ht="25.5">
      <c r="A65" s="42" t="s">
        <v>109</v>
      </c>
      <c r="B65" s="43">
        <v>13757100</v>
      </c>
      <c r="C65" s="43">
        <v>5813999.8700000001</v>
      </c>
      <c r="D65" s="43">
        <v>0</v>
      </c>
      <c r="E65" s="44">
        <f t="shared" si="2"/>
        <v>42.261812954765176</v>
      </c>
      <c r="F65" s="44" t="e">
        <f t="shared" si="3"/>
        <v>#DIV/0!</v>
      </c>
    </row>
    <row r="66" spans="1:7" s="45" customFormat="1" ht="25.5">
      <c r="A66" s="42" t="s">
        <v>95</v>
      </c>
      <c r="B66" s="43">
        <v>7484600</v>
      </c>
      <c r="C66" s="43">
        <v>1274174.69</v>
      </c>
      <c r="D66" s="43">
        <v>1642316</v>
      </c>
      <c r="E66" s="44">
        <f t="shared" si="2"/>
        <v>17.02395171418646</v>
      </c>
      <c r="F66" s="44">
        <f t="shared" si="3"/>
        <v>77.584014891165893</v>
      </c>
    </row>
    <row r="67" spans="1:7" s="45" customFormat="1" ht="25.5">
      <c r="A67" s="42" t="s">
        <v>96</v>
      </c>
      <c r="B67" s="43">
        <v>691200</v>
      </c>
      <c r="C67" s="43">
        <v>691200</v>
      </c>
      <c r="D67" s="43">
        <v>420779</v>
      </c>
      <c r="E67" s="44">
        <f t="shared" si="2"/>
        <v>100</v>
      </c>
      <c r="F67" s="44">
        <f t="shared" si="3"/>
        <v>164.26675285601232</v>
      </c>
    </row>
    <row r="68" spans="1:7" s="45" customFormat="1" ht="25.5">
      <c r="A68" s="41" t="s">
        <v>158</v>
      </c>
      <c r="B68" s="11">
        <v>0</v>
      </c>
      <c r="C68" s="11">
        <v>0</v>
      </c>
      <c r="D68" s="11">
        <v>2967479.04</v>
      </c>
      <c r="E68" s="13" t="e">
        <f t="shared" si="2"/>
        <v>#DIV/0!</v>
      </c>
      <c r="F68" s="13">
        <f t="shared" si="3"/>
        <v>0</v>
      </c>
      <c r="G68" s="14"/>
    </row>
    <row r="69" spans="1:7" s="45" customFormat="1" ht="42.75" customHeight="1">
      <c r="A69" s="41" t="s">
        <v>159</v>
      </c>
      <c r="B69" s="11">
        <v>0</v>
      </c>
      <c r="C69" s="11">
        <v>0</v>
      </c>
      <c r="D69" s="11">
        <v>575656.56000000006</v>
      </c>
      <c r="E69" s="13" t="e">
        <f t="shared" si="2"/>
        <v>#DIV/0!</v>
      </c>
      <c r="F69" s="13">
        <f t="shared" si="3"/>
        <v>0</v>
      </c>
      <c r="G69" s="14"/>
    </row>
    <row r="70" spans="1:7" s="14" customFormat="1" ht="25.5">
      <c r="A70" s="41" t="s">
        <v>110</v>
      </c>
      <c r="B70" s="11">
        <v>3581615.1</v>
      </c>
      <c r="C70" s="11">
        <v>0</v>
      </c>
      <c r="D70" s="11">
        <v>0</v>
      </c>
      <c r="E70" s="13">
        <f t="shared" si="2"/>
        <v>0</v>
      </c>
      <c r="F70" s="13" t="e">
        <f t="shared" si="3"/>
        <v>#DIV/0!</v>
      </c>
    </row>
    <row r="71" spans="1:7" s="14" customFormat="1">
      <c r="A71" s="41" t="s">
        <v>135</v>
      </c>
      <c r="B71" s="11">
        <v>30463636.359999999</v>
      </c>
      <c r="C71" s="11">
        <v>4675870.5599999996</v>
      </c>
      <c r="D71" s="11">
        <v>0</v>
      </c>
      <c r="E71" s="13">
        <f t="shared" ref="E71:E79" si="4">C71/B71*100</f>
        <v>15.349023027794569</v>
      </c>
      <c r="F71" s="13" t="e">
        <f t="shared" ref="F71:F79" si="5">C71/D71*100</f>
        <v>#DIV/0!</v>
      </c>
    </row>
    <row r="72" spans="1:7" s="14" customFormat="1" ht="25.5">
      <c r="A72" s="41" t="s">
        <v>111</v>
      </c>
      <c r="B72" s="11">
        <v>3651810.47</v>
      </c>
      <c r="C72" s="11">
        <v>3651810.47</v>
      </c>
      <c r="D72" s="11">
        <v>4683946.21</v>
      </c>
      <c r="E72" s="13">
        <f t="shared" si="4"/>
        <v>100</v>
      </c>
      <c r="F72" s="13">
        <f t="shared" si="5"/>
        <v>77.964398100976481</v>
      </c>
    </row>
    <row r="73" spans="1:7" s="14" customFormat="1" ht="25.5">
      <c r="A73" s="41" t="s">
        <v>112</v>
      </c>
      <c r="B73" s="11">
        <v>4252041.0999999996</v>
      </c>
      <c r="C73" s="11">
        <v>0</v>
      </c>
      <c r="D73" s="11">
        <v>4938332.29</v>
      </c>
      <c r="E73" s="13">
        <f t="shared" si="4"/>
        <v>0</v>
      </c>
      <c r="F73" s="13">
        <f t="shared" si="5"/>
        <v>0</v>
      </c>
    </row>
    <row r="74" spans="1:7" s="14" customFormat="1" ht="25.5">
      <c r="A74" s="41" t="s">
        <v>113</v>
      </c>
      <c r="B74" s="11">
        <v>1189292.93</v>
      </c>
      <c r="C74" s="11">
        <v>1189292.93</v>
      </c>
      <c r="D74" s="11">
        <v>929899</v>
      </c>
      <c r="E74" s="13">
        <f t="shared" si="4"/>
        <v>100</v>
      </c>
      <c r="F74" s="13">
        <f t="shared" si="5"/>
        <v>127.8948498707924</v>
      </c>
    </row>
    <row r="75" spans="1:7" s="14" customFormat="1" ht="25.5">
      <c r="A75" s="41" t="s">
        <v>114</v>
      </c>
      <c r="B75" s="11">
        <v>171010.1</v>
      </c>
      <c r="C75" s="11">
        <v>0</v>
      </c>
      <c r="D75" s="11">
        <v>0</v>
      </c>
      <c r="E75" s="13">
        <f t="shared" si="4"/>
        <v>0</v>
      </c>
      <c r="F75" s="13" t="e">
        <f t="shared" si="5"/>
        <v>#DIV/0!</v>
      </c>
    </row>
    <row r="76" spans="1:7" s="14" customFormat="1">
      <c r="A76" s="41" t="s">
        <v>136</v>
      </c>
      <c r="B76" s="11">
        <v>280455</v>
      </c>
      <c r="C76" s="11">
        <v>0</v>
      </c>
      <c r="D76" s="11"/>
      <c r="E76" s="13">
        <f t="shared" si="4"/>
        <v>0</v>
      </c>
      <c r="F76" s="13" t="e">
        <f t="shared" si="5"/>
        <v>#DIV/0!</v>
      </c>
    </row>
    <row r="77" spans="1:7" s="14" customFormat="1" ht="63.75">
      <c r="A77" s="41" t="s">
        <v>133</v>
      </c>
      <c r="B77" s="11">
        <v>489605.73</v>
      </c>
      <c r="C77" s="11">
        <v>489599.01</v>
      </c>
      <c r="D77" s="11">
        <v>328043.52000000002</v>
      </c>
      <c r="E77" s="13">
        <f t="shared" si="4"/>
        <v>99.998627467043747</v>
      </c>
      <c r="F77" s="13">
        <f t="shared" si="5"/>
        <v>149.24818816722853</v>
      </c>
    </row>
    <row r="78" spans="1:7" s="14" customFormat="1" ht="25.5">
      <c r="A78" s="41" t="s">
        <v>140</v>
      </c>
      <c r="B78" s="11">
        <v>1720202.02</v>
      </c>
      <c r="C78" s="11">
        <v>1720202.02</v>
      </c>
      <c r="D78" s="11">
        <v>2133434.44</v>
      </c>
      <c r="E78" s="13">
        <f t="shared" si="4"/>
        <v>100</v>
      </c>
      <c r="F78" s="13">
        <f t="shared" si="5"/>
        <v>80.630648298712188</v>
      </c>
    </row>
    <row r="79" spans="1:7" s="14" customFormat="1" ht="13.5" customHeight="1">
      <c r="A79" s="77" t="s">
        <v>141</v>
      </c>
      <c r="B79" s="31">
        <v>300000</v>
      </c>
      <c r="C79" s="31">
        <v>300000</v>
      </c>
      <c r="D79" s="11"/>
      <c r="E79" s="13">
        <f t="shared" si="4"/>
        <v>100</v>
      </c>
      <c r="F79" s="13" t="e">
        <f t="shared" si="5"/>
        <v>#DIV/0!</v>
      </c>
    </row>
    <row r="80" spans="1:7" s="14" customFormat="1" ht="25.5">
      <c r="A80" s="78" t="s">
        <v>165</v>
      </c>
      <c r="B80" s="11">
        <v>0</v>
      </c>
      <c r="C80" s="11">
        <v>0</v>
      </c>
      <c r="D80" s="11">
        <v>15260011.73</v>
      </c>
      <c r="E80" s="13" t="e">
        <f t="shared" ref="E80:E81" si="6">C80/B80*100</f>
        <v>#DIV/0!</v>
      </c>
      <c r="F80" s="13">
        <f t="shared" ref="F80:F81" si="7">C80/D80*100</f>
        <v>0</v>
      </c>
    </row>
    <row r="81" spans="1:6" s="14" customFormat="1" ht="45" customHeight="1">
      <c r="A81" s="78" t="s">
        <v>166</v>
      </c>
      <c r="B81" s="11">
        <v>0</v>
      </c>
      <c r="C81" s="11">
        <v>0</v>
      </c>
      <c r="D81" s="11">
        <v>2782853.09</v>
      </c>
      <c r="E81" s="13" t="e">
        <f t="shared" si="6"/>
        <v>#DIV/0!</v>
      </c>
      <c r="F81" s="13">
        <f t="shared" si="7"/>
        <v>0</v>
      </c>
    </row>
    <row r="82" spans="1:6" s="14" customFormat="1">
      <c r="A82" s="21" t="s">
        <v>48</v>
      </c>
      <c r="B82" s="11">
        <f>SUM(B84:B98)</f>
        <v>83886297.540000007</v>
      </c>
      <c r="C82" s="11">
        <f>SUM(C84:C98)</f>
        <v>35200318.129999995</v>
      </c>
      <c r="D82" s="11">
        <f>SUM(D84:D98)</f>
        <v>50540944.32</v>
      </c>
      <c r="E82" s="13">
        <f t="shared" si="2"/>
        <v>41.961940343373975</v>
      </c>
      <c r="F82" s="13">
        <f t="shared" si="3"/>
        <v>69.647131852403021</v>
      </c>
    </row>
    <row r="83" spans="1:6" s="14" customFormat="1">
      <c r="A83" s="21" t="s">
        <v>22</v>
      </c>
      <c r="B83" s="11"/>
      <c r="C83" s="11"/>
      <c r="D83" s="11"/>
      <c r="E83" s="13" t="e">
        <f t="shared" si="2"/>
        <v>#DIV/0!</v>
      </c>
      <c r="F83" s="13" t="e">
        <f t="shared" si="3"/>
        <v>#DIV/0!</v>
      </c>
    </row>
    <row r="84" spans="1:6" s="14" customFormat="1">
      <c r="A84" s="46" t="s">
        <v>92</v>
      </c>
      <c r="B84" s="43">
        <v>530700</v>
      </c>
      <c r="C84" s="43">
        <v>530700</v>
      </c>
      <c r="D84" s="43">
        <v>57800</v>
      </c>
      <c r="E84" s="13">
        <f t="shared" si="2"/>
        <v>100</v>
      </c>
      <c r="F84" s="13">
        <f t="shared" si="3"/>
        <v>918.16608996539787</v>
      </c>
    </row>
    <row r="85" spans="1:6" s="14" customFormat="1" ht="25.5">
      <c r="A85" s="46" t="s">
        <v>146</v>
      </c>
      <c r="B85" s="43">
        <v>5485713.3399999999</v>
      </c>
      <c r="C85" s="43">
        <v>0</v>
      </c>
      <c r="D85" s="43">
        <v>0</v>
      </c>
      <c r="E85" s="13">
        <f t="shared" si="2"/>
        <v>0</v>
      </c>
      <c r="F85" s="13" t="e">
        <f t="shared" si="3"/>
        <v>#DIV/0!</v>
      </c>
    </row>
    <row r="86" spans="1:6" s="14" customFormat="1" ht="25.5">
      <c r="A86" s="46" t="s">
        <v>115</v>
      </c>
      <c r="B86" s="43">
        <v>10864900</v>
      </c>
      <c r="C86" s="43">
        <v>6822037.1100000003</v>
      </c>
      <c r="D86" s="43">
        <v>9158703</v>
      </c>
      <c r="E86" s="13">
        <f t="shared" si="2"/>
        <v>62.789690747268736</v>
      </c>
      <c r="F86" s="13">
        <f t="shared" si="3"/>
        <v>74.486934558310281</v>
      </c>
    </row>
    <row r="87" spans="1:6" s="14" customFormat="1">
      <c r="A87" s="46" t="s">
        <v>160</v>
      </c>
      <c r="B87" s="43">
        <v>0</v>
      </c>
      <c r="C87" s="43">
        <v>0</v>
      </c>
      <c r="D87" s="11">
        <v>182250</v>
      </c>
      <c r="E87" s="13" t="e">
        <f t="shared" si="2"/>
        <v>#DIV/0!</v>
      </c>
      <c r="F87" s="13">
        <f t="shared" si="3"/>
        <v>0</v>
      </c>
    </row>
    <row r="88" spans="1:6" s="14" customFormat="1" ht="25.5">
      <c r="A88" s="46" t="s">
        <v>93</v>
      </c>
      <c r="B88" s="11">
        <v>190100</v>
      </c>
      <c r="C88" s="11">
        <v>0</v>
      </c>
      <c r="D88" s="43">
        <v>0</v>
      </c>
      <c r="E88" s="13">
        <f t="shared" si="2"/>
        <v>0</v>
      </c>
      <c r="F88" s="13" t="e">
        <f t="shared" si="3"/>
        <v>#DIV/0!</v>
      </c>
    </row>
    <row r="89" spans="1:6" s="14" customFormat="1">
      <c r="A89" s="46" t="s">
        <v>134</v>
      </c>
      <c r="B89" s="11">
        <v>25856100</v>
      </c>
      <c r="C89" s="11">
        <v>0</v>
      </c>
      <c r="D89" s="43"/>
      <c r="E89" s="13">
        <f t="shared" si="2"/>
        <v>0</v>
      </c>
      <c r="F89" s="13"/>
    </row>
    <row r="90" spans="1:6" s="14" customFormat="1" ht="25.5">
      <c r="A90" s="46" t="s">
        <v>116</v>
      </c>
      <c r="B90" s="11">
        <v>2612200</v>
      </c>
      <c r="C90" s="11">
        <v>2147301.29</v>
      </c>
      <c r="D90" s="11">
        <v>1957499</v>
      </c>
      <c r="E90" s="13">
        <f t="shared" si="2"/>
        <v>82.202790368271963</v>
      </c>
      <c r="F90" s="13">
        <f t="shared" si="3"/>
        <v>109.69616280774601</v>
      </c>
    </row>
    <row r="91" spans="1:6" s="14" customFormat="1" ht="25.5">
      <c r="A91" s="46" t="s">
        <v>74</v>
      </c>
      <c r="B91" s="43">
        <v>7710466</v>
      </c>
      <c r="C91" s="43">
        <v>4960655</v>
      </c>
      <c r="D91" s="43">
        <v>4625767.9000000004</v>
      </c>
      <c r="E91" s="13">
        <f t="shared" si="2"/>
        <v>64.336643206778945</v>
      </c>
      <c r="F91" s="13">
        <f t="shared" si="3"/>
        <v>107.23960015373879</v>
      </c>
    </row>
    <row r="92" spans="1:6" s="14" customFormat="1" ht="18.75" customHeight="1">
      <c r="A92" s="47" t="s">
        <v>85</v>
      </c>
      <c r="B92" s="43">
        <v>19740400</v>
      </c>
      <c r="C92" s="43">
        <v>19740400</v>
      </c>
      <c r="D92" s="43">
        <v>19521400</v>
      </c>
      <c r="E92" s="13">
        <f t="shared" ref="E92:E131" si="8">C92/B92*100</f>
        <v>100</v>
      </c>
      <c r="F92" s="13">
        <f t="shared" si="3"/>
        <v>101.12184576925836</v>
      </c>
    </row>
    <row r="93" spans="1:6" s="14" customFormat="1" ht="38.25">
      <c r="A93" s="48" t="s">
        <v>94</v>
      </c>
      <c r="B93" s="43">
        <v>1689800</v>
      </c>
      <c r="C93" s="43">
        <v>999224.73</v>
      </c>
      <c r="D93" s="43">
        <v>582755.78</v>
      </c>
      <c r="E93" s="13">
        <f t="shared" si="8"/>
        <v>59.132721623860803</v>
      </c>
      <c r="F93" s="13">
        <f t="shared" si="3"/>
        <v>171.4654344569521</v>
      </c>
    </row>
    <row r="94" spans="1:6" s="14" customFormat="1" ht="51">
      <c r="A94" s="48" t="s">
        <v>161</v>
      </c>
      <c r="B94" s="43">
        <v>0</v>
      </c>
      <c r="C94" s="43">
        <v>0</v>
      </c>
      <c r="D94" s="43">
        <v>5413500</v>
      </c>
      <c r="E94" s="13" t="e">
        <f t="shared" si="8"/>
        <v>#DIV/0!</v>
      </c>
      <c r="F94" s="13">
        <f t="shared" si="3"/>
        <v>0</v>
      </c>
    </row>
    <row r="95" spans="1:6" s="14" customFormat="1" ht="25.5">
      <c r="A95" s="48" t="s">
        <v>147</v>
      </c>
      <c r="B95" s="43">
        <v>9205918.1999999993</v>
      </c>
      <c r="C95" s="43">
        <v>0</v>
      </c>
      <c r="D95" s="43">
        <v>0</v>
      </c>
      <c r="E95" s="13">
        <f t="shared" si="8"/>
        <v>0</v>
      </c>
      <c r="F95" s="13" t="e">
        <f t="shared" si="3"/>
        <v>#DIV/0!</v>
      </c>
    </row>
    <row r="96" spans="1:6" s="14" customFormat="1" ht="51">
      <c r="A96" s="48" t="s">
        <v>151</v>
      </c>
      <c r="B96" s="43">
        <v>0</v>
      </c>
      <c r="C96" s="43">
        <v>0</v>
      </c>
      <c r="D96" s="43">
        <v>730000</v>
      </c>
      <c r="E96" s="13" t="e">
        <f t="shared" si="8"/>
        <v>#DIV/0!</v>
      </c>
      <c r="F96" s="13">
        <f t="shared" si="3"/>
        <v>0</v>
      </c>
    </row>
    <row r="97" spans="1:6" s="14" customFormat="1" ht="38.25">
      <c r="A97" s="48" t="s">
        <v>167</v>
      </c>
      <c r="B97" s="43"/>
      <c r="C97" s="43"/>
      <c r="D97" s="43">
        <v>7471035.3099999996</v>
      </c>
      <c r="E97" s="13"/>
      <c r="F97" s="13"/>
    </row>
    <row r="98" spans="1:6" s="14" customFormat="1" ht="30" customHeight="1">
      <c r="A98" s="48" t="s">
        <v>168</v>
      </c>
      <c r="B98" s="43"/>
      <c r="C98" s="43"/>
      <c r="D98" s="43">
        <v>840233.33</v>
      </c>
      <c r="E98" s="13"/>
      <c r="F98" s="13"/>
    </row>
    <row r="99" spans="1:6" s="14" customFormat="1">
      <c r="A99" s="20" t="s">
        <v>19</v>
      </c>
      <c r="B99" s="29">
        <f>B100+B101+B102+B103+B104+B105</f>
        <v>405502322.10000002</v>
      </c>
      <c r="C99" s="29">
        <f>C100+C101+C102+C103+C104+C105</f>
        <v>239382537.18999997</v>
      </c>
      <c r="D99" s="29">
        <f>D100+D101+D102+D103+D104+D105</f>
        <v>179241049.73000002</v>
      </c>
      <c r="E99" s="29">
        <f>E100+E101+E102+E103+E104+E105</f>
        <v>365.58386800255522</v>
      </c>
      <c r="F99" s="29" t="e">
        <f>F100+F101+F102+F103+F104+F105</f>
        <v>#DIV/0!</v>
      </c>
    </row>
    <row r="100" spans="1:6" s="14" customFormat="1" ht="25.5">
      <c r="A100" s="21" t="s">
        <v>117</v>
      </c>
      <c r="B100" s="11">
        <v>1260100</v>
      </c>
      <c r="C100" s="11">
        <v>744400.58</v>
      </c>
      <c r="D100" s="11">
        <v>724157.31</v>
      </c>
      <c r="E100" s="13">
        <f t="shared" si="8"/>
        <v>59.074722641060227</v>
      </c>
      <c r="F100" s="13">
        <f t="shared" si="3"/>
        <v>102.79542438092628</v>
      </c>
    </row>
    <row r="101" spans="1:6" s="14" customFormat="1" ht="38.25">
      <c r="A101" s="21" t="s">
        <v>120</v>
      </c>
      <c r="B101" s="11">
        <v>337500</v>
      </c>
      <c r="C101" s="11">
        <v>126893.64</v>
      </c>
      <c r="D101" s="11">
        <v>0</v>
      </c>
      <c r="E101" s="13">
        <f>C101/B101*100</f>
        <v>37.598115555555559</v>
      </c>
      <c r="F101" s="13" t="e">
        <f>C101/D101*100</f>
        <v>#DIV/0!</v>
      </c>
    </row>
    <row r="102" spans="1:6" s="14" customFormat="1" ht="38.25">
      <c r="A102" s="21" t="s">
        <v>121</v>
      </c>
      <c r="B102" s="11">
        <v>18549498</v>
      </c>
      <c r="C102" s="11">
        <v>11915508</v>
      </c>
      <c r="D102" s="11">
        <v>1434939</v>
      </c>
      <c r="E102" s="13">
        <f>C102/B102*100</f>
        <v>64.236282836333359</v>
      </c>
      <c r="F102" s="13">
        <f>C102/D102*100</f>
        <v>830.38428811259575</v>
      </c>
    </row>
    <row r="103" spans="1:6" s="14" customFormat="1" ht="25.5">
      <c r="A103" s="21" t="s">
        <v>118</v>
      </c>
      <c r="B103" s="11">
        <v>1779600</v>
      </c>
      <c r="C103" s="11">
        <v>815287.85</v>
      </c>
      <c r="D103" s="11">
        <v>568590.71</v>
      </c>
      <c r="E103" s="13">
        <f>C103/B103*100</f>
        <v>45.812983254663969</v>
      </c>
      <c r="F103" s="13">
        <f>C103/D103*100</f>
        <v>143.38747286250947</v>
      </c>
    </row>
    <row r="104" spans="1:6" s="14" customFormat="1" ht="38.25">
      <c r="A104" s="21" t="s">
        <v>119</v>
      </c>
      <c r="B104" s="11">
        <v>2600</v>
      </c>
      <c r="C104" s="11">
        <v>2600</v>
      </c>
      <c r="D104" s="11">
        <v>1300</v>
      </c>
      <c r="E104" s="13">
        <f t="shared" si="8"/>
        <v>100</v>
      </c>
      <c r="F104" s="13">
        <f t="shared" si="3"/>
        <v>200</v>
      </c>
    </row>
    <row r="105" spans="1:6" s="14" customFormat="1" ht="25.5">
      <c r="A105" s="21" t="s">
        <v>130</v>
      </c>
      <c r="B105" s="79">
        <f>SUM(B107:B121)</f>
        <v>383573024.10000002</v>
      </c>
      <c r="C105" s="79">
        <f>SUM(C107:C121)</f>
        <v>225777847.11999997</v>
      </c>
      <c r="D105" s="49">
        <f>SUM(D107:D121)</f>
        <v>176512062.71000001</v>
      </c>
      <c r="E105" s="13">
        <f t="shared" si="8"/>
        <v>58.861763714942114</v>
      </c>
      <c r="F105" s="13">
        <f t="shared" si="3"/>
        <v>127.91071819886952</v>
      </c>
    </row>
    <row r="106" spans="1:6" s="14" customFormat="1">
      <c r="A106" s="21" t="s">
        <v>22</v>
      </c>
      <c r="B106" s="11"/>
      <c r="C106" s="11"/>
      <c r="D106" s="11"/>
      <c r="E106" s="13" t="e">
        <f t="shared" si="8"/>
        <v>#DIV/0!</v>
      </c>
      <c r="F106" s="13" t="e">
        <f t="shared" si="3"/>
        <v>#DIV/0!</v>
      </c>
    </row>
    <row r="107" spans="1:6" s="14" customFormat="1" ht="25.5">
      <c r="A107" s="48" t="s">
        <v>137</v>
      </c>
      <c r="B107" s="43">
        <v>1600</v>
      </c>
      <c r="C107" s="43">
        <v>666.66</v>
      </c>
      <c r="D107" s="43">
        <v>750</v>
      </c>
      <c r="E107" s="13">
        <f t="shared" si="8"/>
        <v>41.666249999999998</v>
      </c>
      <c r="F107" s="13">
        <f t="shared" ref="F107:F135" si="9">C107/D107*100</f>
        <v>88.888000000000005</v>
      </c>
    </row>
    <row r="108" spans="1:6" s="14" customFormat="1" ht="25.5">
      <c r="A108" s="46" t="s">
        <v>82</v>
      </c>
      <c r="B108" s="43">
        <v>900</v>
      </c>
      <c r="C108" s="43">
        <v>623.5</v>
      </c>
      <c r="D108" s="43">
        <v>289.5</v>
      </c>
      <c r="E108" s="13">
        <f t="shared" si="8"/>
        <v>69.277777777777786</v>
      </c>
      <c r="F108" s="13">
        <f t="shared" si="9"/>
        <v>215.37132987910189</v>
      </c>
    </row>
    <row r="109" spans="1:6" s="14" customFormat="1" ht="38.25">
      <c r="A109" s="46" t="s">
        <v>122</v>
      </c>
      <c r="B109" s="43">
        <v>15719024.1</v>
      </c>
      <c r="C109" s="43">
        <v>15663917.49</v>
      </c>
      <c r="D109" s="43">
        <v>0</v>
      </c>
      <c r="E109" s="13">
        <f t="shared" si="8"/>
        <v>99.649427282193685</v>
      </c>
      <c r="F109" s="13" t="e">
        <f t="shared" si="9"/>
        <v>#DIV/0!</v>
      </c>
    </row>
    <row r="110" spans="1:6" s="14" customFormat="1" ht="25.5">
      <c r="A110" s="46" t="s">
        <v>138</v>
      </c>
      <c r="B110" s="43">
        <v>85200</v>
      </c>
      <c r="C110" s="43">
        <v>48088.71</v>
      </c>
      <c r="D110" s="43">
        <v>38619.53</v>
      </c>
      <c r="E110" s="13">
        <f t="shared" si="8"/>
        <v>56.442147887323948</v>
      </c>
      <c r="F110" s="13">
        <f t="shared" si="9"/>
        <v>124.51914873122485</v>
      </c>
    </row>
    <row r="111" spans="1:6" s="14" customFormat="1" ht="25.5">
      <c r="A111" s="46" t="s">
        <v>68</v>
      </c>
      <c r="B111" s="43">
        <v>952300</v>
      </c>
      <c r="C111" s="43">
        <v>490737.95</v>
      </c>
      <c r="D111" s="43">
        <v>352645.91</v>
      </c>
      <c r="E111" s="13">
        <f t="shared" si="8"/>
        <v>51.531864958521481</v>
      </c>
      <c r="F111" s="13">
        <f t="shared" si="9"/>
        <v>139.15883782687285</v>
      </c>
    </row>
    <row r="112" spans="1:6" s="14" customFormat="1">
      <c r="A112" s="46" t="s">
        <v>69</v>
      </c>
      <c r="B112" s="43">
        <v>1370600</v>
      </c>
      <c r="C112" s="43">
        <v>667125.39</v>
      </c>
      <c r="D112" s="43">
        <v>609261.30000000005</v>
      </c>
      <c r="E112" s="13">
        <f t="shared" si="8"/>
        <v>48.67396687582081</v>
      </c>
      <c r="F112" s="13">
        <f t="shared" si="9"/>
        <v>109.49741761047353</v>
      </c>
    </row>
    <row r="113" spans="1:6" s="14" customFormat="1" ht="38.25">
      <c r="A113" s="46" t="s">
        <v>70</v>
      </c>
      <c r="B113" s="43">
        <v>63547100</v>
      </c>
      <c r="C113" s="43">
        <v>39711185</v>
      </c>
      <c r="D113" s="43">
        <v>27993000</v>
      </c>
      <c r="E113" s="13">
        <f t="shared" si="8"/>
        <v>62.490947659295223</v>
      </c>
      <c r="F113" s="13">
        <f t="shared" si="9"/>
        <v>141.86112599578468</v>
      </c>
    </row>
    <row r="114" spans="1:6" s="14" customFormat="1" ht="38.25">
      <c r="A114" s="46" t="s">
        <v>73</v>
      </c>
      <c r="B114" s="43">
        <v>292381500</v>
      </c>
      <c r="C114" s="43">
        <v>164450971.5</v>
      </c>
      <c r="D114" s="43">
        <v>142728506</v>
      </c>
      <c r="E114" s="13">
        <f t="shared" si="8"/>
        <v>56.245340932993372</v>
      </c>
      <c r="F114" s="13">
        <f t="shared" si="9"/>
        <v>115.21943030777608</v>
      </c>
    </row>
    <row r="115" spans="1:6" s="14" customFormat="1" ht="25.5">
      <c r="A115" s="46" t="s">
        <v>76</v>
      </c>
      <c r="B115" s="43">
        <v>600000</v>
      </c>
      <c r="C115" s="43">
        <v>0</v>
      </c>
      <c r="D115" s="43">
        <v>0</v>
      </c>
      <c r="E115" s="13">
        <f t="shared" si="8"/>
        <v>0</v>
      </c>
      <c r="F115" s="13" t="e">
        <f t="shared" si="9"/>
        <v>#DIV/0!</v>
      </c>
    </row>
    <row r="116" spans="1:6" s="14" customFormat="1" ht="38.25">
      <c r="A116" s="46" t="s">
        <v>86</v>
      </c>
      <c r="B116" s="43">
        <v>250100</v>
      </c>
      <c r="C116" s="43">
        <v>213777.6</v>
      </c>
      <c r="D116" s="43">
        <v>285852</v>
      </c>
      <c r="E116" s="13">
        <f t="shared" si="8"/>
        <v>85.476849260295879</v>
      </c>
      <c r="F116" s="13">
        <f t="shared" si="9"/>
        <v>74.786113093488936</v>
      </c>
    </row>
    <row r="117" spans="1:6" s="45" customFormat="1" ht="76.5">
      <c r="A117" s="50" t="s">
        <v>123</v>
      </c>
      <c r="B117" s="43">
        <v>812600</v>
      </c>
      <c r="C117" s="43">
        <v>284046.32</v>
      </c>
      <c r="D117" s="43">
        <v>115197</v>
      </c>
      <c r="E117" s="44">
        <f>C117/B117*100</f>
        <v>34.955244892936257</v>
      </c>
      <c r="F117" s="44">
        <f>C117/D117*100</f>
        <v>246.57440731963507</v>
      </c>
    </row>
    <row r="118" spans="1:6" s="45" customFormat="1" ht="38.25">
      <c r="A118" s="51" t="s">
        <v>128</v>
      </c>
      <c r="B118" s="43">
        <v>218000</v>
      </c>
      <c r="C118" s="43">
        <v>0</v>
      </c>
      <c r="D118" s="43">
        <v>0</v>
      </c>
      <c r="E118" s="44">
        <f>C118/B118*100</f>
        <v>0</v>
      </c>
      <c r="F118" s="44" t="e">
        <f>C118/D118*100</f>
        <v>#DIV/0!</v>
      </c>
    </row>
    <row r="119" spans="1:6" s="45" customFormat="1" ht="25.5">
      <c r="A119" s="46" t="s">
        <v>71</v>
      </c>
      <c r="B119" s="43">
        <v>1024500</v>
      </c>
      <c r="C119" s="43">
        <v>603670.5</v>
      </c>
      <c r="D119" s="43">
        <v>567682.5</v>
      </c>
      <c r="E119" s="44">
        <f t="shared" si="8"/>
        <v>58.923426061493409</v>
      </c>
      <c r="F119" s="44">
        <f t="shared" si="9"/>
        <v>106.33945911667173</v>
      </c>
    </row>
    <row r="120" spans="1:6" s="14" customFormat="1" ht="38.25">
      <c r="A120" s="46" t="s">
        <v>72</v>
      </c>
      <c r="B120" s="43">
        <v>6609600</v>
      </c>
      <c r="C120" s="43">
        <v>3643036.5</v>
      </c>
      <c r="D120" s="43">
        <v>3753019.5</v>
      </c>
      <c r="E120" s="13">
        <f t="shared" si="8"/>
        <v>55.11735203340595</v>
      </c>
      <c r="F120" s="13">
        <f t="shared" si="9"/>
        <v>97.069479654981805</v>
      </c>
    </row>
    <row r="121" spans="1:6" s="14" customFormat="1" ht="51">
      <c r="A121" s="46" t="s">
        <v>162</v>
      </c>
      <c r="B121" s="43">
        <v>0</v>
      </c>
      <c r="C121" s="43">
        <v>0</v>
      </c>
      <c r="D121" s="11">
        <v>67239.47</v>
      </c>
      <c r="E121" s="13" t="e">
        <f t="shared" si="8"/>
        <v>#DIV/0!</v>
      </c>
      <c r="F121" s="13">
        <f t="shared" si="9"/>
        <v>0</v>
      </c>
    </row>
    <row r="122" spans="1:6" s="14" customFormat="1">
      <c r="A122" s="20" t="s">
        <v>20</v>
      </c>
      <c r="B122" s="29">
        <f>B126+B125+B124</f>
        <v>35218103.060000002</v>
      </c>
      <c r="C122" s="29">
        <f>C126+C125+C124</f>
        <v>31355089.310000002</v>
      </c>
      <c r="D122" s="29">
        <f>D126+D125+D124+D123</f>
        <v>18963784.469999999</v>
      </c>
      <c r="E122" s="29">
        <f>E126+E125+E124</f>
        <v>242.31076905134938</v>
      </c>
      <c r="F122" s="29">
        <f>F126+F125+F124</f>
        <v>745.57617180002865</v>
      </c>
    </row>
    <row r="123" spans="1:6" s="14" customFormat="1" ht="25.5">
      <c r="A123" s="21" t="s">
        <v>142</v>
      </c>
      <c r="B123" s="11">
        <v>0</v>
      </c>
      <c r="C123" s="11">
        <v>0</v>
      </c>
      <c r="D123" s="11">
        <v>4234218.97</v>
      </c>
      <c r="E123" s="11"/>
      <c r="F123" s="11"/>
    </row>
    <row r="124" spans="1:6" s="14" customFormat="1" ht="63.75">
      <c r="A124" s="21" t="s">
        <v>124</v>
      </c>
      <c r="B124" s="11">
        <v>18612600</v>
      </c>
      <c r="C124" s="11">
        <v>16170800</v>
      </c>
      <c r="D124" s="11">
        <v>10520160</v>
      </c>
      <c r="E124" s="13">
        <f t="shared" si="8"/>
        <v>86.880930122605122</v>
      </c>
      <c r="F124" s="13">
        <f t="shared" si="9"/>
        <v>153.71249106477467</v>
      </c>
    </row>
    <row r="125" spans="1:6" s="14" customFormat="1" ht="38.25">
      <c r="A125" s="21" t="s">
        <v>127</v>
      </c>
      <c r="B125" s="11">
        <v>2422593</v>
      </c>
      <c r="C125" s="11">
        <v>1413179.25</v>
      </c>
      <c r="D125" s="11">
        <v>1407204.93</v>
      </c>
      <c r="E125" s="13">
        <f t="shared" si="8"/>
        <v>58.333333333333336</v>
      </c>
      <c r="F125" s="13">
        <f t="shared" si="9"/>
        <v>100.42455223632567</v>
      </c>
    </row>
    <row r="126" spans="1:6" s="14" customFormat="1">
      <c r="A126" s="21" t="s">
        <v>125</v>
      </c>
      <c r="B126" s="11">
        <v>14182910.060000001</v>
      </c>
      <c r="C126" s="11">
        <v>13771110.060000001</v>
      </c>
      <c r="D126" s="11">
        <v>2802200.57</v>
      </c>
      <c r="E126" s="13">
        <f t="shared" si="8"/>
        <v>97.096505595410932</v>
      </c>
      <c r="F126" s="13">
        <f t="shared" si="9"/>
        <v>491.43912849892831</v>
      </c>
    </row>
    <row r="127" spans="1:6" s="14" customFormat="1">
      <c r="A127" s="20" t="s">
        <v>83</v>
      </c>
      <c r="B127" s="29">
        <f>B128</f>
        <v>600000</v>
      </c>
      <c r="C127" s="29">
        <f>C128</f>
        <v>171820</v>
      </c>
      <c r="D127" s="29">
        <f>D128</f>
        <v>731069</v>
      </c>
      <c r="E127" s="13">
        <f t="shared" si="8"/>
        <v>28.636666666666667</v>
      </c>
      <c r="F127" s="13">
        <f t="shared" si="9"/>
        <v>23.502569524901208</v>
      </c>
    </row>
    <row r="128" spans="1:6" s="14" customFormat="1">
      <c r="A128" s="21" t="s">
        <v>126</v>
      </c>
      <c r="B128" s="11">
        <v>600000</v>
      </c>
      <c r="C128" s="11">
        <v>171820</v>
      </c>
      <c r="D128" s="11">
        <v>731069</v>
      </c>
      <c r="E128" s="13">
        <f t="shared" si="8"/>
        <v>28.636666666666667</v>
      </c>
      <c r="F128" s="13">
        <f t="shared" si="9"/>
        <v>23.502569524901208</v>
      </c>
    </row>
    <row r="129" spans="1:7" s="14" customFormat="1" ht="25.5">
      <c r="A129" s="20" t="s">
        <v>87</v>
      </c>
      <c r="B129" s="12">
        <f>B131+B130</f>
        <v>1006477.67</v>
      </c>
      <c r="C129" s="12">
        <f>C131+C130</f>
        <v>1006477.65</v>
      </c>
      <c r="D129" s="12">
        <f>D131+D130</f>
        <v>0</v>
      </c>
      <c r="E129" s="13">
        <f t="shared" si="8"/>
        <v>99.999998012871956</v>
      </c>
      <c r="F129" s="13" t="e">
        <f t="shared" si="9"/>
        <v>#DIV/0!</v>
      </c>
    </row>
    <row r="130" spans="1:7" s="14" customFormat="1">
      <c r="A130" s="21" t="s">
        <v>156</v>
      </c>
      <c r="B130" s="19">
        <v>1006477.67</v>
      </c>
      <c r="C130" s="11">
        <v>1006477.65</v>
      </c>
      <c r="D130" s="11">
        <v>0</v>
      </c>
      <c r="E130" s="13">
        <f t="shared" si="8"/>
        <v>99.999998012871956</v>
      </c>
      <c r="F130" s="13" t="e">
        <f t="shared" si="9"/>
        <v>#DIV/0!</v>
      </c>
    </row>
    <row r="131" spans="1:7" s="14" customFormat="1">
      <c r="A131" s="21" t="s">
        <v>89</v>
      </c>
      <c r="B131" s="11"/>
      <c r="C131" s="11"/>
      <c r="D131" s="11"/>
      <c r="E131" s="13" t="e">
        <f t="shared" si="8"/>
        <v>#DIV/0!</v>
      </c>
      <c r="F131" s="13" t="e">
        <f t="shared" si="9"/>
        <v>#DIV/0!</v>
      </c>
    </row>
    <row r="132" spans="1:7" s="14" customFormat="1" ht="25.5">
      <c r="A132" s="20" t="s">
        <v>88</v>
      </c>
      <c r="B132" s="29">
        <f>B135+B134+B133</f>
        <v>-7868172.2200000007</v>
      </c>
      <c r="C132" s="29">
        <f>C135+C134+C133</f>
        <v>-7868172.2200000007</v>
      </c>
      <c r="D132" s="29">
        <f>SUM(D135)</f>
        <v>-1641744.06</v>
      </c>
      <c r="E132" s="13">
        <f>C132/B132*100</f>
        <v>100</v>
      </c>
      <c r="F132" s="13">
        <f t="shared" si="9"/>
        <v>479.25693241125538</v>
      </c>
    </row>
    <row r="133" spans="1:7" s="14" customFormat="1" ht="38.25">
      <c r="A133" s="21" t="s">
        <v>143</v>
      </c>
      <c r="B133" s="11">
        <v>-715095.11</v>
      </c>
      <c r="C133" s="11">
        <v>-715095.11</v>
      </c>
      <c r="D133" s="29">
        <v>0</v>
      </c>
      <c r="E133" s="13">
        <f>C133/B133*100</f>
        <v>100</v>
      </c>
      <c r="F133" s="13" t="e">
        <f t="shared" si="9"/>
        <v>#DIV/0!</v>
      </c>
    </row>
    <row r="134" spans="1:7" s="14" customFormat="1" ht="63.75">
      <c r="A134" s="21" t="s">
        <v>144</v>
      </c>
      <c r="B134" s="11">
        <v>-128522.88</v>
      </c>
      <c r="C134" s="11">
        <v>-128522.88</v>
      </c>
      <c r="D134" s="29">
        <v>0</v>
      </c>
      <c r="E134" s="13">
        <f>C134/B134*100</f>
        <v>100</v>
      </c>
      <c r="F134" s="13" t="e">
        <f t="shared" si="9"/>
        <v>#DIV/0!</v>
      </c>
    </row>
    <row r="135" spans="1:7" s="14" customFormat="1" ht="25.5">
      <c r="A135" s="21" t="s">
        <v>145</v>
      </c>
      <c r="B135" s="19">
        <v>-7024554.2300000004</v>
      </c>
      <c r="C135" s="19">
        <v>-7024554.2300000004</v>
      </c>
      <c r="D135" s="19">
        <v>-1641744.06</v>
      </c>
      <c r="E135" s="13">
        <f>C135/B135*100</f>
        <v>100</v>
      </c>
      <c r="F135" s="13">
        <f t="shared" si="9"/>
        <v>427.87145701626599</v>
      </c>
    </row>
    <row r="136" spans="1:7" s="1" customFormat="1">
      <c r="A136" s="70" t="s">
        <v>65</v>
      </c>
      <c r="B136" s="71">
        <f>B55+B56</f>
        <v>901759354.06000006</v>
      </c>
      <c r="C136" s="71">
        <f>C55+C56</f>
        <v>498117420.17999995</v>
      </c>
      <c r="D136" s="72">
        <f>D55+D56</f>
        <v>430939302.71999997</v>
      </c>
      <c r="E136" s="73">
        <f>C136/B136*100</f>
        <v>55.23839790930041</v>
      </c>
      <c r="F136" s="73">
        <f>C136/D136*100</f>
        <v>115.58876552590714</v>
      </c>
      <c r="G136" s="2"/>
    </row>
    <row r="137" spans="1:7" s="14" customFormat="1">
      <c r="A137" s="21" t="s">
        <v>23</v>
      </c>
      <c r="B137" s="19"/>
      <c r="C137" s="19"/>
      <c r="D137" s="19"/>
      <c r="E137" s="13"/>
      <c r="F137" s="13"/>
    </row>
    <row r="138" spans="1:7" s="14" customFormat="1">
      <c r="A138" s="20" t="s">
        <v>24</v>
      </c>
      <c r="B138" s="52">
        <v>94522833.319999993</v>
      </c>
      <c r="C138" s="52">
        <v>55038634</v>
      </c>
      <c r="D138" s="53">
        <f>D139+D140+D141</f>
        <v>46636721.769999996</v>
      </c>
      <c r="E138" s="13">
        <f t="shared" ref="E138:E168" si="10">C138/B138*100</f>
        <v>58.227871580690795</v>
      </c>
      <c r="F138" s="13">
        <f t="shared" ref="F138:F166" si="11">C138/D138*100</f>
        <v>118.01565785741978</v>
      </c>
    </row>
    <row r="139" spans="1:7" s="14" customFormat="1">
      <c r="A139" s="21" t="s">
        <v>25</v>
      </c>
      <c r="B139" s="54">
        <v>75678162</v>
      </c>
      <c r="C139" s="55">
        <v>44169907.57</v>
      </c>
      <c r="D139" s="55">
        <v>39526554.740000002</v>
      </c>
      <c r="E139" s="13">
        <f t="shared" si="10"/>
        <v>58.365460263160195</v>
      </c>
      <c r="F139" s="13">
        <f t="shared" si="11"/>
        <v>111.74742615576618</v>
      </c>
    </row>
    <row r="140" spans="1:7" s="14" customFormat="1">
      <c r="A140" s="21" t="s">
        <v>26</v>
      </c>
      <c r="B140" s="56">
        <v>3040042</v>
      </c>
      <c r="C140" s="55">
        <v>1639341.31</v>
      </c>
      <c r="D140" s="55">
        <v>855088.12</v>
      </c>
      <c r="E140" s="13">
        <f t="shared" si="10"/>
        <v>53.92495597100303</v>
      </c>
      <c r="F140" s="13">
        <f t="shared" si="11"/>
        <v>191.71606664351742</v>
      </c>
    </row>
    <row r="141" spans="1:7" s="14" customFormat="1">
      <c r="A141" s="21" t="s">
        <v>27</v>
      </c>
      <c r="B141" s="56">
        <f>B138-B139-B140</f>
        <v>15804629.319999993</v>
      </c>
      <c r="C141" s="19">
        <f>C138-C139-C140</f>
        <v>9229385.1199999992</v>
      </c>
      <c r="D141" s="19">
        <v>6255078.9100000001</v>
      </c>
      <c r="E141" s="13">
        <f t="shared" si="10"/>
        <v>58.396719930157801</v>
      </c>
      <c r="F141" s="13">
        <f t="shared" si="11"/>
        <v>147.55025880241053</v>
      </c>
    </row>
    <row r="142" spans="1:7" s="14" customFormat="1">
      <c r="A142" s="20" t="s">
        <v>28</v>
      </c>
      <c r="B142" s="57">
        <v>1779600</v>
      </c>
      <c r="C142" s="57">
        <v>815287.85</v>
      </c>
      <c r="D142" s="57">
        <v>568590.71</v>
      </c>
      <c r="E142" s="13">
        <f t="shared" si="10"/>
        <v>45.812983254663969</v>
      </c>
      <c r="F142" s="13">
        <f t="shared" si="11"/>
        <v>143.38747286250947</v>
      </c>
    </row>
    <row r="143" spans="1:7" s="14" customFormat="1">
      <c r="A143" s="20" t="s">
        <v>29</v>
      </c>
      <c r="B143" s="57">
        <v>7793446</v>
      </c>
      <c r="C143" s="57">
        <v>3047105.3</v>
      </c>
      <c r="D143" s="57">
        <v>2738716.72</v>
      </c>
      <c r="E143" s="13">
        <f t="shared" si="10"/>
        <v>39.098305165648156</v>
      </c>
      <c r="F143" s="13">
        <f t="shared" si="11"/>
        <v>111.26033144457523</v>
      </c>
    </row>
    <row r="144" spans="1:7" s="14" customFormat="1">
      <c r="A144" s="20" t="s">
        <v>30</v>
      </c>
      <c r="B144" s="58">
        <f>SUM(B145:B149)</f>
        <v>129587665.77000001</v>
      </c>
      <c r="C144" s="58">
        <f>SUM(C145:C149)</f>
        <v>52624236.369999997</v>
      </c>
      <c r="D144" s="58">
        <f>SUM(D145:D149)</f>
        <v>25381689.009999998</v>
      </c>
      <c r="E144" s="13">
        <f t="shared" si="10"/>
        <v>40.608985475053359</v>
      </c>
      <c r="F144" s="13">
        <f t="shared" si="11"/>
        <v>207.33149929174081</v>
      </c>
    </row>
    <row r="145" spans="1:6" s="14" customFormat="1">
      <c r="A145" s="21" t="s">
        <v>84</v>
      </c>
      <c r="B145" s="19">
        <v>500000</v>
      </c>
      <c r="C145" s="19">
        <v>345048.73</v>
      </c>
      <c r="D145" s="19">
        <v>346876.02</v>
      </c>
      <c r="E145" s="13">
        <f t="shared" si="10"/>
        <v>69.009745999999993</v>
      </c>
      <c r="F145" s="13">
        <f t="shared" si="11"/>
        <v>99.473215242725615</v>
      </c>
    </row>
    <row r="146" spans="1:6" s="14" customFormat="1">
      <c r="A146" s="21" t="s">
        <v>31</v>
      </c>
      <c r="B146" s="19">
        <v>773453.3</v>
      </c>
      <c r="C146" s="19">
        <v>213777.6</v>
      </c>
      <c r="D146" s="19">
        <v>285852</v>
      </c>
      <c r="E146" s="13">
        <f t="shared" si="10"/>
        <v>27.63936749639571</v>
      </c>
      <c r="F146" s="13">
        <f t="shared" si="11"/>
        <v>74.786113093488936</v>
      </c>
    </row>
    <row r="147" spans="1:6" s="14" customFormat="1">
      <c r="A147" s="21" t="s">
        <v>32</v>
      </c>
      <c r="B147" s="19">
        <v>123631014.04000001</v>
      </c>
      <c r="C147" s="19">
        <v>51434410.039999999</v>
      </c>
      <c r="D147" s="19">
        <v>23567593.25</v>
      </c>
      <c r="E147" s="13">
        <f t="shared" si="10"/>
        <v>41.603161180380461</v>
      </c>
      <c r="F147" s="13">
        <f t="shared" si="11"/>
        <v>218.24209835257574</v>
      </c>
    </row>
    <row r="148" spans="1:6" s="14" customFormat="1">
      <c r="A148" s="21" t="s">
        <v>53</v>
      </c>
      <c r="B148" s="59">
        <v>3796198.43</v>
      </c>
      <c r="C148" s="59">
        <v>0</v>
      </c>
      <c r="D148" s="59">
        <v>48000</v>
      </c>
      <c r="E148" s="13">
        <f t="shared" si="10"/>
        <v>0</v>
      </c>
      <c r="F148" s="13">
        <f t="shared" si="11"/>
        <v>0</v>
      </c>
    </row>
    <row r="149" spans="1:6" s="14" customFormat="1">
      <c r="A149" s="21" t="s">
        <v>33</v>
      </c>
      <c r="B149" s="59">
        <v>887000</v>
      </c>
      <c r="C149" s="55">
        <v>631000</v>
      </c>
      <c r="D149" s="55">
        <v>1133367.74</v>
      </c>
      <c r="E149" s="13">
        <f t="shared" si="10"/>
        <v>71.138669673055247</v>
      </c>
      <c r="F149" s="13">
        <f t="shared" si="11"/>
        <v>55.674780367403088</v>
      </c>
    </row>
    <row r="150" spans="1:6" s="14" customFormat="1">
      <c r="A150" s="20" t="s">
        <v>34</v>
      </c>
      <c r="B150" s="58">
        <f>SUM(B151:B154)</f>
        <v>43941656.200000003</v>
      </c>
      <c r="C150" s="58">
        <f>SUM(C151:C154)</f>
        <v>14242546.15</v>
      </c>
      <c r="D150" s="58">
        <f>SUM(D151:D154)</f>
        <v>31068857.100000001</v>
      </c>
      <c r="E150" s="13">
        <f t="shared" si="10"/>
        <v>32.412401765593899</v>
      </c>
      <c r="F150" s="13">
        <f t="shared" si="11"/>
        <v>45.841873436664009</v>
      </c>
    </row>
    <row r="151" spans="1:6" s="14" customFormat="1">
      <c r="A151" s="21" t="s">
        <v>35</v>
      </c>
      <c r="B151" s="59">
        <v>150000</v>
      </c>
      <c r="C151" s="55">
        <v>31170.39</v>
      </c>
      <c r="D151" s="55">
        <v>38903.57</v>
      </c>
      <c r="E151" s="13">
        <f t="shared" si="10"/>
        <v>20.780260000000002</v>
      </c>
      <c r="F151" s="13">
        <f t="shared" si="11"/>
        <v>80.122184159448608</v>
      </c>
    </row>
    <row r="152" spans="1:6" s="14" customFormat="1">
      <c r="A152" s="21" t="s">
        <v>36</v>
      </c>
      <c r="B152" s="59">
        <v>14816311.199999999</v>
      </c>
      <c r="C152" s="55">
        <v>1655007.4</v>
      </c>
      <c r="D152" s="55">
        <v>9044676.6600000001</v>
      </c>
      <c r="E152" s="13">
        <f t="shared" si="10"/>
        <v>11.170171695637711</v>
      </c>
      <c r="F152" s="13">
        <f t="shared" si="11"/>
        <v>18.298137813143228</v>
      </c>
    </row>
    <row r="153" spans="1:6" s="14" customFormat="1">
      <c r="A153" s="21" t="s">
        <v>37</v>
      </c>
      <c r="B153" s="59">
        <v>24261587</v>
      </c>
      <c r="C153" s="55">
        <v>9813075.9600000009</v>
      </c>
      <c r="D153" s="55">
        <v>17198950.09</v>
      </c>
      <c r="E153" s="13">
        <f t="shared" si="10"/>
        <v>40.446966474204679</v>
      </c>
      <c r="F153" s="13">
        <f t="shared" si="11"/>
        <v>57.056249995780995</v>
      </c>
    </row>
    <row r="154" spans="1:6" s="14" customFormat="1">
      <c r="A154" s="21" t="s">
        <v>62</v>
      </c>
      <c r="B154" s="59">
        <v>4713758</v>
      </c>
      <c r="C154" s="55">
        <v>2743292.4</v>
      </c>
      <c r="D154" s="55">
        <v>4786326.78</v>
      </c>
      <c r="E154" s="13">
        <f t="shared" si="10"/>
        <v>58.197565509302763</v>
      </c>
      <c r="F154" s="13">
        <f t="shared" si="11"/>
        <v>57.315192340461131</v>
      </c>
    </row>
    <row r="155" spans="1:6" s="14" customFormat="1">
      <c r="A155" s="20" t="s">
        <v>66</v>
      </c>
      <c r="B155" s="58">
        <v>2580790.2000000002</v>
      </c>
      <c r="C155" s="12">
        <v>622242.19999999995</v>
      </c>
      <c r="D155" s="12">
        <v>0</v>
      </c>
      <c r="E155" s="13">
        <f t="shared" si="10"/>
        <v>24.110530177927672</v>
      </c>
      <c r="F155" s="13" t="e">
        <f t="shared" si="11"/>
        <v>#DIV/0!</v>
      </c>
    </row>
    <row r="156" spans="1:6" s="14" customFormat="1">
      <c r="A156" s="20" t="s">
        <v>38</v>
      </c>
      <c r="B156" s="57">
        <v>491202929.63</v>
      </c>
      <c r="C156" s="53">
        <v>295999600.49000001</v>
      </c>
      <c r="D156" s="53">
        <v>261325683.22999999</v>
      </c>
      <c r="E156" s="13">
        <f t="shared" si="10"/>
        <v>60.26014558035363</v>
      </c>
      <c r="F156" s="13">
        <f t="shared" si="11"/>
        <v>113.26846899678151</v>
      </c>
    </row>
    <row r="157" spans="1:6" s="14" customFormat="1">
      <c r="A157" s="21" t="s">
        <v>46</v>
      </c>
      <c r="B157" s="56">
        <v>476842697.89999998</v>
      </c>
      <c r="C157" s="19">
        <v>287571805.56999999</v>
      </c>
      <c r="D157" s="19">
        <v>257177411.15000001</v>
      </c>
      <c r="E157" s="13">
        <f t="shared" si="10"/>
        <v>60.307478092137522</v>
      </c>
      <c r="F157" s="13">
        <f t="shared" si="11"/>
        <v>111.81845414964238</v>
      </c>
    </row>
    <row r="158" spans="1:6" s="14" customFormat="1">
      <c r="A158" s="21" t="s">
        <v>25</v>
      </c>
      <c r="B158" s="54">
        <v>6724529</v>
      </c>
      <c r="C158" s="55">
        <v>3978415.07</v>
      </c>
      <c r="D158" s="55">
        <v>3190287.48</v>
      </c>
      <c r="E158" s="13">
        <f t="shared" si="10"/>
        <v>59.162731992084495</v>
      </c>
      <c r="F158" s="13">
        <f t="shared" si="11"/>
        <v>124.70396774399779</v>
      </c>
    </row>
    <row r="159" spans="1:6" s="14" customFormat="1">
      <c r="A159" s="20" t="s">
        <v>45</v>
      </c>
      <c r="B159" s="57">
        <v>132169949.13</v>
      </c>
      <c r="C159" s="53">
        <v>60755498.859999999</v>
      </c>
      <c r="D159" s="53">
        <v>51247665.43</v>
      </c>
      <c r="E159" s="13">
        <f t="shared" si="10"/>
        <v>45.967709952163169</v>
      </c>
      <c r="F159" s="13">
        <f t="shared" si="11"/>
        <v>118.55271523146142</v>
      </c>
    </row>
    <row r="160" spans="1:6" s="14" customFormat="1">
      <c r="A160" s="21" t="s">
        <v>46</v>
      </c>
      <c r="B160" s="56">
        <v>115831084.54000001</v>
      </c>
      <c r="C160" s="19">
        <v>53552241.719999999</v>
      </c>
      <c r="D160" s="19">
        <v>38212052.710000001</v>
      </c>
      <c r="E160" s="13">
        <f t="shared" si="10"/>
        <v>46.233048695582902</v>
      </c>
      <c r="F160" s="13">
        <f t="shared" si="11"/>
        <v>140.14489649750092</v>
      </c>
    </row>
    <row r="161" spans="1:6" s="14" customFormat="1">
      <c r="A161" s="20" t="s">
        <v>39</v>
      </c>
      <c r="B161" s="58">
        <f>SUM(B162:B165)</f>
        <v>49101063.920000002</v>
      </c>
      <c r="C161" s="58">
        <f>SUM(C162:C165)</f>
        <v>37868542.480000004</v>
      </c>
      <c r="D161" s="58">
        <f>D162+D163+D164+D165</f>
        <v>12403379.949999999</v>
      </c>
      <c r="E161" s="13">
        <f t="shared" si="10"/>
        <v>77.123669950816009</v>
      </c>
      <c r="F161" s="13">
        <f t="shared" si="11"/>
        <v>305.308251723757</v>
      </c>
    </row>
    <row r="162" spans="1:6" s="14" customFormat="1" hidden="1">
      <c r="A162" s="21" t="s">
        <v>40</v>
      </c>
      <c r="B162" s="59">
        <v>0</v>
      </c>
      <c r="C162" s="55">
        <v>0</v>
      </c>
      <c r="D162" s="19">
        <v>0</v>
      </c>
      <c r="E162" s="13" t="e">
        <f t="shared" si="10"/>
        <v>#DIV/0!</v>
      </c>
      <c r="F162" s="13" t="e">
        <f t="shared" si="11"/>
        <v>#DIV/0!</v>
      </c>
    </row>
    <row r="163" spans="1:6" s="14" customFormat="1">
      <c r="A163" s="21" t="s">
        <v>41</v>
      </c>
      <c r="B163" s="59">
        <v>9759092.8900000006</v>
      </c>
      <c r="C163" s="60">
        <v>5642274.4199999999</v>
      </c>
      <c r="D163" s="60">
        <v>5263885.2699999996</v>
      </c>
      <c r="E163" s="13">
        <f t="shared" si="10"/>
        <v>57.815562200269213</v>
      </c>
      <c r="F163" s="13">
        <f t="shared" si="11"/>
        <v>107.18840040371929</v>
      </c>
    </row>
    <row r="164" spans="1:6" s="14" customFormat="1">
      <c r="A164" s="21" t="s">
        <v>42</v>
      </c>
      <c r="B164" s="59">
        <v>38947832.57</v>
      </c>
      <c r="C164" s="60">
        <v>32048129.600000001</v>
      </c>
      <c r="D164" s="60">
        <v>6876124.6799999997</v>
      </c>
      <c r="E164" s="13">
        <f t="shared" si="10"/>
        <v>82.284757546907571</v>
      </c>
      <c r="F164" s="13">
        <f t="shared" si="11"/>
        <v>466.07836668837137</v>
      </c>
    </row>
    <row r="165" spans="1:6" s="14" customFormat="1">
      <c r="A165" s="21" t="s">
        <v>54</v>
      </c>
      <c r="B165" s="59">
        <v>394138.46</v>
      </c>
      <c r="C165" s="60">
        <v>178138.46</v>
      </c>
      <c r="D165" s="60">
        <v>263370</v>
      </c>
      <c r="E165" s="13">
        <f t="shared" si="10"/>
        <v>45.196923943935843</v>
      </c>
      <c r="F165" s="13">
        <f t="shared" si="11"/>
        <v>67.638098492614944</v>
      </c>
    </row>
    <row r="166" spans="1:6" s="14" customFormat="1" ht="12" customHeight="1">
      <c r="A166" s="20" t="s">
        <v>43</v>
      </c>
      <c r="B166" s="57">
        <v>1188970</v>
      </c>
      <c r="C166" s="53">
        <v>947970</v>
      </c>
      <c r="D166" s="53">
        <v>36377092.509999998</v>
      </c>
      <c r="E166" s="13">
        <f t="shared" si="10"/>
        <v>79.730354844949829</v>
      </c>
      <c r="F166" s="13">
        <f t="shared" si="11"/>
        <v>2.6059531825953512</v>
      </c>
    </row>
    <row r="167" spans="1:6" s="14" customFormat="1" hidden="1">
      <c r="A167" s="21" t="s">
        <v>67</v>
      </c>
      <c r="B167" s="19">
        <v>0</v>
      </c>
      <c r="C167" s="19">
        <v>0</v>
      </c>
      <c r="D167" s="19">
        <v>0</v>
      </c>
      <c r="E167" s="13" t="e">
        <f t="shared" si="10"/>
        <v>#DIV/0!</v>
      </c>
      <c r="F167" s="13" t="e">
        <f>C167/D167*100</f>
        <v>#DIV/0!</v>
      </c>
    </row>
    <row r="168" spans="1:6" s="1" customFormat="1">
      <c r="A168" s="70" t="s">
        <v>64</v>
      </c>
      <c r="B168" s="71">
        <f>B167+B166+B161+B159+B156+B155+B150+B144+B143+B142+B138</f>
        <v>953868904.17000008</v>
      </c>
      <c r="C168" s="71">
        <f>C167+C166+C161+C159+C156+C155+C150+C144+C143+C142+C138</f>
        <v>521961663.70000005</v>
      </c>
      <c r="D168" s="71">
        <f>D167+D166+D161+D159+D156+D155+D150+D144+D143+D142+D138</f>
        <v>467748396.43000001</v>
      </c>
      <c r="E168" s="73">
        <f t="shared" si="10"/>
        <v>54.720482177179264</v>
      </c>
      <c r="F168" s="73">
        <f>C168/D168*100</f>
        <v>111.59026256076395</v>
      </c>
    </row>
    <row r="169" spans="1:6" s="14" customFormat="1">
      <c r="A169" s="21" t="s">
        <v>44</v>
      </c>
      <c r="B169" s="11">
        <f>B136-B168</f>
        <v>-52109550.110000014</v>
      </c>
      <c r="C169" s="11">
        <f>C136-C168</f>
        <v>-23844243.5200001</v>
      </c>
      <c r="D169" s="11">
        <f>D136-D168</f>
        <v>-36809093.710000038</v>
      </c>
      <c r="E169" s="61"/>
      <c r="F169" s="61"/>
    </row>
    <row r="170" spans="1:6">
      <c r="A170" s="62"/>
      <c r="B170" s="63"/>
      <c r="C170" s="64"/>
      <c r="D170" s="65"/>
      <c r="E170" s="66"/>
      <c r="F170" s="66"/>
    </row>
    <row r="171" spans="1:6">
      <c r="A171" s="67" t="s">
        <v>148</v>
      </c>
      <c r="B171" s="67"/>
      <c r="C171" s="67"/>
      <c r="D171" s="67"/>
      <c r="E171" s="67"/>
      <c r="F171" s="67"/>
    </row>
    <row r="175" spans="1:6">
      <c r="B175" s="69"/>
      <c r="C175" s="69"/>
    </row>
  </sheetData>
  <mergeCells count="3">
    <mergeCell ref="A1:F1"/>
    <mergeCell ref="E2:F2"/>
    <mergeCell ref="A171:F171"/>
  </mergeCells>
  <phoneticPr fontId="0" type="noConversion"/>
  <pageMargins left="0.70866141732283472" right="0.39370078740157483" top="0.27559055118110237" bottom="0.3149606299212598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01.08.2024</vt:lpstr>
      <vt:lpstr>'01.08.2024'!Область_печати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RePack by SPecialiST</cp:lastModifiedBy>
  <cp:lastPrinted>2024-08-06T08:24:41Z</cp:lastPrinted>
  <dcterms:created xsi:type="dcterms:W3CDTF">2006-03-13T07:15:44Z</dcterms:created>
  <dcterms:modified xsi:type="dcterms:W3CDTF">2024-08-06T08:24:42Z</dcterms:modified>
</cp:coreProperties>
</file>