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onstruc42\Desktop\основные показатели работы пред ЖКХ\таблицы 2022\"/>
    </mc:Choice>
  </mc:AlternateContent>
  <bookViews>
    <workbookView xWindow="90" yWindow="420" windowWidth="9315" windowHeight="4095" tabRatio="606"/>
  </bookViews>
  <sheets>
    <sheet name="для сайта" sheetId="9" r:id="rId1"/>
  </sheets>
  <externalReferences>
    <externalReference r:id="rId2"/>
  </externalReferences>
  <definedNames>
    <definedName name="god">[1]Титульный!$F$9</definedName>
    <definedName name="_xlnm.Print_Area" localSheetId="0">'для сайта'!$A$1:$T$65</definedName>
  </definedNames>
  <calcPr calcId="152511"/>
</workbook>
</file>

<file path=xl/calcChain.xml><?xml version="1.0" encoding="utf-8"?>
<calcChain xmlns="http://schemas.openxmlformats.org/spreadsheetml/2006/main">
  <c r="M6" i="9" l="1"/>
  <c r="L6" i="9"/>
  <c r="K6" i="9"/>
  <c r="I6" i="9"/>
  <c r="G6" i="9"/>
  <c r="F6" i="9"/>
  <c r="K52" i="9" l="1"/>
  <c r="I52" i="9"/>
  <c r="G52" i="9"/>
  <c r="G50" i="9"/>
  <c r="F52" i="9"/>
  <c r="I58" i="9" l="1"/>
  <c r="M7" i="9" l="1"/>
  <c r="L7" i="9"/>
  <c r="J7" i="9"/>
  <c r="O13" i="9" l="1"/>
  <c r="O7" i="9"/>
  <c r="C6" i="9" l="1"/>
  <c r="R60" i="9"/>
  <c r="M59" i="9"/>
  <c r="L59" i="9"/>
  <c r="J59" i="9"/>
  <c r="H59" i="9"/>
  <c r="E59" i="9"/>
  <c r="V58" i="9"/>
  <c r="U58" i="9"/>
  <c r="T58" i="9"/>
  <c r="S58" i="9"/>
  <c r="K58" i="9"/>
  <c r="G58" i="9"/>
  <c r="F58" i="9"/>
  <c r="D58" i="9"/>
  <c r="C58" i="9"/>
  <c r="M57" i="9"/>
  <c r="L57" i="9"/>
  <c r="J57" i="9"/>
  <c r="H57" i="9"/>
  <c r="E57" i="9"/>
  <c r="V56" i="9"/>
  <c r="U56" i="9"/>
  <c r="T56" i="9"/>
  <c r="S56" i="9"/>
  <c r="K56" i="9"/>
  <c r="I56" i="9"/>
  <c r="G56" i="9"/>
  <c r="F56" i="9"/>
  <c r="D56" i="9"/>
  <c r="C56" i="9"/>
  <c r="M55" i="9"/>
  <c r="L55" i="9"/>
  <c r="J55" i="9"/>
  <c r="H55" i="9"/>
  <c r="E55" i="9"/>
  <c r="V54" i="9"/>
  <c r="U54" i="9"/>
  <c r="T54" i="9"/>
  <c r="S54" i="9"/>
  <c r="M54" i="9"/>
  <c r="O54" i="9" s="1"/>
  <c r="K54" i="9"/>
  <c r="I54" i="9"/>
  <c r="G54" i="9"/>
  <c r="F54" i="9"/>
  <c r="H54" i="9" s="1"/>
  <c r="D54" i="9"/>
  <c r="C54" i="9"/>
  <c r="M53" i="9"/>
  <c r="M52" i="9" s="1"/>
  <c r="L53" i="9"/>
  <c r="J53" i="9"/>
  <c r="H53" i="9"/>
  <c r="E53" i="9"/>
  <c r="V52" i="9"/>
  <c r="U52" i="9"/>
  <c r="T52" i="9"/>
  <c r="S52" i="9"/>
  <c r="D52" i="9"/>
  <c r="C52" i="9"/>
  <c r="M51" i="9"/>
  <c r="L51" i="9"/>
  <c r="J51" i="9"/>
  <c r="D51" i="9"/>
  <c r="C51" i="9"/>
  <c r="H51" i="9" s="1"/>
  <c r="V50" i="9"/>
  <c r="U50" i="9"/>
  <c r="T50" i="9"/>
  <c r="S50" i="9"/>
  <c r="K50" i="9"/>
  <c r="I50" i="9"/>
  <c r="F50" i="9"/>
  <c r="C50" i="9"/>
  <c r="M49" i="9"/>
  <c r="L49" i="9"/>
  <c r="J49" i="9"/>
  <c r="H49" i="9"/>
  <c r="E49" i="9"/>
  <c r="M48" i="9"/>
  <c r="L48" i="9"/>
  <c r="J48" i="9"/>
  <c r="H48" i="9"/>
  <c r="E48" i="9"/>
  <c r="E47" i="9"/>
  <c r="M46" i="9"/>
  <c r="L46" i="9"/>
  <c r="J46" i="9"/>
  <c r="H46" i="9"/>
  <c r="E46" i="9"/>
  <c r="M45" i="9"/>
  <c r="L45" i="9"/>
  <c r="J45" i="9"/>
  <c r="H45" i="9"/>
  <c r="E45" i="9"/>
  <c r="M44" i="9"/>
  <c r="P44" i="9" s="1"/>
  <c r="Q44" i="9" s="1"/>
  <c r="L44" i="9"/>
  <c r="J44" i="9"/>
  <c r="H44" i="9"/>
  <c r="E44" i="9"/>
  <c r="M43" i="9"/>
  <c r="P43" i="9" s="1"/>
  <c r="Q43" i="9" s="1"/>
  <c r="L43" i="9"/>
  <c r="J43" i="9"/>
  <c r="H43" i="9"/>
  <c r="E43" i="9"/>
  <c r="V42" i="9"/>
  <c r="U42" i="9"/>
  <c r="T42" i="9"/>
  <c r="S42" i="9"/>
  <c r="K42" i="9"/>
  <c r="I42" i="9"/>
  <c r="G42" i="9"/>
  <c r="F42" i="9"/>
  <c r="D42" i="9"/>
  <c r="C42" i="9"/>
  <c r="Q41" i="9"/>
  <c r="M41" i="9"/>
  <c r="M40" i="9" s="1"/>
  <c r="L41" i="9"/>
  <c r="J41" i="9"/>
  <c r="H41" i="9"/>
  <c r="E41" i="9"/>
  <c r="V40" i="9"/>
  <c r="U40" i="9"/>
  <c r="T40" i="9"/>
  <c r="S40" i="9"/>
  <c r="K40" i="9"/>
  <c r="I40" i="9"/>
  <c r="Q40" i="9" s="1"/>
  <c r="G40" i="9"/>
  <c r="F40" i="9"/>
  <c r="D40" i="9"/>
  <c r="C40" i="9"/>
  <c r="M39" i="9"/>
  <c r="M38" i="9" s="1"/>
  <c r="L39" i="9"/>
  <c r="J39" i="9"/>
  <c r="H39" i="9"/>
  <c r="E39" i="9"/>
  <c r="V38" i="9"/>
  <c r="U38" i="9"/>
  <c r="T38" i="9"/>
  <c r="S38" i="9"/>
  <c r="K38" i="9"/>
  <c r="I38" i="9"/>
  <c r="G38" i="9"/>
  <c r="F38" i="9"/>
  <c r="D38" i="9"/>
  <c r="C38" i="9"/>
  <c r="E37" i="9"/>
  <c r="V36" i="9"/>
  <c r="U36" i="9"/>
  <c r="T36" i="9"/>
  <c r="S36" i="9"/>
  <c r="K36" i="9"/>
  <c r="I36" i="9"/>
  <c r="G36" i="9"/>
  <c r="F36" i="9"/>
  <c r="D36" i="9"/>
  <c r="C36" i="9"/>
  <c r="M35" i="9"/>
  <c r="L35" i="9"/>
  <c r="J35" i="9"/>
  <c r="H35" i="9"/>
  <c r="E35" i="9"/>
  <c r="V34" i="9"/>
  <c r="U34" i="9"/>
  <c r="T34" i="9"/>
  <c r="S34" i="9"/>
  <c r="K34" i="9"/>
  <c r="I34" i="9"/>
  <c r="G34" i="9"/>
  <c r="F34" i="9"/>
  <c r="D34" i="9"/>
  <c r="C34" i="9"/>
  <c r="M33" i="9"/>
  <c r="L33" i="9"/>
  <c r="J33" i="9"/>
  <c r="H33" i="9"/>
  <c r="E33" i="9"/>
  <c r="M32" i="9"/>
  <c r="L32" i="9"/>
  <c r="J32" i="9"/>
  <c r="H32" i="9"/>
  <c r="E32" i="9"/>
  <c r="Q31" i="9"/>
  <c r="M31" i="9"/>
  <c r="L31" i="9"/>
  <c r="J31" i="9"/>
  <c r="H31" i="9"/>
  <c r="E31" i="9"/>
  <c r="V30" i="9"/>
  <c r="U30" i="9"/>
  <c r="T30" i="9"/>
  <c r="S30" i="9"/>
  <c r="K30" i="9"/>
  <c r="I30" i="9"/>
  <c r="G30" i="9"/>
  <c r="F30" i="9"/>
  <c r="D30" i="9"/>
  <c r="C30" i="9"/>
  <c r="T29" i="9"/>
  <c r="T28" i="9" s="1"/>
  <c r="S29" i="9"/>
  <c r="S28" i="9" s="1"/>
  <c r="Q29" i="9"/>
  <c r="M29" i="9"/>
  <c r="L29" i="9"/>
  <c r="J29" i="9"/>
  <c r="H29" i="9"/>
  <c r="E29" i="9"/>
  <c r="V28" i="9"/>
  <c r="U28" i="9"/>
  <c r="M28" i="9"/>
  <c r="K28" i="9"/>
  <c r="I28" i="9"/>
  <c r="Q28" i="9" s="1"/>
  <c r="G28" i="9"/>
  <c r="F28" i="9"/>
  <c r="D28" i="9"/>
  <c r="C28" i="9"/>
  <c r="M27" i="9"/>
  <c r="L27" i="9"/>
  <c r="J27" i="9"/>
  <c r="H27" i="9"/>
  <c r="E27" i="9"/>
  <c r="V26" i="9"/>
  <c r="U26" i="9"/>
  <c r="T26" i="9"/>
  <c r="S26" i="9"/>
  <c r="K26" i="9"/>
  <c r="I26" i="9"/>
  <c r="G26" i="9"/>
  <c r="F26" i="9"/>
  <c r="D26" i="9"/>
  <c r="C26" i="9"/>
  <c r="M25" i="9"/>
  <c r="L25" i="9"/>
  <c r="J25" i="9"/>
  <c r="H25" i="9"/>
  <c r="E25" i="9"/>
  <c r="V24" i="9"/>
  <c r="U24" i="9"/>
  <c r="T24" i="9"/>
  <c r="S24" i="9"/>
  <c r="K24" i="9"/>
  <c r="I24" i="9"/>
  <c r="G24" i="9"/>
  <c r="F24" i="9"/>
  <c r="D24" i="9"/>
  <c r="C24" i="9"/>
  <c r="M23" i="9"/>
  <c r="L23" i="9"/>
  <c r="J23" i="9"/>
  <c r="H23" i="9"/>
  <c r="E23" i="9"/>
  <c r="V22" i="9"/>
  <c r="U22" i="9"/>
  <c r="T22" i="9"/>
  <c r="S22" i="9"/>
  <c r="K22" i="9"/>
  <c r="I22" i="9"/>
  <c r="G22" i="9"/>
  <c r="F22" i="9"/>
  <c r="D22" i="9"/>
  <c r="C22" i="9"/>
  <c r="Q21" i="9"/>
  <c r="M21" i="9"/>
  <c r="L21" i="9"/>
  <c r="J21" i="9"/>
  <c r="H21" i="9"/>
  <c r="E21" i="9"/>
  <c r="V20" i="9"/>
  <c r="U20" i="9"/>
  <c r="T20" i="9"/>
  <c r="S20" i="9"/>
  <c r="K20" i="9"/>
  <c r="I20" i="9"/>
  <c r="Q20" i="9" s="1"/>
  <c r="G20" i="9"/>
  <c r="F20" i="9"/>
  <c r="D20" i="9"/>
  <c r="C20" i="9"/>
  <c r="E19" i="9"/>
  <c r="V18" i="9"/>
  <c r="U18" i="9"/>
  <c r="T18" i="9"/>
  <c r="S18" i="9"/>
  <c r="K18" i="9"/>
  <c r="I18" i="9"/>
  <c r="G18" i="9"/>
  <c r="F18" i="9"/>
  <c r="D18" i="9"/>
  <c r="C18" i="9"/>
  <c r="M17" i="9"/>
  <c r="L17" i="9"/>
  <c r="J17" i="9"/>
  <c r="H17" i="9"/>
  <c r="E17" i="9"/>
  <c r="V16" i="9"/>
  <c r="U16" i="9"/>
  <c r="T16" i="9"/>
  <c r="S16" i="9"/>
  <c r="K16" i="9"/>
  <c r="I16" i="9"/>
  <c r="G16" i="9"/>
  <c r="F16" i="9"/>
  <c r="D16" i="9"/>
  <c r="C16" i="9"/>
  <c r="M15" i="9"/>
  <c r="L15" i="9"/>
  <c r="J15" i="9"/>
  <c r="H15" i="9"/>
  <c r="E15" i="9"/>
  <c r="V14" i="9"/>
  <c r="U14" i="9"/>
  <c r="T14" i="9"/>
  <c r="S14" i="9"/>
  <c r="K14" i="9"/>
  <c r="I14" i="9"/>
  <c r="G14" i="9"/>
  <c r="F14" i="9"/>
  <c r="D14" i="9"/>
  <c r="C14" i="9"/>
  <c r="Q13" i="9"/>
  <c r="N13" i="9"/>
  <c r="L13" i="9"/>
  <c r="J13" i="9"/>
  <c r="H13" i="9"/>
  <c r="E13" i="9"/>
  <c r="V12" i="9"/>
  <c r="U12" i="9"/>
  <c r="T12" i="9"/>
  <c r="S12" i="9"/>
  <c r="K12" i="9"/>
  <c r="I12" i="9"/>
  <c r="G12" i="9"/>
  <c r="F12" i="9"/>
  <c r="D12" i="9"/>
  <c r="C12" i="9"/>
  <c r="M11" i="9"/>
  <c r="L11" i="9"/>
  <c r="J11" i="9"/>
  <c r="H11" i="9"/>
  <c r="E11" i="9"/>
  <c r="V10" i="9"/>
  <c r="U10" i="9"/>
  <c r="T10" i="9"/>
  <c r="S10" i="9"/>
  <c r="K10" i="9"/>
  <c r="I10" i="9"/>
  <c r="G10" i="9"/>
  <c r="F10" i="9"/>
  <c r="D10" i="9"/>
  <c r="C10" i="9"/>
  <c r="M9" i="9"/>
  <c r="M8" i="9" s="1"/>
  <c r="O8" i="9" s="1"/>
  <c r="L9" i="9"/>
  <c r="J9" i="9"/>
  <c r="H9" i="9"/>
  <c r="E9" i="9"/>
  <c r="V8" i="9"/>
  <c r="U8" i="9"/>
  <c r="T8" i="9"/>
  <c r="S8" i="9"/>
  <c r="K8" i="9"/>
  <c r="I8" i="9"/>
  <c r="G8" i="9"/>
  <c r="F8" i="9"/>
  <c r="D8" i="9"/>
  <c r="C8" i="9"/>
  <c r="V6" i="9"/>
  <c r="U6" i="9"/>
  <c r="T6" i="9"/>
  <c r="S6" i="9"/>
  <c r="D6" i="9"/>
  <c r="F60" i="9" l="1"/>
  <c r="G60" i="9"/>
  <c r="J6" i="9"/>
  <c r="I60" i="9"/>
  <c r="H12" i="9"/>
  <c r="L16" i="9"/>
  <c r="E24" i="9"/>
  <c r="L10" i="9"/>
  <c r="E18" i="9"/>
  <c r="E28" i="9"/>
  <c r="P27" i="9"/>
  <c r="Q27" i="9" s="1"/>
  <c r="O27" i="9"/>
  <c r="P35" i="9"/>
  <c r="Q35" i="9" s="1"/>
  <c r="O35" i="9"/>
  <c r="C60" i="9"/>
  <c r="P46" i="9"/>
  <c r="Q46" i="9" s="1"/>
  <c r="O46" i="9"/>
  <c r="H38" i="9"/>
  <c r="N59" i="9"/>
  <c r="O59" i="9"/>
  <c r="P45" i="9"/>
  <c r="Q45" i="9" s="1"/>
  <c r="O45" i="9"/>
  <c r="E38" i="9"/>
  <c r="E16" i="9"/>
  <c r="P19" i="9"/>
  <c r="Q19" i="9" s="1"/>
  <c r="E34" i="9"/>
  <c r="O40" i="9"/>
  <c r="P47" i="9"/>
  <c r="Q47" i="9" s="1"/>
  <c r="U60" i="9"/>
  <c r="E12" i="9"/>
  <c r="E14" i="9"/>
  <c r="N17" i="9"/>
  <c r="O17" i="9"/>
  <c r="H26" i="9"/>
  <c r="M26" i="9"/>
  <c r="N26" i="9" s="1"/>
  <c r="N32" i="9"/>
  <c r="O32" i="9"/>
  <c r="H34" i="9"/>
  <c r="M34" i="9"/>
  <c r="H36" i="9"/>
  <c r="E51" i="9"/>
  <c r="E52" i="9"/>
  <c r="J52" i="9"/>
  <c r="P49" i="9"/>
  <c r="Q49" i="9" s="1"/>
  <c r="O49" i="9"/>
  <c r="E42" i="9"/>
  <c r="O28" i="9"/>
  <c r="N29" i="9"/>
  <c r="O29" i="9"/>
  <c r="N21" i="9"/>
  <c r="O21" i="9"/>
  <c r="L20" i="9"/>
  <c r="O6" i="9"/>
  <c r="N41" i="9"/>
  <c r="O41" i="9"/>
  <c r="P57" i="9"/>
  <c r="Q57" i="9" s="1"/>
  <c r="O57" i="9"/>
  <c r="N11" i="9"/>
  <c r="O11" i="9"/>
  <c r="P51" i="9"/>
  <c r="Q51" i="9" s="1"/>
  <c r="O51" i="9"/>
  <c r="L50" i="9"/>
  <c r="P48" i="9"/>
  <c r="Q48" i="9" s="1"/>
  <c r="O48" i="9"/>
  <c r="P15" i="9"/>
  <c r="Q15" i="9" s="1"/>
  <c r="O15" i="9"/>
  <c r="L14" i="9"/>
  <c r="N25" i="9"/>
  <c r="O25" i="9"/>
  <c r="S60" i="9"/>
  <c r="N55" i="9"/>
  <c r="O55" i="9"/>
  <c r="P55" i="9"/>
  <c r="Q55" i="9" s="1"/>
  <c r="N33" i="9"/>
  <c r="O33" i="9"/>
  <c r="J30" i="9"/>
  <c r="N31" i="9"/>
  <c r="O31" i="9"/>
  <c r="P23" i="9"/>
  <c r="Q23" i="9" s="1"/>
  <c r="O23" i="9"/>
  <c r="P38" i="9"/>
  <c r="Q38" i="9" s="1"/>
  <c r="O38" i="9"/>
  <c r="P39" i="9"/>
  <c r="Q39" i="9" s="1"/>
  <c r="O39" i="9"/>
  <c r="P53" i="9"/>
  <c r="Q53" i="9" s="1"/>
  <c r="O53" i="9"/>
  <c r="J8" i="9"/>
  <c r="L8" i="9"/>
  <c r="L42" i="9"/>
  <c r="D50" i="9"/>
  <c r="E50" i="9" s="1"/>
  <c r="E56" i="9"/>
  <c r="E20" i="9"/>
  <c r="E22" i="9"/>
  <c r="L30" i="9"/>
  <c r="E40" i="9"/>
  <c r="M50" i="9"/>
  <c r="O50" i="9" s="1"/>
  <c r="H56" i="9"/>
  <c r="M56" i="9"/>
  <c r="N56" i="9" s="1"/>
  <c r="M58" i="9"/>
  <c r="K60" i="9"/>
  <c r="T60" i="9"/>
  <c r="E10" i="9"/>
  <c r="P25" i="9"/>
  <c r="Q25" i="9" s="1"/>
  <c r="E58" i="9"/>
  <c r="D60" i="9"/>
  <c r="V60" i="9"/>
  <c r="N8" i="9"/>
  <c r="L18" i="9"/>
  <c r="H22" i="9"/>
  <c r="M22" i="9"/>
  <c r="M24" i="9"/>
  <c r="O24" i="9" s="1"/>
  <c r="E26" i="9"/>
  <c r="E36" i="9"/>
  <c r="J42" i="9"/>
  <c r="H24" i="9"/>
  <c r="J26" i="9"/>
  <c r="N40" i="9"/>
  <c r="N54" i="9"/>
  <c r="E8" i="9"/>
  <c r="H14" i="9"/>
  <c r="M14" i="9"/>
  <c r="H18" i="9"/>
  <c r="M18" i="9"/>
  <c r="M20" i="9"/>
  <c r="L26" i="9"/>
  <c r="L28" i="9"/>
  <c r="E30" i="9"/>
  <c r="H50" i="9"/>
  <c r="L52" i="9"/>
  <c r="P54" i="9"/>
  <c r="Q54" i="9" s="1"/>
  <c r="J56" i="9"/>
  <c r="H58" i="9"/>
  <c r="J58" i="9"/>
  <c r="J12" i="9"/>
  <c r="J22" i="9"/>
  <c r="J24" i="9"/>
  <c r="H28" i="9"/>
  <c r="N28" i="9"/>
  <c r="J34" i="9"/>
  <c r="J36" i="9"/>
  <c r="J38" i="9"/>
  <c r="H52" i="9"/>
  <c r="E54" i="9"/>
  <c r="J54" i="9"/>
  <c r="L56" i="9"/>
  <c r="L58" i="9"/>
  <c r="P59" i="9"/>
  <c r="Q59" i="9" s="1"/>
  <c r="H8" i="9"/>
  <c r="M10" i="9"/>
  <c r="N10" i="9" s="1"/>
  <c r="L12" i="9"/>
  <c r="J14" i="9"/>
  <c r="H16" i="9"/>
  <c r="J16" i="9"/>
  <c r="J18" i="9"/>
  <c r="H20" i="9"/>
  <c r="L22" i="9"/>
  <c r="L24" i="9"/>
  <c r="H30" i="9"/>
  <c r="M30" i="9"/>
  <c r="P32" i="9"/>
  <c r="Q32" i="9" s="1"/>
  <c r="L34" i="9"/>
  <c r="L36" i="9"/>
  <c r="L38" i="9"/>
  <c r="L40" i="9"/>
  <c r="H42" i="9"/>
  <c r="M42" i="9"/>
  <c r="J50" i="9"/>
  <c r="L54" i="9"/>
  <c r="M16" i="9"/>
  <c r="O16" i="9" s="1"/>
  <c r="P37" i="9"/>
  <c r="Q37" i="9" s="1"/>
  <c r="P11" i="9"/>
  <c r="Q11" i="9" s="1"/>
  <c r="P17" i="9"/>
  <c r="Q17" i="9" s="1"/>
  <c r="P33" i="9"/>
  <c r="Q33" i="9" s="1"/>
  <c r="M36" i="9"/>
  <c r="O36" i="9" s="1"/>
  <c r="P9" i="9"/>
  <c r="N9" i="9"/>
  <c r="M12" i="9"/>
  <c r="O12" i="9" s="1"/>
  <c r="H6" i="9"/>
  <c r="H10" i="9"/>
  <c r="J10" i="9"/>
  <c r="J20" i="9"/>
  <c r="J28" i="9"/>
  <c r="J40" i="9"/>
  <c r="N53" i="9"/>
  <c r="N57" i="9"/>
  <c r="N15" i="9"/>
  <c r="N23" i="9"/>
  <c r="N27" i="9"/>
  <c r="N35" i="9"/>
  <c r="N38" i="9"/>
  <c r="N39" i="9"/>
  <c r="H40" i="9"/>
  <c r="N43" i="9"/>
  <c r="N44" i="9"/>
  <c r="N45" i="9"/>
  <c r="N46" i="9"/>
  <c r="N48" i="9"/>
  <c r="N49" i="9"/>
  <c r="N51" i="9"/>
  <c r="M60" i="9" l="1"/>
  <c r="P50" i="9"/>
  <c r="Q50" i="9" s="1"/>
  <c r="P34" i="9"/>
  <c r="Q34" i="9" s="1"/>
  <c r="O34" i="9"/>
  <c r="P18" i="9"/>
  <c r="Q18" i="9" s="1"/>
  <c r="O18" i="9"/>
  <c r="P58" i="9"/>
  <c r="Q58" i="9" s="1"/>
  <c r="O58" i="9"/>
  <c r="P26" i="9"/>
  <c r="Q26" i="9" s="1"/>
  <c r="O26" i="9"/>
  <c r="N34" i="9"/>
  <c r="P24" i="9"/>
  <c r="Q24" i="9" s="1"/>
  <c r="N58" i="9"/>
  <c r="N50" i="9"/>
  <c r="N20" i="9"/>
  <c r="O20" i="9"/>
  <c r="P56" i="9"/>
  <c r="Q56" i="9" s="1"/>
  <c r="O56" i="9"/>
  <c r="P10" i="9"/>
  <c r="Q10" i="9" s="1"/>
  <c r="O10" i="9"/>
  <c r="P42" i="9"/>
  <c r="Q42" i="9" s="1"/>
  <c r="O42" i="9"/>
  <c r="P14" i="9"/>
  <c r="Q14" i="9" s="1"/>
  <c r="O14" i="9"/>
  <c r="N24" i="9"/>
  <c r="N30" i="9"/>
  <c r="O30" i="9"/>
  <c r="P30" i="9"/>
  <c r="Q30" i="9" s="1"/>
  <c r="P22" i="9"/>
  <c r="Q22" i="9" s="1"/>
  <c r="O22" i="9"/>
  <c r="P52" i="9"/>
  <c r="Q52" i="9" s="1"/>
  <c r="O52" i="9"/>
  <c r="N52" i="9"/>
  <c r="L60" i="9"/>
  <c r="H60" i="9"/>
  <c r="J60" i="9"/>
  <c r="N18" i="9"/>
  <c r="N42" i="9"/>
  <c r="N22" i="9"/>
  <c r="N14" i="9"/>
  <c r="N36" i="9"/>
  <c r="P36" i="9"/>
  <c r="Q36" i="9" s="1"/>
  <c r="N16" i="9"/>
  <c r="P16" i="9"/>
  <c r="Q16" i="9" s="1"/>
  <c r="P12" i="9"/>
  <c r="Q12" i="9" s="1"/>
  <c r="N12" i="9"/>
  <c r="Q9" i="9"/>
  <c r="P8" i="9"/>
  <c r="Q8" i="9" s="1"/>
  <c r="P6" i="9"/>
  <c r="Q6" i="9" s="1"/>
  <c r="N6" i="9"/>
  <c r="P60" i="9" l="1"/>
  <c r="Q60" i="9" s="1"/>
</calcChain>
</file>

<file path=xl/sharedStrings.xml><?xml version="1.0" encoding="utf-8"?>
<sst xmlns="http://schemas.openxmlformats.org/spreadsheetml/2006/main" count="87" uniqueCount="83">
  <si>
    <t>Аликовский</t>
  </si>
  <si>
    <t>Вурнарский</t>
  </si>
  <si>
    <t>Ибресинский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</si>
  <si>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</si>
  <si>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</si>
  <si>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</si>
  <si>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</si>
  <si>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</si>
  <si>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</si>
  <si>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</si>
  <si>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</si>
  <si>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</si>
  <si>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</si>
  <si>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</si>
  <si>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Ядринский</t>
  </si>
  <si>
    <t>Яльчикский</t>
  </si>
  <si>
    <t>Янтиковский</t>
  </si>
  <si>
    <t>всего</t>
  </si>
  <si>
    <t>всего,
тыс. руб.</t>
  </si>
  <si>
    <t>г.Алатырь</t>
  </si>
  <si>
    <t>г.Канаш</t>
  </si>
  <si>
    <t>г.Шумерля</t>
  </si>
  <si>
    <t>в т.ч. населению</t>
  </si>
  <si>
    <t>ДОХОДЫ от основной деятельности</t>
  </si>
  <si>
    <t>РАСХОДЫ от основной деятельности</t>
  </si>
  <si>
    <t>ООО "УК "Жилище"</t>
  </si>
  <si>
    <t>МУП ЖКХ Козловского района</t>
  </si>
  <si>
    <t>ООО "Коммунальный сервис"</t>
  </si>
  <si>
    <t>МУП ЖКУ Марпосадского ГП</t>
  </si>
  <si>
    <t>МУП ЖКУ Шоршельского СП</t>
  </si>
  <si>
    <t>МУП ОП ЖКХ Порецкого района</t>
  </si>
  <si>
    <t>МУП ЖКХ "Ишлейское"</t>
  </si>
  <si>
    <t>МУП "ЖКХ "Катрасьское"</t>
  </si>
  <si>
    <t>МУП "ЖКХ "Вурман-Сюктерское"</t>
  </si>
  <si>
    <t>Ядринское МПП ЖКХ</t>
  </si>
  <si>
    <t>ООО "Коммунальник"</t>
  </si>
  <si>
    <t>МП "ДЕЗ ЖКХ" Ибресин.района</t>
  </si>
  <si>
    <t>кредиторская</t>
  </si>
  <si>
    <t>дебиторская</t>
  </si>
  <si>
    <t>МП по МТС "Красночетайскагропромснаб"</t>
  </si>
  <si>
    <t>МУП "Урмарытеплосеть"</t>
  </si>
  <si>
    <t>Наименование МО/РСО</t>
  </si>
  <si>
    <t>Необходимая валовая выручка*, тыс.руб.</t>
  </si>
  <si>
    <t>Размер задолженности на 01.01.2021, тыс.руб.</t>
  </si>
  <si>
    <t xml:space="preserve">МУП "Алатырское ПОК и ТС" </t>
  </si>
  <si>
    <t xml:space="preserve">ООО "ТеплоКомфорт" </t>
  </si>
  <si>
    <t>Утверждено в тарифе на тепловую энергию на 2020 год</t>
  </si>
  <si>
    <t>Полезный отпуск тепловой энергии, тыс. Гкал</t>
  </si>
  <si>
    <t>на 1 Гкал, руб.</t>
  </si>
  <si>
    <t>ООО "ЭК "Котельная"</t>
  </si>
  <si>
    <t>МУП ЖКУ Цивильского ГП</t>
  </si>
  <si>
    <t>ООО "ТеплоСфера"</t>
  </si>
  <si>
    <t>ООО "Теплоком"</t>
  </si>
  <si>
    <t>СПОК "Дружба"</t>
  </si>
  <si>
    <t>МУП ЖКХ "Атлашевское"</t>
  </si>
  <si>
    <t>Шумерлинский</t>
  </si>
  <si>
    <t>МУП "Юманайское ЖКХ"</t>
  </si>
  <si>
    <t>ООО "Стройэнергосервис"</t>
  </si>
  <si>
    <t>Алатырский</t>
  </si>
  <si>
    <t xml:space="preserve">МУП "ЖКХ Алатырского района" </t>
  </si>
  <si>
    <t>МУП ЖКХ Моргаушское</t>
  </si>
  <si>
    <t xml:space="preserve">ОАО "Коммунальник"  </t>
  </si>
  <si>
    <t>природный газ</t>
  </si>
  <si>
    <t>э/энергия</t>
  </si>
  <si>
    <t>МУП «ШПТиВ»</t>
  </si>
  <si>
    <t>МП "УК ЖКХ" г. Канаш</t>
  </si>
  <si>
    <t xml:space="preserve">ГУП ЧР "Чувашгаз" </t>
  </si>
  <si>
    <t xml:space="preserve">Всего </t>
  </si>
  <si>
    <t>СПРАВОЧНО: просроченная задолженность за энергоресурсы на 01.06.2021, тыс.руб.</t>
  </si>
  <si>
    <t>Доля РСО в общем объеме убытка, %</t>
  </si>
  <si>
    <t>Убыток от основной деятельности тыс. руб.</t>
  </si>
  <si>
    <t>НВВ ва расчете на 1 Гкал, руб.</t>
  </si>
  <si>
    <t>Полезный отпуск тепловой энергии, тыс.Гкал</t>
  </si>
  <si>
    <t>Отклонение  от планового отпуска, %</t>
  </si>
  <si>
    <t xml:space="preserve">Ренабель-ность, %
</t>
  </si>
  <si>
    <t>Убыточ-ность, %</t>
  </si>
  <si>
    <t>Фин. рез-т от осн. деят-ти
(+ прибыль,   - убыток)</t>
  </si>
  <si>
    <t>г.Чебоксары*</t>
  </si>
  <si>
    <t>*</t>
  </si>
  <si>
    <t>С учетом ГУП Чувашской Республики "Чувагаз" Минстроя Чувашии</t>
  </si>
  <si>
    <t>Основные показатели работы предприятий ЖКХ по виду деятельности "Теплоснабжение" за 2022 год</t>
  </si>
  <si>
    <t>Основные показатели деятельности в сфере теплоснабжения за 2022 год (по информации РСО, представленной в Минстрой Чувашии)</t>
  </si>
  <si>
    <t>МУП ЖКХ Красноармейского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</si>
</sst>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&quot;р.&quot;_-;\-* #,##0.00&quot;р.&quot;_-;_-* &quot;-&quot;??&quot;р.&quot;_-;_-@_-"/>
    <numFmt numFmtId="166" formatCode="0.000"/>
  </numFmts>
  <fonts count="25" x14ac:knownFonts="1">
    <font>
      <sz val="10"/>
      <name val="Times New Roman CYR"/>
      <charset val="204"/>
    </font>
    <font>
      <sz val="11"/>
      <color theme="1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sz val="10"/>
      <name val="Arial Cyr"/>
      <charset val="204"/>
    </font>
    <font>
      <b/>
      <sz val="11"/>
      <color theme="1"/>
      <name val="Times New Roman Cyr"/>
      <charset val="204"/>
    </font>
    <font>
      <i/>
      <sz val="11"/>
      <color theme="1"/>
      <name val="Times New Roman Cyr"/>
      <charset val="204"/>
    </font>
    <font>
      <sz val="11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i/>
      <sz val="11"/>
      <name val="Times New Roman Cyr"/>
      <charset val="204"/>
    </font>
    <font>
      <i/>
      <sz val="10"/>
      <color theme="1"/>
      <name val="Times New Roman Cyr"/>
      <charset val="204"/>
    </font>
    <font>
      <b/>
      <i/>
      <sz val="12"/>
      <color theme="1"/>
      <name val="Times New Roman Cyr"/>
      <charset val="204"/>
    </font>
    <font>
      <sz val="10"/>
      <color theme="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3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62"/>
      <name val="Tahoma"/>
      <family val="2"/>
      <charset val="204"/>
    </font>
    <font>
      <i/>
      <sz val="8"/>
      <color theme="1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lightDown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19" fillId="0" borderId="0">
      <alignment wrapText="1"/>
    </xf>
    <xf numFmtId="0" fontId="20" fillId="2" borderId="9" applyNumberFormat="0">
      <alignment horizontal="center" vertical="center"/>
    </xf>
    <xf numFmtId="0" fontId="19" fillId="3" borderId="10" applyNumberFormat="0" applyAlignment="0"/>
    <xf numFmtId="0" fontId="21" fillId="0" borderId="0"/>
    <xf numFmtId="0" fontId="5" fillId="0" borderId="0"/>
    <xf numFmtId="0" fontId="19" fillId="4" borderId="10" applyAlignment="0">
      <alignment horizontal="left" vertical="center"/>
    </xf>
    <xf numFmtId="0" fontId="22" fillId="0" borderId="0"/>
    <xf numFmtId="49" fontId="18" fillId="0" borderId="0" applyBorder="0">
      <alignment vertical="top"/>
    </xf>
    <xf numFmtId="0" fontId="19" fillId="0" borderId="10" applyNumberFormat="0" applyAlignment="0">
      <protection locked="0"/>
    </xf>
    <xf numFmtId="0" fontId="23" fillId="5" borderId="10" applyNumberFormat="0" applyAlignment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1" fontId="11" fillId="0" borderId="1" xfId="0" applyNumberFormat="1" applyFont="1" applyFill="1" applyBorder="1"/>
    <xf numFmtId="0" fontId="11" fillId="0" borderId="0" xfId="0" applyFont="1" applyFill="1"/>
    <xf numFmtId="1" fontId="16" fillId="0" borderId="1" xfId="0" applyNumberFormat="1" applyFont="1" applyFill="1" applyBorder="1" applyAlignment="1">
      <alignment horizontal="right"/>
    </xf>
    <xf numFmtId="0" fontId="16" fillId="0" borderId="0" xfId="0" applyFont="1" applyFill="1"/>
    <xf numFmtId="164" fontId="11" fillId="0" borderId="1" xfId="0" applyNumberFormat="1" applyFont="1" applyFill="1" applyBorder="1"/>
    <xf numFmtId="1" fontId="7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0" xfId="0" applyFont="1" applyFill="1"/>
    <xf numFmtId="1" fontId="15" fillId="0" borderId="1" xfId="0" applyNumberFormat="1" applyFont="1" applyFill="1" applyBorder="1"/>
    <xf numFmtId="0" fontId="15" fillId="0" borderId="0" xfId="0" applyFont="1" applyFill="1"/>
    <xf numFmtId="0" fontId="17" fillId="0" borderId="0" xfId="0" applyFont="1" applyFill="1"/>
    <xf numFmtId="166" fontId="9" fillId="0" borderId="0" xfId="0" applyNumberFormat="1" applyFont="1" applyFill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" fontId="6" fillId="0" borderId="1" xfId="0" applyNumberFormat="1" applyFont="1" applyFill="1" applyBorder="1" applyAlignment="1">
      <alignment horizontal="right"/>
    </xf>
    <xf numFmtId="1" fontId="17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164" fontId="17" fillId="0" borderId="1" xfId="0" applyNumberFormat="1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1" fontId="15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164" fontId="15" fillId="0" borderId="1" xfId="0" applyNumberFormat="1" applyFont="1" applyFill="1" applyBorder="1"/>
    <xf numFmtId="0" fontId="17" fillId="6" borderId="0" xfId="0" applyFont="1" applyFill="1"/>
    <xf numFmtId="1" fontId="17" fillId="0" borderId="1" xfId="0" applyNumberFormat="1" applyFont="1" applyFill="1" applyBorder="1"/>
    <xf numFmtId="0" fontId="6" fillId="6" borderId="0" xfId="0" applyFont="1" applyFill="1"/>
    <xf numFmtId="0" fontId="10" fillId="0" borderId="0" xfId="0" applyFont="1"/>
    <xf numFmtId="0" fontId="8" fillId="0" borderId="0" xfId="0" applyFont="1"/>
    <xf numFmtId="0" fontId="7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11" fillId="0" borderId="14" xfId="0" applyFont="1" applyFill="1" applyBorder="1" applyAlignment="1">
      <alignment vertical="top"/>
    </xf>
    <xf numFmtId="0" fontId="15" fillId="0" borderId="14" xfId="0" applyFont="1" applyFill="1" applyBorder="1" applyAlignment="1">
      <alignment vertical="top"/>
    </xf>
    <xf numFmtId="1" fontId="11" fillId="0" borderId="2" xfId="0" applyNumberFormat="1" applyFont="1" applyFill="1" applyBorder="1"/>
    <xf numFmtId="1" fontId="16" fillId="0" borderId="2" xfId="0" applyNumberFormat="1" applyFont="1" applyFill="1" applyBorder="1" applyAlignment="1">
      <alignment horizontal="right"/>
    </xf>
    <xf numFmtId="1" fontId="11" fillId="0" borderId="2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/>
    <xf numFmtId="1" fontId="17" fillId="0" borderId="2" xfId="0" applyNumberFormat="1" applyFont="1" applyFill="1" applyBorder="1" applyAlignment="1">
      <alignment horizontal="right"/>
    </xf>
    <xf numFmtId="1" fontId="15" fillId="0" borderId="2" xfId="0" applyNumberFormat="1" applyFont="1" applyFill="1" applyBorder="1"/>
    <xf numFmtId="0" fontId="11" fillId="0" borderId="22" xfId="0" applyFont="1" applyFill="1" applyBorder="1" applyAlignment="1">
      <alignment vertical="top" wrapText="1"/>
    </xf>
    <xf numFmtId="0" fontId="6" fillId="0" borderId="22" xfId="0" applyFont="1" applyFill="1" applyBorder="1"/>
    <xf numFmtId="0" fontId="11" fillId="0" borderId="22" xfId="0" applyFont="1" applyFill="1" applyBorder="1"/>
    <xf numFmtId="0" fontId="16" fillId="0" borderId="22" xfId="0" applyFont="1" applyFill="1" applyBorder="1"/>
    <xf numFmtId="0" fontId="11" fillId="0" borderId="22" xfId="0" applyFont="1" applyFill="1" applyBorder="1" applyAlignment="1">
      <alignment wrapText="1"/>
    </xf>
    <xf numFmtId="0" fontId="16" fillId="0" borderId="22" xfId="0" applyFont="1" applyFill="1" applyBorder="1" applyAlignment="1">
      <alignment vertical="top"/>
    </xf>
    <xf numFmtId="0" fontId="16" fillId="0" borderId="22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right"/>
    </xf>
    <xf numFmtId="164" fontId="7" fillId="0" borderId="3" xfId="0" applyNumberFormat="1" applyFont="1" applyFill="1" applyBorder="1"/>
    <xf numFmtId="164" fontId="11" fillId="0" borderId="3" xfId="0" applyNumberFormat="1" applyFont="1" applyFill="1" applyBorder="1"/>
    <xf numFmtId="164" fontId="16" fillId="0" borderId="3" xfId="0" applyNumberFormat="1" applyFont="1" applyFill="1" applyBorder="1" applyAlignment="1">
      <alignment horizontal="right"/>
    </xf>
    <xf numFmtId="164" fontId="17" fillId="0" borderId="3" xfId="0" applyNumberFormat="1" applyFont="1" applyFill="1" applyBorder="1" applyAlignment="1">
      <alignment horizontal="right"/>
    </xf>
    <xf numFmtId="164" fontId="15" fillId="0" borderId="3" xfId="0" applyNumberFormat="1" applyFont="1" applyFill="1" applyBorder="1"/>
    <xf numFmtId="164" fontId="11" fillId="0" borderId="18" xfId="0" applyNumberFormat="1" applyFont="1" applyFill="1" applyBorder="1" applyAlignment="1">
      <alignment horizontal="right"/>
    </xf>
    <xf numFmtId="164" fontId="6" fillId="0" borderId="18" xfId="0" applyNumberFormat="1" applyFont="1" applyFill="1" applyBorder="1" applyAlignment="1">
      <alignment horizontal="right"/>
    </xf>
    <xf numFmtId="164" fontId="15" fillId="0" borderId="18" xfId="0" applyNumberFormat="1" applyFont="1" applyFill="1" applyBorder="1" applyAlignment="1">
      <alignment horizontal="right"/>
    </xf>
    <xf numFmtId="164" fontId="16" fillId="0" borderId="18" xfId="0" applyNumberFormat="1" applyFont="1" applyFill="1" applyBorder="1" applyAlignment="1">
      <alignment horizontal="right"/>
    </xf>
    <xf numFmtId="164" fontId="17" fillId="0" borderId="18" xfId="0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/>
    </xf>
    <xf numFmtId="1" fontId="7" fillId="0" borderId="18" xfId="0" applyNumberFormat="1" applyFont="1" applyFill="1" applyBorder="1"/>
    <xf numFmtId="1" fontId="6" fillId="0" borderId="18" xfId="0" applyNumberFormat="1" applyFont="1" applyFill="1" applyBorder="1" applyAlignment="1">
      <alignment horizontal="right"/>
    </xf>
    <xf numFmtId="1" fontId="11" fillId="0" borderId="18" xfId="0" applyNumberFormat="1" applyFont="1" applyFill="1" applyBorder="1"/>
    <xf numFmtId="1" fontId="16" fillId="0" borderId="18" xfId="0" applyNumberFormat="1" applyFont="1" applyFill="1" applyBorder="1" applyAlignment="1">
      <alignment horizontal="right"/>
    </xf>
    <xf numFmtId="1" fontId="17" fillId="0" borderId="18" xfId="0" applyNumberFormat="1" applyFont="1" applyFill="1" applyBorder="1" applyAlignment="1">
      <alignment horizontal="right"/>
    </xf>
    <xf numFmtId="1" fontId="15" fillId="0" borderId="18" xfId="0" applyNumberFormat="1" applyFont="1" applyFill="1" applyBorder="1"/>
    <xf numFmtId="1" fontId="16" fillId="0" borderId="18" xfId="0" applyNumberFormat="1" applyFont="1" applyFill="1" applyBorder="1"/>
    <xf numFmtId="1" fontId="16" fillId="0" borderId="2" xfId="0" applyNumberFormat="1" applyFont="1" applyFill="1" applyBorder="1"/>
    <xf numFmtId="0" fontId="14" fillId="0" borderId="20" xfId="0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/>
    </xf>
    <xf numFmtId="0" fontId="14" fillId="0" borderId="19" xfId="0" applyFont="1" applyBorder="1" applyAlignment="1">
      <alignment horizontal="center" vertical="top"/>
    </xf>
    <xf numFmtId="0" fontId="7" fillId="0" borderId="25" xfId="0" applyFont="1" applyFill="1" applyBorder="1" applyAlignment="1">
      <alignment vertical="top"/>
    </xf>
    <xf numFmtId="164" fontId="7" fillId="0" borderId="27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right"/>
    </xf>
    <xf numFmtId="164" fontId="7" fillId="0" borderId="8" xfId="0" applyNumberFormat="1" applyFont="1" applyFill="1" applyBorder="1"/>
    <xf numFmtId="164" fontId="7" fillId="0" borderId="6" xfId="0" applyNumberFormat="1" applyFont="1" applyFill="1" applyBorder="1"/>
    <xf numFmtId="1" fontId="7" fillId="0" borderId="6" xfId="0" applyNumberFormat="1" applyFont="1" applyFill="1" applyBorder="1"/>
    <xf numFmtId="1" fontId="11" fillId="0" borderId="6" xfId="0" applyNumberFormat="1" applyFont="1" applyFill="1" applyBorder="1"/>
    <xf numFmtId="1" fontId="7" fillId="0" borderId="7" xfId="0" applyNumberFormat="1" applyFont="1" applyFill="1" applyBorder="1"/>
    <xf numFmtId="1" fontId="7" fillId="0" borderId="27" xfId="0" applyNumberFormat="1" applyFont="1" applyFill="1" applyBorder="1"/>
    <xf numFmtId="0" fontId="8" fillId="6" borderId="12" xfId="0" applyFont="1" applyFill="1" applyBorder="1"/>
    <xf numFmtId="1" fontId="6" fillId="6" borderId="29" xfId="0" applyNumberFormat="1" applyFont="1" applyFill="1" applyBorder="1" applyAlignment="1">
      <alignment horizontal="right"/>
    </xf>
    <xf numFmtId="1" fontId="6" fillId="6" borderId="30" xfId="0" applyNumberFormat="1" applyFont="1" applyFill="1" applyBorder="1" applyAlignment="1">
      <alignment horizontal="right"/>
    </xf>
    <xf numFmtId="1" fontId="6" fillId="6" borderId="31" xfId="0" applyNumberFormat="1" applyFont="1" applyFill="1" applyBorder="1" applyAlignment="1">
      <alignment horizontal="right"/>
    </xf>
    <xf numFmtId="2" fontId="11" fillId="0" borderId="6" xfId="0" applyNumberFormat="1" applyFont="1" applyFill="1" applyBorder="1"/>
    <xf numFmtId="2" fontId="17" fillId="0" borderId="2" xfId="0" applyNumberFormat="1" applyFont="1" applyFill="1" applyBorder="1"/>
    <xf numFmtId="2" fontId="11" fillId="0" borderId="2" xfId="0" applyNumberFormat="1" applyFont="1" applyFill="1" applyBorder="1"/>
    <xf numFmtId="2" fontId="11" fillId="0" borderId="1" xfId="0" applyNumberFormat="1" applyFont="1" applyFill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20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166" fontId="14" fillId="0" borderId="18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166" fontId="14" fillId="0" borderId="19" xfId="0" applyNumberFormat="1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2" fontId="17" fillId="0" borderId="1" xfId="0" applyNumberFormat="1" applyFont="1" applyFill="1" applyBorder="1"/>
    <xf numFmtId="0" fontId="7" fillId="0" borderId="22" xfId="0" applyFont="1" applyFill="1" applyBorder="1"/>
    <xf numFmtId="164" fontId="11" fillId="0" borderId="3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2" fontId="11" fillId="0" borderId="7" xfId="0" applyNumberFormat="1" applyFont="1" applyFill="1" applyBorder="1"/>
    <xf numFmtId="0" fontId="6" fillId="0" borderId="28" xfId="0" applyFont="1" applyFill="1" applyBorder="1"/>
    <xf numFmtId="1" fontId="6" fillId="0" borderId="29" xfId="0" applyNumberFormat="1" applyFont="1" applyFill="1" applyBorder="1" applyAlignment="1">
      <alignment horizontal="right"/>
    </xf>
    <xf numFmtId="1" fontId="6" fillId="0" borderId="30" xfId="0" applyNumberFormat="1" applyFont="1" applyFill="1" applyBorder="1" applyAlignment="1">
      <alignment horizontal="right"/>
    </xf>
    <xf numFmtId="2" fontId="17" fillId="0" borderId="31" xfId="0" applyNumberFormat="1" applyFont="1" applyFill="1" applyBorder="1"/>
    <xf numFmtId="1" fontId="6" fillId="0" borderId="32" xfId="0" applyNumberFormat="1" applyFont="1" applyFill="1" applyBorder="1" applyAlignment="1">
      <alignment horizontal="right"/>
    </xf>
    <xf numFmtId="164" fontId="6" fillId="0" borderId="30" xfId="0" applyNumberFormat="1" applyFont="1" applyFill="1" applyBorder="1" applyAlignment="1">
      <alignment horizontal="right"/>
    </xf>
    <xf numFmtId="2" fontId="17" fillId="0" borderId="6" xfId="0" applyNumberFormat="1" applyFont="1" applyFill="1" applyBorder="1"/>
    <xf numFmtId="0" fontId="1" fillId="0" borderId="0" xfId="0" applyFont="1" applyFill="1"/>
    <xf numFmtId="166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64" fontId="1" fillId="0" borderId="0" xfId="0" applyNumberFormat="1" applyFont="1" applyFill="1"/>
  </cellXfs>
  <cellStyles count="13">
    <cellStyle name="Action 2" xfId="12"/>
    <cellStyle name="Cells" xfId="11"/>
    <cellStyle name="DblClick" xfId="8"/>
    <cellStyle name="Header" xfId="5"/>
    <cellStyle name="Title" xfId="4"/>
    <cellStyle name="Денежный 2" xfId="2"/>
    <cellStyle name="Обычный" xfId="0" builtinId="0"/>
    <cellStyle name="Обычный 10" xfId="10"/>
    <cellStyle name="Обычный 14" xfId="7"/>
    <cellStyle name="Обычный 2" xfId="1"/>
    <cellStyle name="Обычный 20" xfId="3"/>
    <cellStyle name="Обычный 26" xfId="6"/>
    <cellStyle name="Обычный 3" xfId="9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RIF\tarif13\&#1044;&#1086;&#1082;&#1091;&#1084;&#1077;&#1085;&#1090;&#1099;%20&#1040;&#1085;&#1090;&#1086;&#1085;&#1086;&#1074;&#1072;%20&#1052;&#1072;&#1088;&#1080;&#1085;&#1072;\&#1044;&#1086;&#1082;&#1091;&#1084;&#1077;&#1085;&#1090;&#1099;%20&#1040;&#1085;&#1090;&#1086;&#1085;&#1086;&#1074;&#1072;%20&#1052;&#1072;&#1088;&#1080;&#1085;&#1072;\&#1090;&#1072;&#1088;&#1080;&#1092;&#1099;%202020\7%20&#1082;&#1086;&#1083;&#1083;&#1077;&#1075;&#1080;&#1103;\&#1061;&#1042;&#1057;_&#1048;_&#1052;&#1059;&#1055;%20&#1064;&#1055;&#1059;%20&#1042;&#1086;&#1076;&#1086;&#1082;&#1072;&#1085;&#1072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eload"/>
      <sheetName val="modProv"/>
      <sheetName val="modFill"/>
      <sheetName val="modList14"/>
      <sheetName val="modList02"/>
      <sheetName val="modList20"/>
      <sheetName val="modList04"/>
      <sheetName val="Инструкция"/>
      <sheetName val="Лог обновления"/>
      <sheetName val="Настройки"/>
      <sheetName val="Титульный"/>
      <sheetName val="Документы"/>
      <sheetName val="Библиотека документов"/>
      <sheetName val="Заявки на тариф и ЦСХВ-СХВ"/>
      <sheetName val="Расчет усл. км 1"/>
      <sheetName val="Расчет усл. км"/>
      <sheetName val="ФОТ 1-1"/>
      <sheetName val="ФОТ"/>
      <sheetName val="ФОТ в разрезе вид.деят."/>
      <sheetName val="Ам 1-1"/>
      <sheetName val="Амортизация"/>
      <sheetName val="К 1-1"/>
      <sheetName val="Калькуляция Инд"/>
      <sheetName val="Калькуляция Зтр"/>
      <sheetName val="Тариф 1"/>
      <sheetName val="Тариф Инд"/>
      <sheetName val="Тариф Зтр"/>
      <sheetName val="Тариф рег 1"/>
      <sheetName val="Калькуляция свод Инд"/>
      <sheetName val="Калькуляция свод Зтр"/>
      <sheetName val="Источники кап вложений"/>
      <sheetName val="Индексы"/>
      <sheetName val="Заявление"/>
      <sheetName val="Заявление_Оренбург"/>
      <sheetName val="Заявление_Тюмень"/>
      <sheetName val="Заявление 1"/>
      <sheetName val="Комментарии"/>
      <sheetName val="Проверка"/>
      <sheetName val="V"/>
      <sheetName val="AllSheetsInThisWorkbook"/>
      <sheetName val="TEHSHEET"/>
      <sheetName val="et_union_hor"/>
      <sheetName val="et_union_ver"/>
      <sheetName val="modIHLCommandBar"/>
      <sheetName val="modCheckCyan"/>
      <sheetName val="modHTTP"/>
      <sheetName val="modHypShowHide"/>
      <sheetName val="REESTR_ORG"/>
      <sheetName val="modfrmReestr"/>
      <sheetName val="modfrmSecretCode"/>
      <sheetName val="modfrmDictionary"/>
      <sheetName val="modfrmCheckUpdates"/>
      <sheetName val="modfrmDOCSPicker"/>
      <sheetName val="modfrmCOMSPicker"/>
      <sheetName val="DOCS_DEPENDENCY"/>
      <sheetName val="COMS_DEPENDENCY"/>
      <sheetName val="modDocsComsAPI"/>
      <sheetName val="modIcon"/>
      <sheetName val="modInstruction"/>
      <sheetName val="modProvGeneralProc"/>
      <sheetName val="modUpdTemplMain"/>
      <sheetName val="modReestr"/>
      <sheetName val="modHyp"/>
      <sheetName val="modThisWorkbook"/>
      <sheetName val="modList00"/>
      <sheetName val="modList01"/>
      <sheetName val="modList05"/>
      <sheetName val="modList07"/>
      <sheetName val="modList09"/>
      <sheetName val="modList13"/>
      <sheetName val="modList15"/>
      <sheetName val="modList16"/>
      <sheetName val="modListComm"/>
      <sheetName val="modfrmPreloadSelect"/>
      <sheetName val="Лист1"/>
      <sheetName val="Тариф план -5%"/>
      <sheetName val="Тариф план -5%  без амортизации"/>
      <sheetName val="Тариф рег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F9">
            <v>2020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3">
          <cell r="E183" t="str">
            <v>Полиакриамид</v>
          </cell>
        </row>
      </sheetData>
      <sheetData sheetId="22"/>
      <sheetData sheetId="23"/>
      <sheetData sheetId="24">
        <row r="100">
          <cell r="AI10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abSelected="1" view="pageBreakPreview" zoomScale="87" zoomScaleNormal="75" zoomScaleSheetLayoutView="87" workbookViewId="0">
      <selection activeCell="B3" sqref="B3:Q63"/>
    </sheetView>
  </sheetViews>
  <sheetFormatPr defaultRowHeight="15" x14ac:dyDescent="0.25"/>
  <cols>
    <col min="1" max="1" width="4.33203125" style="35" customWidth="1"/>
    <col min="2" max="2" width="57.5" style="1" customWidth="1"/>
    <col min="3" max="3" width="17.6640625" style="21" hidden="1" customWidth="1"/>
    <col min="4" max="4" width="17" style="7" hidden="1" customWidth="1"/>
    <col min="5" max="5" width="16" style="7" hidden="1" customWidth="1"/>
    <col min="6" max="6" width="16" style="1" customWidth="1"/>
    <col min="7" max="7" width="14.33203125" style="1" customWidth="1"/>
    <col min="8" max="8" width="0.1640625" style="3" hidden="1" customWidth="1"/>
    <col min="9" max="9" width="17.1640625" style="1" customWidth="1"/>
    <col min="10" max="10" width="15" style="3" customWidth="1"/>
    <col min="11" max="11" width="16.83203125" style="1" customWidth="1"/>
    <col min="12" max="12" width="14.5" style="3" customWidth="1"/>
    <col min="13" max="13" width="17.33203125" style="1" customWidth="1"/>
    <col min="14" max="14" width="15.1640625" style="1" hidden="1" customWidth="1"/>
    <col min="15" max="15" width="12.6640625" style="3" customWidth="1"/>
    <col min="16" max="16" width="5.33203125" style="1" hidden="1" customWidth="1"/>
    <col min="17" max="17" width="12.6640625" style="35" hidden="1" customWidth="1"/>
    <col min="18" max="18" width="13.5" style="1" hidden="1" customWidth="1"/>
    <col min="19" max="19" width="0.1640625" style="1" customWidth="1"/>
    <col min="20" max="20" width="16.6640625" style="1" hidden="1" customWidth="1"/>
    <col min="21" max="21" width="15.83203125" style="1" hidden="1" customWidth="1"/>
    <col min="22" max="22" width="17" style="1" hidden="1" customWidth="1"/>
    <col min="23" max="16384" width="9.33203125" style="1"/>
  </cols>
  <sheetData>
    <row r="1" spans="1:22" s="2" customFormat="1" ht="20.25" customHeight="1" x14ac:dyDescent="0.3">
      <c r="A1" s="95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s="2" customFormat="1" ht="24.75" customHeight="1" thickBot="1" x14ac:dyDescent="0.3">
      <c r="A2" s="34"/>
      <c r="B2" s="5"/>
      <c r="C2" s="20"/>
      <c r="D2" s="6"/>
      <c r="E2" s="6"/>
      <c r="F2" s="5"/>
      <c r="G2" s="5"/>
      <c r="H2" s="8"/>
      <c r="I2" s="5"/>
      <c r="J2" s="8"/>
      <c r="K2" s="5"/>
      <c r="L2" s="8"/>
      <c r="M2" s="5"/>
      <c r="N2" s="5"/>
      <c r="O2" s="8"/>
      <c r="Q2" s="34"/>
    </row>
    <row r="3" spans="1:22" s="2" customFormat="1" ht="30.75" customHeight="1" x14ac:dyDescent="0.25">
      <c r="A3" s="96"/>
      <c r="B3" s="109" t="s">
        <v>41</v>
      </c>
      <c r="C3" s="110" t="s">
        <v>46</v>
      </c>
      <c r="D3" s="111"/>
      <c r="E3" s="112"/>
      <c r="F3" s="99" t="s">
        <v>81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 t="s">
        <v>69</v>
      </c>
      <c r="S3" s="104" t="s">
        <v>43</v>
      </c>
      <c r="T3" s="105"/>
      <c r="U3" s="107" t="s">
        <v>68</v>
      </c>
      <c r="V3" s="105"/>
    </row>
    <row r="4" spans="1:22" ht="31.5" customHeight="1" x14ac:dyDescent="0.25">
      <c r="A4" s="97"/>
      <c r="B4" s="113"/>
      <c r="C4" s="114" t="s">
        <v>47</v>
      </c>
      <c r="D4" s="115" t="s">
        <v>42</v>
      </c>
      <c r="E4" s="116" t="s">
        <v>71</v>
      </c>
      <c r="F4" s="117" t="s">
        <v>72</v>
      </c>
      <c r="G4" s="118"/>
      <c r="H4" s="118"/>
      <c r="I4" s="118" t="s">
        <v>23</v>
      </c>
      <c r="J4" s="118"/>
      <c r="K4" s="118" t="s">
        <v>24</v>
      </c>
      <c r="L4" s="118"/>
      <c r="M4" s="118" t="s">
        <v>76</v>
      </c>
      <c r="N4" s="118"/>
      <c r="O4" s="119" t="s">
        <v>74</v>
      </c>
      <c r="P4" s="120" t="s">
        <v>70</v>
      </c>
      <c r="Q4" s="119" t="s">
        <v>75</v>
      </c>
      <c r="R4" s="102"/>
      <c r="S4" s="94"/>
      <c r="T4" s="106"/>
      <c r="U4" s="108"/>
      <c r="V4" s="106"/>
    </row>
    <row r="5" spans="1:22" ht="33" customHeight="1" thickBot="1" x14ac:dyDescent="0.3">
      <c r="A5" s="98"/>
      <c r="B5" s="121"/>
      <c r="C5" s="122"/>
      <c r="D5" s="123"/>
      <c r="E5" s="124"/>
      <c r="F5" s="125" t="s">
        <v>17</v>
      </c>
      <c r="G5" s="126" t="s">
        <v>22</v>
      </c>
      <c r="H5" s="127" t="s">
        <v>73</v>
      </c>
      <c r="I5" s="128" t="s">
        <v>18</v>
      </c>
      <c r="J5" s="129" t="s">
        <v>48</v>
      </c>
      <c r="K5" s="128" t="s">
        <v>18</v>
      </c>
      <c r="L5" s="129" t="s">
        <v>48</v>
      </c>
      <c r="M5" s="128" t="s">
        <v>18</v>
      </c>
      <c r="N5" s="129" t="s">
        <v>48</v>
      </c>
      <c r="O5" s="130"/>
      <c r="P5" s="131"/>
      <c r="Q5" s="130"/>
      <c r="R5" s="103"/>
      <c r="S5" s="74" t="s">
        <v>38</v>
      </c>
      <c r="T5" s="75" t="s">
        <v>37</v>
      </c>
      <c r="U5" s="76" t="s">
        <v>62</v>
      </c>
      <c r="V5" s="75" t="s">
        <v>63</v>
      </c>
    </row>
    <row r="6" spans="1:22" s="4" customFormat="1" ht="18" customHeight="1" x14ac:dyDescent="0.25">
      <c r="A6" s="37"/>
      <c r="B6" s="48" t="s">
        <v>77</v>
      </c>
      <c r="C6" s="61" t="e">
        <f>#REF!+#REF!+#REF!+C7</f>
        <v>#REF!</v>
      </c>
      <c r="D6" s="22" t="e">
        <f>#REF!+#REF!+#REF!</f>
        <v>#REF!</v>
      </c>
      <c r="E6" s="91"/>
      <c r="F6" s="54">
        <f t="shared" ref="D6:U8" si="0">F7</f>
        <v>126.2</v>
      </c>
      <c r="G6" s="24">
        <f t="shared" si="0"/>
        <v>105.03</v>
      </c>
      <c r="H6" s="24" t="e">
        <f t="shared" ref="H6:H60" si="1">F6/C6*100-100</f>
        <v>#REF!</v>
      </c>
      <c r="I6" s="22">
        <f t="shared" si="0"/>
        <v>213492</v>
      </c>
      <c r="J6" s="132">
        <f t="shared" ref="J6:J60" si="2">I6/F6</f>
        <v>1691.6957210776545</v>
      </c>
      <c r="K6" s="22">
        <f t="shared" si="0"/>
        <v>242496.34</v>
      </c>
      <c r="L6" s="132">
        <f t="shared" ref="L6:L60" si="3">K6/F6</f>
        <v>1921.524088748019</v>
      </c>
      <c r="M6" s="22">
        <f t="shared" si="0"/>
        <v>-29004.339999999997</v>
      </c>
      <c r="N6" s="132">
        <f t="shared" ref="N6:N59" si="4">$M6/$F6</f>
        <v>-229.82836767036446</v>
      </c>
      <c r="O6" s="32">
        <f t="shared" ref="O6:O7" si="5">IF($M6&gt;0,$M6/$I6*100, )</f>
        <v>0</v>
      </c>
      <c r="P6" s="32">
        <f>M6</f>
        <v>-29004.339999999997</v>
      </c>
      <c r="Q6" s="32">
        <f>P6/I6*100</f>
        <v>-13.585680025481048</v>
      </c>
      <c r="R6" s="32"/>
      <c r="S6" s="22" t="e">
        <f>#REF!</f>
        <v>#REF!</v>
      </c>
      <c r="T6" s="43" t="e">
        <f>#REF!</f>
        <v>#REF!</v>
      </c>
      <c r="U6" s="67" t="e">
        <f>#REF!</f>
        <v>#REF!</v>
      </c>
      <c r="V6" s="43" t="e">
        <f>#REF!</f>
        <v>#REF!</v>
      </c>
    </row>
    <row r="7" spans="1:22" s="16" customFormat="1" ht="18" customHeight="1" x14ac:dyDescent="0.25">
      <c r="A7" s="36">
        <v>1</v>
      </c>
      <c r="B7" s="133" t="s">
        <v>66</v>
      </c>
      <c r="C7" s="60">
        <v>112.19929</v>
      </c>
      <c r="D7" s="60">
        <v>112.19929</v>
      </c>
      <c r="E7" s="92">
        <v>1434.8804702774858</v>
      </c>
      <c r="F7" s="55">
        <v>126.2</v>
      </c>
      <c r="G7" s="15">
        <v>105.03</v>
      </c>
      <c r="H7" s="15">
        <v>12.23154798929653</v>
      </c>
      <c r="I7" s="14">
        <v>213492</v>
      </c>
      <c r="J7" s="93">
        <f t="shared" si="2"/>
        <v>1691.6957210776545</v>
      </c>
      <c r="K7" s="14">
        <v>242496.34</v>
      </c>
      <c r="L7" s="93">
        <f t="shared" si="3"/>
        <v>1921.524088748019</v>
      </c>
      <c r="M7" s="9">
        <f t="shared" ref="M7:M51" si="6">I7-K7</f>
        <v>-29004.339999999997</v>
      </c>
      <c r="N7" s="93">
        <v>-145.54926423290422</v>
      </c>
      <c r="O7" s="32">
        <f t="shared" si="5"/>
        <v>0</v>
      </c>
      <c r="P7" s="9">
        <v>-18328</v>
      </c>
      <c r="Q7" s="9">
        <v>-9.9276873493486448</v>
      </c>
      <c r="R7" s="9"/>
      <c r="S7" s="14">
        <v>50043</v>
      </c>
      <c r="T7" s="44">
        <v>43792</v>
      </c>
      <c r="U7" s="66">
        <v>649.4</v>
      </c>
      <c r="V7" s="44">
        <v>0</v>
      </c>
    </row>
    <row r="8" spans="1:22" s="12" customFormat="1" ht="18" customHeight="1" x14ac:dyDescent="0.25">
      <c r="A8" s="39"/>
      <c r="B8" s="50" t="s">
        <v>19</v>
      </c>
      <c r="C8" s="63">
        <f>C9</f>
        <v>110</v>
      </c>
      <c r="D8" s="11">
        <f t="shared" si="0"/>
        <v>178738</v>
      </c>
      <c r="E8" s="91">
        <f t="shared" ref="E8:E59" si="7">D8/C8</f>
        <v>1624.8909090909092</v>
      </c>
      <c r="F8" s="57">
        <f t="shared" si="0"/>
        <v>98.7</v>
      </c>
      <c r="G8" s="25">
        <f t="shared" si="0"/>
        <v>72.2</v>
      </c>
      <c r="H8" s="25">
        <f t="shared" si="1"/>
        <v>-10.272727272727266</v>
      </c>
      <c r="I8" s="11">
        <f t="shared" si="0"/>
        <v>175227</v>
      </c>
      <c r="J8" s="132">
        <f t="shared" si="2"/>
        <v>1775.3495440729482</v>
      </c>
      <c r="K8" s="11">
        <f t="shared" si="0"/>
        <v>196276</v>
      </c>
      <c r="L8" s="132">
        <f t="shared" si="3"/>
        <v>1988.6119554204661</v>
      </c>
      <c r="M8" s="11">
        <f t="shared" si="0"/>
        <v>-21049</v>
      </c>
      <c r="N8" s="132">
        <f t="shared" si="4"/>
        <v>-213.26241134751771</v>
      </c>
      <c r="O8" s="32">
        <f t="shared" ref="O8:O59" si="8">IF($M8&gt;0,$M8/$I8*100, )</f>
        <v>0</v>
      </c>
      <c r="P8" s="11">
        <f t="shared" si="0"/>
        <v>-21049</v>
      </c>
      <c r="Q8" s="11">
        <f t="shared" ref="Q8:Q60" si="9">P8/I8*100</f>
        <v>-12.01241817756396</v>
      </c>
      <c r="R8" s="32"/>
      <c r="S8" s="11">
        <f t="shared" si="0"/>
        <v>181298</v>
      </c>
      <c r="T8" s="41">
        <f t="shared" si="0"/>
        <v>282746</v>
      </c>
      <c r="U8" s="69">
        <f t="shared" si="0"/>
        <v>148986.6</v>
      </c>
      <c r="V8" s="41">
        <f t="shared" ref="V8" si="10">V9</f>
        <v>24794.5</v>
      </c>
    </row>
    <row r="9" spans="1:22" s="10" customFormat="1" ht="18" customHeight="1" x14ac:dyDescent="0.25">
      <c r="A9" s="38">
        <v>4</v>
      </c>
      <c r="B9" s="51" t="s">
        <v>44</v>
      </c>
      <c r="C9" s="60">
        <v>110</v>
      </c>
      <c r="D9" s="27">
        <v>178738</v>
      </c>
      <c r="E9" s="92">
        <f t="shared" si="7"/>
        <v>1624.8909090909092</v>
      </c>
      <c r="F9" s="56">
        <v>98.7</v>
      </c>
      <c r="G9" s="13">
        <v>72.2</v>
      </c>
      <c r="H9" s="13">
        <f t="shared" si="1"/>
        <v>-10.272727272727266</v>
      </c>
      <c r="I9" s="9">
        <v>175227</v>
      </c>
      <c r="J9" s="93">
        <f t="shared" si="2"/>
        <v>1775.3495440729482</v>
      </c>
      <c r="K9" s="9">
        <v>196276</v>
      </c>
      <c r="L9" s="93">
        <f t="shared" si="3"/>
        <v>1988.6119554204661</v>
      </c>
      <c r="M9" s="9">
        <f t="shared" si="6"/>
        <v>-21049</v>
      </c>
      <c r="N9" s="93">
        <f t="shared" si="4"/>
        <v>-213.26241134751771</v>
      </c>
      <c r="O9" s="32"/>
      <c r="P9" s="9">
        <f>M9</f>
        <v>-21049</v>
      </c>
      <c r="Q9" s="9">
        <f t="shared" si="9"/>
        <v>-12.01241817756396</v>
      </c>
      <c r="R9" s="9"/>
      <c r="S9" s="9">
        <v>181298</v>
      </c>
      <c r="T9" s="40">
        <v>282746</v>
      </c>
      <c r="U9" s="68">
        <v>148986.6</v>
      </c>
      <c r="V9" s="40">
        <v>24794.5</v>
      </c>
    </row>
    <row r="10" spans="1:22" s="12" customFormat="1" ht="18" customHeight="1" x14ac:dyDescent="0.25">
      <c r="A10" s="39"/>
      <c r="B10" s="50" t="s">
        <v>20</v>
      </c>
      <c r="C10" s="63">
        <f>C11</f>
        <v>196.03716</v>
      </c>
      <c r="D10" s="11">
        <f t="shared" ref="D10:V10" si="11">D11</f>
        <v>291086.40000000002</v>
      </c>
      <c r="E10" s="91">
        <f t="shared" si="7"/>
        <v>1484.8531778362837</v>
      </c>
      <c r="F10" s="57">
        <f t="shared" si="11"/>
        <v>176.44900000000001</v>
      </c>
      <c r="G10" s="25">
        <f t="shared" si="11"/>
        <v>135.30099999999999</v>
      </c>
      <c r="H10" s="25">
        <f t="shared" si="1"/>
        <v>-9.9920647697609866</v>
      </c>
      <c r="I10" s="11">
        <f t="shared" si="11"/>
        <v>283008</v>
      </c>
      <c r="J10" s="132">
        <f t="shared" si="2"/>
        <v>1603.9082114378657</v>
      </c>
      <c r="K10" s="11">
        <f t="shared" si="11"/>
        <v>303789</v>
      </c>
      <c r="L10" s="132">
        <f t="shared" si="3"/>
        <v>1721.6816190513971</v>
      </c>
      <c r="M10" s="11">
        <f t="shared" si="11"/>
        <v>-20781</v>
      </c>
      <c r="N10" s="132">
        <f t="shared" si="4"/>
        <v>-117.77340761353138</v>
      </c>
      <c r="O10" s="32">
        <f t="shared" si="8"/>
        <v>0</v>
      </c>
      <c r="P10" s="32">
        <f>M10</f>
        <v>-20781</v>
      </c>
      <c r="Q10" s="32">
        <f t="shared" si="9"/>
        <v>-7.3429019674355498</v>
      </c>
      <c r="R10" s="32"/>
      <c r="S10" s="11">
        <f t="shared" si="11"/>
        <v>100047</v>
      </c>
      <c r="T10" s="41">
        <f t="shared" si="11"/>
        <v>113773</v>
      </c>
      <c r="U10" s="69">
        <f t="shared" si="11"/>
        <v>53128.7</v>
      </c>
      <c r="V10" s="41">
        <f t="shared" si="11"/>
        <v>3426.1</v>
      </c>
    </row>
    <row r="11" spans="1:22" s="10" customFormat="1" ht="18" customHeight="1" x14ac:dyDescent="0.25">
      <c r="A11" s="38">
        <v>5</v>
      </c>
      <c r="B11" s="47" t="s">
        <v>65</v>
      </c>
      <c r="C11" s="60">
        <v>196.03716</v>
      </c>
      <c r="D11" s="27">
        <v>291086.40000000002</v>
      </c>
      <c r="E11" s="92">
        <f t="shared" si="7"/>
        <v>1484.8531778362837</v>
      </c>
      <c r="F11" s="56">
        <v>176.44900000000001</v>
      </c>
      <c r="G11" s="13">
        <v>135.30099999999999</v>
      </c>
      <c r="H11" s="13">
        <f t="shared" si="1"/>
        <v>-9.9920647697609866</v>
      </c>
      <c r="I11" s="9">
        <v>283008</v>
      </c>
      <c r="J11" s="93">
        <f t="shared" si="2"/>
        <v>1603.9082114378657</v>
      </c>
      <c r="K11" s="9">
        <v>303789</v>
      </c>
      <c r="L11" s="93">
        <f t="shared" si="3"/>
        <v>1721.6816190513971</v>
      </c>
      <c r="M11" s="9">
        <f t="shared" si="6"/>
        <v>-20781</v>
      </c>
      <c r="N11" s="93">
        <f t="shared" si="4"/>
        <v>-117.77340761353138</v>
      </c>
      <c r="O11" s="32">
        <f t="shared" si="8"/>
        <v>0</v>
      </c>
      <c r="P11" s="9">
        <f>M11</f>
        <v>-20781</v>
      </c>
      <c r="Q11" s="9">
        <f t="shared" si="9"/>
        <v>-7.3429019674355498</v>
      </c>
      <c r="R11" s="9"/>
      <c r="S11" s="9">
        <v>100047</v>
      </c>
      <c r="T11" s="40">
        <v>113773</v>
      </c>
      <c r="U11" s="68">
        <v>53128.7</v>
      </c>
      <c r="V11" s="40">
        <v>3426.1</v>
      </c>
    </row>
    <row r="12" spans="1:22" s="12" customFormat="1" ht="18" customHeight="1" x14ac:dyDescent="0.25">
      <c r="A12" s="39"/>
      <c r="B12" s="50" t="s">
        <v>21</v>
      </c>
      <c r="C12" s="63">
        <f>C13</f>
        <v>64.56</v>
      </c>
      <c r="D12" s="11">
        <f t="shared" ref="D12:K12" si="12">D13</f>
        <v>104978.27</v>
      </c>
      <c r="E12" s="91">
        <f t="shared" si="7"/>
        <v>1626.0574659231722</v>
      </c>
      <c r="F12" s="57">
        <f t="shared" si="12"/>
        <v>41.4</v>
      </c>
      <c r="G12" s="25">
        <f t="shared" si="12"/>
        <v>33.799999999999997</v>
      </c>
      <c r="H12" s="25">
        <f t="shared" si="1"/>
        <v>-35.873605947955383</v>
      </c>
      <c r="I12" s="11">
        <f t="shared" si="12"/>
        <v>73943</v>
      </c>
      <c r="J12" s="132">
        <f t="shared" si="2"/>
        <v>1786.0628019323672</v>
      </c>
      <c r="K12" s="11">
        <f t="shared" si="12"/>
        <v>81533</v>
      </c>
      <c r="L12" s="132">
        <f t="shared" si="3"/>
        <v>1969.3961352657007</v>
      </c>
      <c r="M12" s="11">
        <f t="shared" si="6"/>
        <v>-7590</v>
      </c>
      <c r="N12" s="132">
        <f t="shared" si="4"/>
        <v>-183.33333333333334</v>
      </c>
      <c r="O12" s="32">
        <f t="shared" si="8"/>
        <v>0</v>
      </c>
      <c r="P12" s="11">
        <f>M12</f>
        <v>-7590</v>
      </c>
      <c r="Q12" s="11">
        <f t="shared" si="9"/>
        <v>-10.264663321747832</v>
      </c>
      <c r="R12" s="11"/>
      <c r="S12" s="11">
        <f>S13</f>
        <v>21889</v>
      </c>
      <c r="T12" s="41">
        <f>T13</f>
        <v>29691</v>
      </c>
      <c r="U12" s="69">
        <f t="shared" ref="U12:V12" si="13">U13</f>
        <v>18743.7</v>
      </c>
      <c r="V12" s="41">
        <f t="shared" si="13"/>
        <v>1950.6</v>
      </c>
    </row>
    <row r="13" spans="1:22" s="31" customFormat="1" ht="18" customHeight="1" x14ac:dyDescent="0.25">
      <c r="A13" s="38">
        <v>6</v>
      </c>
      <c r="B13" s="47" t="s">
        <v>64</v>
      </c>
      <c r="C13" s="60">
        <v>64.56</v>
      </c>
      <c r="D13" s="27">
        <v>104978.27</v>
      </c>
      <c r="E13" s="92">
        <f t="shared" si="7"/>
        <v>1626.0574659231722</v>
      </c>
      <c r="F13" s="56">
        <v>41.4</v>
      </c>
      <c r="G13" s="13">
        <v>33.799999999999997</v>
      </c>
      <c r="H13" s="13">
        <f t="shared" si="1"/>
        <v>-35.873605947955383</v>
      </c>
      <c r="I13" s="9">
        <v>73943</v>
      </c>
      <c r="J13" s="93">
        <f t="shared" si="2"/>
        <v>1786.0628019323672</v>
      </c>
      <c r="K13" s="9">
        <v>81533</v>
      </c>
      <c r="L13" s="93">
        <f t="shared" si="3"/>
        <v>1969.3961352657007</v>
      </c>
      <c r="M13" s="9">
        <v>-15762.010000000002</v>
      </c>
      <c r="N13" s="93">
        <f t="shared" si="4"/>
        <v>-380.72487922705318</v>
      </c>
      <c r="O13" s="32">
        <f t="shared" si="8"/>
        <v>0</v>
      </c>
      <c r="P13" s="9">
        <v>-15762.010000000002</v>
      </c>
      <c r="Q13" s="9">
        <f t="shared" si="9"/>
        <v>-21.316432928066213</v>
      </c>
      <c r="R13" s="9"/>
      <c r="S13" s="9">
        <v>21889</v>
      </c>
      <c r="T13" s="40">
        <v>29691</v>
      </c>
      <c r="U13" s="68">
        <v>18743.7</v>
      </c>
      <c r="V13" s="40">
        <v>1950.6</v>
      </c>
    </row>
    <row r="14" spans="1:22" s="19" customFormat="1" ht="18" customHeight="1" x14ac:dyDescent="0.25">
      <c r="A14" s="38"/>
      <c r="B14" s="52" t="s">
        <v>58</v>
      </c>
      <c r="C14" s="64">
        <f>C15</f>
        <v>1.0804199999999999</v>
      </c>
      <c r="D14" s="23">
        <f t="shared" ref="D14:V14" si="14">D15</f>
        <v>1833.12</v>
      </c>
      <c r="E14" s="91">
        <f t="shared" si="7"/>
        <v>1696.6735158549452</v>
      </c>
      <c r="F14" s="58">
        <f t="shared" si="14"/>
        <v>1719.5</v>
      </c>
      <c r="G14" s="26">
        <f t="shared" si="14"/>
        <v>0.81059599999999998</v>
      </c>
      <c r="H14" s="26">
        <f t="shared" si="1"/>
        <v>159051.07087984303</v>
      </c>
      <c r="I14" s="23">
        <f t="shared" si="14"/>
        <v>3057</v>
      </c>
      <c r="J14" s="132">
        <f t="shared" si="2"/>
        <v>1.777842396045362</v>
      </c>
      <c r="K14" s="23">
        <f t="shared" si="14"/>
        <v>3023</v>
      </c>
      <c r="L14" s="132">
        <f t="shared" si="3"/>
        <v>1.7580692061645826</v>
      </c>
      <c r="M14" s="23">
        <f t="shared" si="14"/>
        <v>34</v>
      </c>
      <c r="N14" s="132">
        <f t="shared" si="4"/>
        <v>1.9773189880779297E-2</v>
      </c>
      <c r="O14" s="32">
        <f t="shared" si="8"/>
        <v>1.1122015047432123</v>
      </c>
      <c r="P14" s="32">
        <f t="shared" ref="P14:P19" si="15">M14</f>
        <v>34</v>
      </c>
      <c r="Q14" s="32">
        <f t="shared" si="9"/>
        <v>1.1122015047432123</v>
      </c>
      <c r="R14" s="32"/>
      <c r="S14" s="23">
        <f t="shared" si="14"/>
        <v>237</v>
      </c>
      <c r="T14" s="45">
        <f t="shared" si="14"/>
        <v>192</v>
      </c>
      <c r="U14" s="70">
        <f t="shared" si="14"/>
        <v>0</v>
      </c>
      <c r="V14" s="45">
        <f t="shared" si="14"/>
        <v>0</v>
      </c>
    </row>
    <row r="15" spans="1:22" s="10" customFormat="1" ht="18" customHeight="1" x14ac:dyDescent="0.25">
      <c r="A15" s="38">
        <v>7</v>
      </c>
      <c r="B15" s="47" t="s">
        <v>59</v>
      </c>
      <c r="C15" s="60">
        <v>1.0804199999999999</v>
      </c>
      <c r="D15" s="27">
        <v>1833.12</v>
      </c>
      <c r="E15" s="92">
        <f t="shared" si="7"/>
        <v>1696.6735158549452</v>
      </c>
      <c r="F15" s="56">
        <v>1719.5</v>
      </c>
      <c r="G15" s="13">
        <v>0.81059599999999998</v>
      </c>
      <c r="H15" s="13">
        <f t="shared" si="1"/>
        <v>159051.07087984303</v>
      </c>
      <c r="I15" s="9">
        <v>3057</v>
      </c>
      <c r="J15" s="93">
        <f t="shared" si="2"/>
        <v>1.777842396045362</v>
      </c>
      <c r="K15" s="9">
        <v>3023</v>
      </c>
      <c r="L15" s="93">
        <f t="shared" si="3"/>
        <v>1.7580692061645826</v>
      </c>
      <c r="M15" s="9">
        <f t="shared" si="6"/>
        <v>34</v>
      </c>
      <c r="N15" s="93">
        <f t="shared" si="4"/>
        <v>1.9773189880779297E-2</v>
      </c>
      <c r="O15" s="32">
        <f t="shared" si="8"/>
        <v>1.1122015047432123</v>
      </c>
      <c r="P15" s="9">
        <f t="shared" si="15"/>
        <v>34</v>
      </c>
      <c r="Q15" s="9">
        <f t="shared" si="9"/>
        <v>1.1122015047432123</v>
      </c>
      <c r="R15" s="9"/>
      <c r="S15" s="9">
        <v>237</v>
      </c>
      <c r="T15" s="40">
        <v>192</v>
      </c>
      <c r="U15" s="68">
        <v>0</v>
      </c>
      <c r="V15" s="40">
        <v>0</v>
      </c>
    </row>
    <row r="16" spans="1:22" s="12" customFormat="1" ht="18" customHeight="1" x14ac:dyDescent="0.25">
      <c r="A16" s="39"/>
      <c r="B16" s="50" t="s">
        <v>0</v>
      </c>
      <c r="C16" s="63">
        <f>C17</f>
        <v>6.1824700000000004</v>
      </c>
      <c r="D16" s="11">
        <f t="shared" ref="D16:V16" si="16">D17</f>
        <v>8995.68</v>
      </c>
      <c r="E16" s="91">
        <f t="shared" si="7"/>
        <v>1455.0301093252374</v>
      </c>
      <c r="F16" s="57">
        <f t="shared" si="16"/>
        <v>3.8</v>
      </c>
      <c r="G16" s="25">
        <f t="shared" si="16"/>
        <v>2</v>
      </c>
      <c r="H16" s="25">
        <f t="shared" si="1"/>
        <v>-38.535892612499545</v>
      </c>
      <c r="I16" s="11">
        <f t="shared" si="16"/>
        <v>7248</v>
      </c>
      <c r="J16" s="132">
        <f t="shared" si="2"/>
        <v>1907.3684210526317</v>
      </c>
      <c r="K16" s="11">
        <f t="shared" si="16"/>
        <v>9113</v>
      </c>
      <c r="L16" s="132">
        <f t="shared" si="3"/>
        <v>2398.1578947368421</v>
      </c>
      <c r="M16" s="11">
        <f t="shared" si="16"/>
        <v>-1865</v>
      </c>
      <c r="N16" s="132">
        <f t="shared" si="4"/>
        <v>-490.78947368421058</v>
      </c>
      <c r="O16" s="32">
        <f t="shared" si="8"/>
        <v>0</v>
      </c>
      <c r="P16" s="32">
        <f t="shared" si="15"/>
        <v>-1865</v>
      </c>
      <c r="Q16" s="32">
        <f t="shared" si="9"/>
        <v>-25.731236203090507</v>
      </c>
      <c r="R16" s="32"/>
      <c r="S16" s="11">
        <f t="shared" si="16"/>
        <v>3681</v>
      </c>
      <c r="T16" s="41">
        <f t="shared" si="16"/>
        <v>3671</v>
      </c>
      <c r="U16" s="69">
        <f t="shared" si="16"/>
        <v>3103.1</v>
      </c>
      <c r="V16" s="41">
        <f t="shared" si="16"/>
        <v>584.20000000000005</v>
      </c>
    </row>
    <row r="17" spans="1:22" s="10" customFormat="1" ht="18" customHeight="1" x14ac:dyDescent="0.25">
      <c r="A17" s="38">
        <v>8</v>
      </c>
      <c r="B17" s="49" t="s">
        <v>25</v>
      </c>
      <c r="C17" s="60">
        <v>6.1824700000000004</v>
      </c>
      <c r="D17" s="27">
        <v>8995.68</v>
      </c>
      <c r="E17" s="92">
        <f t="shared" si="7"/>
        <v>1455.0301093252374</v>
      </c>
      <c r="F17" s="56">
        <v>3.8</v>
      </c>
      <c r="G17" s="13">
        <v>2</v>
      </c>
      <c r="H17" s="13">
        <f t="shared" si="1"/>
        <v>-38.535892612499545</v>
      </c>
      <c r="I17" s="9">
        <v>7248</v>
      </c>
      <c r="J17" s="93">
        <f t="shared" si="2"/>
        <v>1907.3684210526317</v>
      </c>
      <c r="K17" s="9">
        <v>9113</v>
      </c>
      <c r="L17" s="93">
        <f t="shared" si="3"/>
        <v>2398.1578947368421</v>
      </c>
      <c r="M17" s="9">
        <f t="shared" si="6"/>
        <v>-1865</v>
      </c>
      <c r="N17" s="93">
        <f t="shared" si="4"/>
        <v>-490.78947368421058</v>
      </c>
      <c r="O17" s="32">
        <f t="shared" si="8"/>
        <v>0</v>
      </c>
      <c r="P17" s="9">
        <f t="shared" si="15"/>
        <v>-1865</v>
      </c>
      <c r="Q17" s="9">
        <f t="shared" si="9"/>
        <v>-25.731236203090507</v>
      </c>
      <c r="R17" s="9"/>
      <c r="S17" s="9">
        <v>3681</v>
      </c>
      <c r="T17" s="40">
        <v>3671</v>
      </c>
      <c r="U17" s="68">
        <v>3103.1</v>
      </c>
      <c r="V17" s="40">
        <v>584.20000000000005</v>
      </c>
    </row>
    <row r="18" spans="1:22" s="12" customFormat="1" ht="18" customHeight="1" x14ac:dyDescent="0.25">
      <c r="A18" s="39"/>
      <c r="B18" s="50" t="s">
        <v>1</v>
      </c>
      <c r="C18" s="61">
        <f>C19</f>
        <v>25.291</v>
      </c>
      <c r="D18" s="22">
        <f t="shared" ref="D18:V18" si="17">D19</f>
        <v>37322.769999999997</v>
      </c>
      <c r="E18" s="91">
        <f t="shared" si="7"/>
        <v>1475.7332647977539</v>
      </c>
      <c r="F18" s="54">
        <f t="shared" si="17"/>
        <v>0</v>
      </c>
      <c r="G18" s="24">
        <f t="shared" si="17"/>
        <v>0</v>
      </c>
      <c r="H18" s="24">
        <f t="shared" si="1"/>
        <v>-100</v>
      </c>
      <c r="I18" s="22">
        <f t="shared" si="17"/>
        <v>0</v>
      </c>
      <c r="J18" s="132" t="e">
        <f t="shared" si="2"/>
        <v>#DIV/0!</v>
      </c>
      <c r="K18" s="22">
        <f t="shared" si="17"/>
        <v>0</v>
      </c>
      <c r="L18" s="132" t="e">
        <f t="shared" si="3"/>
        <v>#DIV/0!</v>
      </c>
      <c r="M18" s="22">
        <f t="shared" si="17"/>
        <v>0</v>
      </c>
      <c r="N18" s="132" t="e">
        <f t="shared" si="4"/>
        <v>#DIV/0!</v>
      </c>
      <c r="O18" s="32">
        <f t="shared" si="8"/>
        <v>0</v>
      </c>
      <c r="P18" s="32">
        <f t="shared" si="15"/>
        <v>0</v>
      </c>
      <c r="Q18" s="32" t="e">
        <f t="shared" si="9"/>
        <v>#DIV/0!</v>
      </c>
      <c r="R18" s="32"/>
      <c r="S18" s="22">
        <f t="shared" si="17"/>
        <v>7304</v>
      </c>
      <c r="T18" s="43">
        <f t="shared" si="17"/>
        <v>42046</v>
      </c>
      <c r="U18" s="67">
        <f t="shared" si="17"/>
        <v>18102.8</v>
      </c>
      <c r="V18" s="43">
        <f t="shared" si="17"/>
        <v>3330.2</v>
      </c>
    </row>
    <row r="19" spans="1:22" s="18" customFormat="1" ht="18" customHeight="1" x14ac:dyDescent="0.25">
      <c r="A19" s="39">
        <v>9</v>
      </c>
      <c r="B19" s="47" t="s">
        <v>45</v>
      </c>
      <c r="C19" s="62">
        <v>25.291</v>
      </c>
      <c r="D19" s="28">
        <v>37322.769999999997</v>
      </c>
      <c r="E19" s="92">
        <f t="shared" si="7"/>
        <v>1475.7332647977539</v>
      </c>
      <c r="F19" s="59"/>
      <c r="G19" s="30"/>
      <c r="H19" s="30"/>
      <c r="I19" s="17"/>
      <c r="J19" s="93"/>
      <c r="K19" s="17"/>
      <c r="L19" s="93"/>
      <c r="M19" s="9"/>
      <c r="N19" s="93"/>
      <c r="O19" s="32"/>
      <c r="P19" s="9">
        <f t="shared" si="15"/>
        <v>0</v>
      </c>
      <c r="Q19" s="9" t="e">
        <f t="shared" si="9"/>
        <v>#DIV/0!</v>
      </c>
      <c r="R19" s="9"/>
      <c r="S19" s="17">
        <v>7304</v>
      </c>
      <c r="T19" s="46">
        <v>42046</v>
      </c>
      <c r="U19" s="71">
        <v>18102.8</v>
      </c>
      <c r="V19" s="46">
        <v>3330.2</v>
      </c>
    </row>
    <row r="20" spans="1:22" s="12" customFormat="1" ht="18" customHeight="1" x14ac:dyDescent="0.25">
      <c r="A20" s="39"/>
      <c r="B20" s="50" t="s">
        <v>2</v>
      </c>
      <c r="C20" s="63">
        <f>C21</f>
        <v>21.97382</v>
      </c>
      <c r="D20" s="11">
        <f t="shared" ref="D20:U22" si="18">D21</f>
        <v>37984.339999999997</v>
      </c>
      <c r="E20" s="91">
        <f t="shared" si="7"/>
        <v>1728.6179644686265</v>
      </c>
      <c r="F20" s="57">
        <f t="shared" si="18"/>
        <v>24.542999999999999</v>
      </c>
      <c r="G20" s="25">
        <f t="shared" si="18"/>
        <v>14.28</v>
      </c>
      <c r="H20" s="25">
        <f t="shared" si="1"/>
        <v>11.692004394320151</v>
      </c>
      <c r="I20" s="11">
        <f t="shared" si="18"/>
        <v>44863</v>
      </c>
      <c r="J20" s="132">
        <f t="shared" si="2"/>
        <v>1827.9346453163835</v>
      </c>
      <c r="K20" s="11">
        <f t="shared" si="18"/>
        <v>42807</v>
      </c>
      <c r="L20" s="132">
        <f t="shared" si="3"/>
        <v>1744.1633052194109</v>
      </c>
      <c r="M20" s="11">
        <f t="shared" si="18"/>
        <v>2056</v>
      </c>
      <c r="N20" s="132">
        <f t="shared" si="4"/>
        <v>83.771340096972665</v>
      </c>
      <c r="O20" s="32">
        <f t="shared" si="8"/>
        <v>4.5828410939972812</v>
      </c>
      <c r="P20" s="32"/>
      <c r="Q20" s="32">
        <f t="shared" si="9"/>
        <v>0</v>
      </c>
      <c r="R20" s="32"/>
      <c r="S20" s="11">
        <f t="shared" si="18"/>
        <v>5609</v>
      </c>
      <c r="T20" s="41">
        <f t="shared" si="18"/>
        <v>3481</v>
      </c>
      <c r="U20" s="69">
        <f t="shared" si="18"/>
        <v>0</v>
      </c>
      <c r="V20" s="41">
        <f t="shared" ref="V20" si="19">V21</f>
        <v>0</v>
      </c>
    </row>
    <row r="21" spans="1:22" s="10" customFormat="1" ht="18" customHeight="1" x14ac:dyDescent="0.25">
      <c r="A21" s="38">
        <v>10</v>
      </c>
      <c r="B21" s="49" t="s">
        <v>36</v>
      </c>
      <c r="C21" s="60">
        <v>21.97382</v>
      </c>
      <c r="D21" s="27">
        <v>37984.339999999997</v>
      </c>
      <c r="E21" s="92">
        <f t="shared" si="7"/>
        <v>1728.6179644686265</v>
      </c>
      <c r="F21" s="56">
        <v>24.542999999999999</v>
      </c>
      <c r="G21" s="13">
        <v>14.28</v>
      </c>
      <c r="H21" s="13">
        <f t="shared" si="1"/>
        <v>11.692004394320151</v>
      </c>
      <c r="I21" s="9">
        <v>44863</v>
      </c>
      <c r="J21" s="93">
        <f t="shared" si="2"/>
        <v>1827.9346453163835</v>
      </c>
      <c r="K21" s="9">
        <v>42807</v>
      </c>
      <c r="L21" s="93">
        <f t="shared" si="3"/>
        <v>1744.1633052194109</v>
      </c>
      <c r="M21" s="9">
        <f t="shared" si="6"/>
        <v>2056</v>
      </c>
      <c r="N21" s="93">
        <f t="shared" si="4"/>
        <v>83.771340096972665</v>
      </c>
      <c r="O21" s="32">
        <f t="shared" si="8"/>
        <v>4.5828410939972812</v>
      </c>
      <c r="P21" s="9"/>
      <c r="Q21" s="9">
        <f t="shared" si="9"/>
        <v>0</v>
      </c>
      <c r="R21" s="9"/>
      <c r="S21" s="9">
        <v>5609</v>
      </c>
      <c r="T21" s="40">
        <v>3481</v>
      </c>
      <c r="U21" s="68">
        <v>0</v>
      </c>
      <c r="V21" s="40">
        <v>0</v>
      </c>
    </row>
    <row r="22" spans="1:22" s="12" customFormat="1" ht="18" customHeight="1" x14ac:dyDescent="0.25">
      <c r="A22" s="39"/>
      <c r="B22" s="50" t="s">
        <v>3</v>
      </c>
      <c r="C22" s="63">
        <f>C23</f>
        <v>4.8890000000000002</v>
      </c>
      <c r="D22" s="11">
        <f t="shared" si="18"/>
        <v>8926</v>
      </c>
      <c r="E22" s="91">
        <f t="shared" si="7"/>
        <v>1825.7312333810594</v>
      </c>
      <c r="F22" s="57">
        <f t="shared" si="18"/>
        <v>2.5</v>
      </c>
      <c r="G22" s="25">
        <f t="shared" si="18"/>
        <v>1.5</v>
      </c>
      <c r="H22" s="25">
        <f t="shared" si="1"/>
        <v>-48.864798527306199</v>
      </c>
      <c r="I22" s="11">
        <f t="shared" si="18"/>
        <v>5108</v>
      </c>
      <c r="J22" s="132">
        <f t="shared" si="2"/>
        <v>2043.2</v>
      </c>
      <c r="K22" s="11">
        <f t="shared" si="18"/>
        <v>7488</v>
      </c>
      <c r="L22" s="132">
        <f t="shared" si="3"/>
        <v>2995.2</v>
      </c>
      <c r="M22" s="11">
        <f t="shared" si="18"/>
        <v>-2380</v>
      </c>
      <c r="N22" s="132">
        <f t="shared" si="4"/>
        <v>-952</v>
      </c>
      <c r="O22" s="32">
        <f t="shared" si="8"/>
        <v>0</v>
      </c>
      <c r="P22" s="32">
        <f t="shared" ref="P22:P27" si="20">M22</f>
        <v>-2380</v>
      </c>
      <c r="Q22" s="32">
        <f t="shared" si="9"/>
        <v>-46.593578700078311</v>
      </c>
      <c r="R22" s="32"/>
      <c r="S22" s="11">
        <f t="shared" si="18"/>
        <v>8216</v>
      </c>
      <c r="T22" s="41">
        <f t="shared" si="18"/>
        <v>11371</v>
      </c>
      <c r="U22" s="69">
        <f t="shared" si="18"/>
        <v>2772</v>
      </c>
      <c r="V22" s="41">
        <f t="shared" ref="V22" si="21">V23</f>
        <v>335.6</v>
      </c>
    </row>
    <row r="23" spans="1:22" s="10" customFormat="1" ht="18" customHeight="1" x14ac:dyDescent="0.25">
      <c r="A23" s="38">
        <v>11</v>
      </c>
      <c r="B23" s="49" t="s">
        <v>26</v>
      </c>
      <c r="C23" s="60">
        <v>4.8890000000000002</v>
      </c>
      <c r="D23" s="27">
        <v>8926</v>
      </c>
      <c r="E23" s="92">
        <f t="shared" si="7"/>
        <v>1825.7312333810594</v>
      </c>
      <c r="F23" s="56">
        <v>2.5</v>
      </c>
      <c r="G23" s="13">
        <v>1.5</v>
      </c>
      <c r="H23" s="13">
        <f t="shared" si="1"/>
        <v>-48.864798527306199</v>
      </c>
      <c r="I23" s="9">
        <v>5108</v>
      </c>
      <c r="J23" s="93">
        <f t="shared" si="2"/>
        <v>2043.2</v>
      </c>
      <c r="K23" s="9">
        <v>7488</v>
      </c>
      <c r="L23" s="93">
        <f t="shared" si="3"/>
        <v>2995.2</v>
      </c>
      <c r="M23" s="9">
        <f t="shared" si="6"/>
        <v>-2380</v>
      </c>
      <c r="N23" s="93">
        <f t="shared" si="4"/>
        <v>-952</v>
      </c>
      <c r="O23" s="32">
        <f t="shared" si="8"/>
        <v>0</v>
      </c>
      <c r="P23" s="9">
        <f t="shared" si="20"/>
        <v>-2380</v>
      </c>
      <c r="Q23" s="9">
        <f t="shared" si="9"/>
        <v>-46.593578700078311</v>
      </c>
      <c r="R23" s="9"/>
      <c r="S23" s="9">
        <v>8216</v>
      </c>
      <c r="T23" s="40">
        <v>11371</v>
      </c>
      <c r="U23" s="68">
        <v>2772</v>
      </c>
      <c r="V23" s="40">
        <v>335.6</v>
      </c>
    </row>
    <row r="24" spans="1:22" s="12" customFormat="1" ht="18" hidden="1" customHeight="1" x14ac:dyDescent="0.25">
      <c r="A24" s="39"/>
      <c r="B24" s="50" t="s">
        <v>4</v>
      </c>
      <c r="C24" s="63">
        <f>C25</f>
        <v>2.9249999999999998</v>
      </c>
      <c r="D24" s="11">
        <f t="shared" ref="D24:V24" si="22">D25</f>
        <v>3636.06</v>
      </c>
      <c r="E24" s="91">
        <f t="shared" si="7"/>
        <v>1243.0974358974358</v>
      </c>
      <c r="F24" s="57">
        <f t="shared" si="22"/>
        <v>2.0880000000000001</v>
      </c>
      <c r="G24" s="25">
        <f t="shared" si="22"/>
        <v>0.83</v>
      </c>
      <c r="H24" s="25">
        <f t="shared" si="1"/>
        <v>-28.615384615384613</v>
      </c>
      <c r="I24" s="11">
        <f t="shared" si="22"/>
        <v>3113</v>
      </c>
      <c r="J24" s="132">
        <f t="shared" si="2"/>
        <v>1490.9003831417624</v>
      </c>
      <c r="K24" s="11">
        <f>K25</f>
        <v>3603</v>
      </c>
      <c r="L24" s="132">
        <f t="shared" si="3"/>
        <v>1725.5747126436781</v>
      </c>
      <c r="M24" s="11">
        <f t="shared" si="22"/>
        <v>-490</v>
      </c>
      <c r="N24" s="132">
        <f t="shared" si="4"/>
        <v>-234.67432950191571</v>
      </c>
      <c r="O24" s="32">
        <f t="shared" si="8"/>
        <v>0</v>
      </c>
      <c r="P24" s="32">
        <f t="shared" si="20"/>
        <v>-490</v>
      </c>
      <c r="Q24" s="32">
        <f t="shared" si="9"/>
        <v>-15.740443302280758</v>
      </c>
      <c r="R24" s="32"/>
      <c r="S24" s="11">
        <f t="shared" si="22"/>
        <v>1569</v>
      </c>
      <c r="T24" s="41">
        <f t="shared" si="22"/>
        <v>1030</v>
      </c>
      <c r="U24" s="69">
        <f t="shared" si="22"/>
        <v>0</v>
      </c>
      <c r="V24" s="41">
        <f t="shared" si="22"/>
        <v>0</v>
      </c>
    </row>
    <row r="25" spans="1:22" s="10" customFormat="1" ht="18" hidden="1" customHeight="1" x14ac:dyDescent="0.25">
      <c r="A25" s="38">
        <v>12</v>
      </c>
      <c r="B25" s="49" t="s">
        <v>27</v>
      </c>
      <c r="C25" s="60">
        <v>2.9249999999999998</v>
      </c>
      <c r="D25" s="27">
        <v>3636.06</v>
      </c>
      <c r="E25" s="92">
        <f t="shared" si="7"/>
        <v>1243.0974358974358</v>
      </c>
      <c r="F25" s="56">
        <v>2.0880000000000001</v>
      </c>
      <c r="G25" s="13">
        <v>0.83</v>
      </c>
      <c r="H25" s="13">
        <f t="shared" si="1"/>
        <v>-28.615384615384613</v>
      </c>
      <c r="I25" s="9">
        <v>3113</v>
      </c>
      <c r="J25" s="93">
        <f t="shared" si="2"/>
        <v>1490.9003831417624</v>
      </c>
      <c r="K25" s="9">
        <v>3603</v>
      </c>
      <c r="L25" s="93">
        <f t="shared" si="3"/>
        <v>1725.5747126436781</v>
      </c>
      <c r="M25" s="9">
        <f t="shared" si="6"/>
        <v>-490</v>
      </c>
      <c r="N25" s="93">
        <f t="shared" si="4"/>
        <v>-234.67432950191571</v>
      </c>
      <c r="O25" s="32">
        <f t="shared" si="8"/>
        <v>0</v>
      </c>
      <c r="P25" s="9">
        <f t="shared" si="20"/>
        <v>-490</v>
      </c>
      <c r="Q25" s="9">
        <f t="shared" si="9"/>
        <v>-15.740443302280758</v>
      </c>
      <c r="R25" s="9"/>
      <c r="S25" s="9">
        <v>1569</v>
      </c>
      <c r="T25" s="40">
        <v>1030</v>
      </c>
      <c r="U25" s="68">
        <v>0</v>
      </c>
      <c r="V25" s="40">
        <v>0</v>
      </c>
    </row>
    <row r="26" spans="1:22" s="12" customFormat="1" ht="18" customHeight="1" x14ac:dyDescent="0.25">
      <c r="A26" s="39"/>
      <c r="B26" s="50" t="s">
        <v>5</v>
      </c>
      <c r="C26" s="63">
        <f>C27</f>
        <v>21.427</v>
      </c>
      <c r="D26" s="11">
        <f t="shared" ref="D26:V26" si="23">D27</f>
        <v>33064.19</v>
      </c>
      <c r="E26" s="91">
        <f t="shared" si="7"/>
        <v>1543.108694637607</v>
      </c>
      <c r="F26" s="57">
        <f t="shared" si="23"/>
        <v>15.1</v>
      </c>
      <c r="G26" s="25">
        <f t="shared" si="23"/>
        <v>10.7</v>
      </c>
      <c r="H26" s="25">
        <f t="shared" si="1"/>
        <v>-29.52816539879592</v>
      </c>
      <c r="I26" s="11">
        <f t="shared" si="23"/>
        <v>25780</v>
      </c>
      <c r="J26" s="132">
        <f t="shared" si="2"/>
        <v>1707.2847682119207</v>
      </c>
      <c r="K26" s="11">
        <f t="shared" si="23"/>
        <v>27773</v>
      </c>
      <c r="L26" s="132">
        <f t="shared" si="3"/>
        <v>1839.2715231788079</v>
      </c>
      <c r="M26" s="11">
        <f t="shared" si="23"/>
        <v>-1993</v>
      </c>
      <c r="N26" s="132">
        <f t="shared" si="4"/>
        <v>-131.98675496688742</v>
      </c>
      <c r="O26" s="32">
        <f t="shared" si="8"/>
        <v>0</v>
      </c>
      <c r="P26" s="32">
        <f t="shared" si="20"/>
        <v>-1993</v>
      </c>
      <c r="Q26" s="32">
        <f t="shared" si="9"/>
        <v>-7.7307990690457729</v>
      </c>
      <c r="R26" s="32"/>
      <c r="S26" s="11">
        <f t="shared" si="23"/>
        <v>25352</v>
      </c>
      <c r="T26" s="41">
        <f t="shared" si="23"/>
        <v>22773</v>
      </c>
      <c r="U26" s="69">
        <f t="shared" si="23"/>
        <v>11205.5</v>
      </c>
      <c r="V26" s="41">
        <f t="shared" si="23"/>
        <v>5017.7</v>
      </c>
    </row>
    <row r="27" spans="1:22" s="10" customFormat="1" ht="18" customHeight="1" x14ac:dyDescent="0.25">
      <c r="A27" s="38">
        <v>13</v>
      </c>
      <c r="B27" s="51" t="s">
        <v>82</v>
      </c>
      <c r="C27" s="60">
        <v>21.427</v>
      </c>
      <c r="D27" s="27">
        <v>33064.19</v>
      </c>
      <c r="E27" s="92">
        <f t="shared" si="7"/>
        <v>1543.108694637607</v>
      </c>
      <c r="F27" s="56">
        <v>15.1</v>
      </c>
      <c r="G27" s="13">
        <v>10.7</v>
      </c>
      <c r="H27" s="13">
        <f t="shared" si="1"/>
        <v>-29.52816539879592</v>
      </c>
      <c r="I27" s="9">
        <v>25780</v>
      </c>
      <c r="J27" s="93">
        <f t="shared" si="2"/>
        <v>1707.2847682119207</v>
      </c>
      <c r="K27" s="9">
        <v>27773</v>
      </c>
      <c r="L27" s="93">
        <f t="shared" si="3"/>
        <v>1839.2715231788079</v>
      </c>
      <c r="M27" s="9">
        <f t="shared" si="6"/>
        <v>-1993</v>
      </c>
      <c r="N27" s="93">
        <f t="shared" si="4"/>
        <v>-131.98675496688742</v>
      </c>
      <c r="O27" s="32">
        <f t="shared" si="8"/>
        <v>0</v>
      </c>
      <c r="P27" s="9">
        <f t="shared" si="20"/>
        <v>-1993</v>
      </c>
      <c r="Q27" s="9">
        <f t="shared" si="9"/>
        <v>-7.7307990690457729</v>
      </c>
      <c r="R27" s="9"/>
      <c r="S27" s="9">
        <v>25352</v>
      </c>
      <c r="T27" s="40">
        <v>22773</v>
      </c>
      <c r="U27" s="68">
        <v>11205.5</v>
      </c>
      <c r="V27" s="40">
        <v>5017.7</v>
      </c>
    </row>
    <row r="28" spans="1:22" s="12" customFormat="1" ht="18" customHeight="1" x14ac:dyDescent="0.25">
      <c r="A28" s="39"/>
      <c r="B28" s="50" t="s">
        <v>6</v>
      </c>
      <c r="C28" s="63">
        <f>C29</f>
        <v>12.399789999999999</v>
      </c>
      <c r="D28" s="11">
        <f t="shared" ref="D28:V28" si="24">D29</f>
        <v>19392.53</v>
      </c>
      <c r="E28" s="92">
        <f t="shared" si="7"/>
        <v>1563.9401957613798</v>
      </c>
      <c r="F28" s="57">
        <f t="shared" si="24"/>
        <v>7.8</v>
      </c>
      <c r="G28" s="25">
        <f t="shared" si="24"/>
        <v>5.2450000000000001</v>
      </c>
      <c r="H28" s="25">
        <f t="shared" si="1"/>
        <v>-37.095708878940691</v>
      </c>
      <c r="I28" s="11">
        <f t="shared" si="24"/>
        <v>14203</v>
      </c>
      <c r="J28" s="93">
        <f t="shared" si="2"/>
        <v>1820.897435897436</v>
      </c>
      <c r="K28" s="11">
        <f t="shared" si="24"/>
        <v>16575</v>
      </c>
      <c r="L28" s="93">
        <f t="shared" si="3"/>
        <v>2125</v>
      </c>
      <c r="M28" s="11">
        <f t="shared" si="24"/>
        <v>-2372</v>
      </c>
      <c r="N28" s="93">
        <f t="shared" si="4"/>
        <v>-304.10256410256409</v>
      </c>
      <c r="O28" s="32">
        <f t="shared" si="8"/>
        <v>0</v>
      </c>
      <c r="P28" s="32"/>
      <c r="Q28" s="32">
        <f t="shared" si="9"/>
        <v>0</v>
      </c>
      <c r="R28" s="32"/>
      <c r="S28" s="11">
        <f t="shared" si="24"/>
        <v>1835.8</v>
      </c>
      <c r="T28" s="41">
        <f t="shared" si="24"/>
        <v>2639.1000000000004</v>
      </c>
      <c r="U28" s="69">
        <f t="shared" si="24"/>
        <v>1652.8</v>
      </c>
      <c r="V28" s="41">
        <f t="shared" si="24"/>
        <v>240.7</v>
      </c>
    </row>
    <row r="29" spans="1:22" s="10" customFormat="1" ht="18" customHeight="1" x14ac:dyDescent="0.25">
      <c r="A29" s="38">
        <v>14</v>
      </c>
      <c r="B29" s="51" t="s">
        <v>39</v>
      </c>
      <c r="C29" s="60">
        <v>12.399789999999999</v>
      </c>
      <c r="D29" s="27">
        <v>19392.53</v>
      </c>
      <c r="E29" s="92">
        <f t="shared" si="7"/>
        <v>1563.9401957613798</v>
      </c>
      <c r="F29" s="56">
        <v>7.8</v>
      </c>
      <c r="G29" s="13">
        <v>5.2450000000000001</v>
      </c>
      <c r="H29" s="13">
        <f t="shared" si="1"/>
        <v>-37.095708878940691</v>
      </c>
      <c r="I29" s="9">
        <v>14203</v>
      </c>
      <c r="J29" s="93">
        <f t="shared" si="2"/>
        <v>1820.897435897436</v>
      </c>
      <c r="K29" s="9">
        <v>16575</v>
      </c>
      <c r="L29" s="93">
        <f t="shared" si="3"/>
        <v>2125</v>
      </c>
      <c r="M29" s="9">
        <f t="shared" si="6"/>
        <v>-2372</v>
      </c>
      <c r="N29" s="93">
        <f t="shared" si="4"/>
        <v>-304.10256410256409</v>
      </c>
      <c r="O29" s="32">
        <f t="shared" si="8"/>
        <v>0</v>
      </c>
      <c r="P29" s="9"/>
      <c r="Q29" s="9">
        <f t="shared" si="9"/>
        <v>0</v>
      </c>
      <c r="R29" s="9"/>
      <c r="S29" s="9">
        <f>355.9+361.1+1118.8</f>
        <v>1835.8</v>
      </c>
      <c r="T29" s="40">
        <f>489.3+33.4+2116.4</f>
        <v>2639.1000000000004</v>
      </c>
      <c r="U29" s="68">
        <v>1652.8</v>
      </c>
      <c r="V29" s="40">
        <v>240.7</v>
      </c>
    </row>
    <row r="30" spans="1:22" s="12" customFormat="1" ht="18" customHeight="1" x14ac:dyDescent="0.25">
      <c r="A30" s="39"/>
      <c r="B30" s="50" t="s">
        <v>7</v>
      </c>
      <c r="C30" s="63">
        <f>C31+C32+C33</f>
        <v>30.095999999999997</v>
      </c>
      <c r="D30" s="11">
        <f t="shared" ref="D30:V30" si="25">D31+D32+D33</f>
        <v>51192.89</v>
      </c>
      <c r="E30" s="91">
        <f t="shared" si="7"/>
        <v>1700.9865098351943</v>
      </c>
      <c r="F30" s="57">
        <f t="shared" si="25"/>
        <v>29.050999999999998</v>
      </c>
      <c r="G30" s="25">
        <f t="shared" si="25"/>
        <v>16.66</v>
      </c>
      <c r="H30" s="25">
        <f t="shared" si="1"/>
        <v>-3.4722222222222143</v>
      </c>
      <c r="I30" s="11">
        <f t="shared" si="25"/>
        <v>54240.57</v>
      </c>
      <c r="J30" s="132">
        <f t="shared" si="2"/>
        <v>1867.0809954906888</v>
      </c>
      <c r="K30" s="11">
        <f t="shared" si="25"/>
        <v>58247.979999999996</v>
      </c>
      <c r="L30" s="132">
        <f t="shared" si="3"/>
        <v>2005.0249561116657</v>
      </c>
      <c r="M30" s="11">
        <f t="shared" si="25"/>
        <v>-4007.41</v>
      </c>
      <c r="N30" s="132">
        <f t="shared" si="4"/>
        <v>-137.9439606209769</v>
      </c>
      <c r="O30" s="32">
        <f t="shared" si="8"/>
        <v>0</v>
      </c>
      <c r="P30" s="32">
        <f>M30</f>
        <v>-4007.41</v>
      </c>
      <c r="Q30" s="32">
        <f t="shared" si="9"/>
        <v>-7.3882151312200435</v>
      </c>
      <c r="R30" s="32"/>
      <c r="S30" s="11">
        <f t="shared" si="25"/>
        <v>24265</v>
      </c>
      <c r="T30" s="41">
        <f t="shared" si="25"/>
        <v>16903</v>
      </c>
      <c r="U30" s="69">
        <f t="shared" si="25"/>
        <v>11013.099999999999</v>
      </c>
      <c r="V30" s="41">
        <f t="shared" si="25"/>
        <v>1646.8000000000002</v>
      </c>
    </row>
    <row r="31" spans="1:22" s="10" customFormat="1" ht="18" customHeight="1" x14ac:dyDescent="0.25">
      <c r="A31" s="38">
        <v>15</v>
      </c>
      <c r="B31" s="49" t="s">
        <v>28</v>
      </c>
      <c r="C31" s="60">
        <v>18.190999999999999</v>
      </c>
      <c r="D31" s="27">
        <v>32736.28</v>
      </c>
      <c r="E31" s="92">
        <f t="shared" si="7"/>
        <v>1799.586608762575</v>
      </c>
      <c r="F31" s="56">
        <v>15.2</v>
      </c>
      <c r="G31" s="13">
        <v>10.3</v>
      </c>
      <c r="H31" s="13">
        <f t="shared" si="1"/>
        <v>-16.44219669067121</v>
      </c>
      <c r="I31" s="9">
        <v>29382</v>
      </c>
      <c r="J31" s="93">
        <f t="shared" si="2"/>
        <v>1933.0263157894738</v>
      </c>
      <c r="K31" s="9">
        <v>30560</v>
      </c>
      <c r="L31" s="93">
        <f t="shared" si="3"/>
        <v>2010.5263157894738</v>
      </c>
      <c r="M31" s="9">
        <f t="shared" si="6"/>
        <v>-1178</v>
      </c>
      <c r="N31" s="93">
        <f t="shared" si="4"/>
        <v>-77.5</v>
      </c>
      <c r="O31" s="32">
        <f t="shared" si="8"/>
        <v>0</v>
      </c>
      <c r="P31" s="9"/>
      <c r="Q31" s="9">
        <f t="shared" si="9"/>
        <v>0</v>
      </c>
      <c r="R31" s="9"/>
      <c r="S31" s="9">
        <v>18015</v>
      </c>
      <c r="T31" s="40">
        <v>11247</v>
      </c>
      <c r="U31" s="68">
        <v>6750.2</v>
      </c>
      <c r="V31" s="40">
        <v>1098.7</v>
      </c>
    </row>
    <row r="32" spans="1:22" s="10" customFormat="1" ht="18" customHeight="1" x14ac:dyDescent="0.25">
      <c r="A32" s="38">
        <v>16</v>
      </c>
      <c r="B32" s="49" t="s">
        <v>29</v>
      </c>
      <c r="C32" s="60">
        <v>3.4359999999999999</v>
      </c>
      <c r="D32" s="27">
        <v>6186.47</v>
      </c>
      <c r="E32" s="92">
        <f t="shared" si="7"/>
        <v>1800.4860302677532</v>
      </c>
      <c r="F32" s="56">
        <v>3.0609999999999999</v>
      </c>
      <c r="G32" s="13">
        <v>1.8</v>
      </c>
      <c r="H32" s="13">
        <f t="shared" si="1"/>
        <v>-10.913853317811402</v>
      </c>
      <c r="I32" s="9">
        <v>5657</v>
      </c>
      <c r="J32" s="93">
        <f t="shared" si="2"/>
        <v>1848.0888598497224</v>
      </c>
      <c r="K32" s="9">
        <v>7435</v>
      </c>
      <c r="L32" s="93">
        <f t="shared" si="3"/>
        <v>2428.9447892845474</v>
      </c>
      <c r="M32" s="9">
        <f t="shared" si="6"/>
        <v>-1778</v>
      </c>
      <c r="N32" s="93">
        <f t="shared" si="4"/>
        <v>-580.85592943482527</v>
      </c>
      <c r="O32" s="32">
        <f t="shared" si="8"/>
        <v>0</v>
      </c>
      <c r="P32" s="9">
        <f t="shared" ref="P32:P39" si="26">M32</f>
        <v>-1778</v>
      </c>
      <c r="Q32" s="9">
        <f t="shared" si="9"/>
        <v>-31.430086618348945</v>
      </c>
      <c r="R32" s="9"/>
      <c r="S32" s="9">
        <v>1597.6</v>
      </c>
      <c r="T32" s="40">
        <v>3388</v>
      </c>
      <c r="U32" s="68">
        <v>4262.8999999999996</v>
      </c>
      <c r="V32" s="40">
        <v>548.1</v>
      </c>
    </row>
    <row r="33" spans="1:22" s="10" customFormat="1" ht="18" customHeight="1" x14ac:dyDescent="0.25">
      <c r="A33" s="38">
        <v>17</v>
      </c>
      <c r="B33" s="49" t="s">
        <v>49</v>
      </c>
      <c r="C33" s="60">
        <v>8.4689999999999994</v>
      </c>
      <c r="D33" s="27">
        <v>12270.14</v>
      </c>
      <c r="E33" s="92">
        <f t="shared" si="7"/>
        <v>1448.8298500413273</v>
      </c>
      <c r="F33" s="56">
        <v>10.79</v>
      </c>
      <c r="G33" s="13">
        <v>4.5599999999999996</v>
      </c>
      <c r="H33" s="13">
        <f t="shared" si="1"/>
        <v>27.405833038139107</v>
      </c>
      <c r="I33" s="9">
        <v>19201.57</v>
      </c>
      <c r="J33" s="93">
        <f t="shared" si="2"/>
        <v>1779.5708989805375</v>
      </c>
      <c r="K33" s="9">
        <v>20252.98</v>
      </c>
      <c r="L33" s="93">
        <f t="shared" si="3"/>
        <v>1877.0139017608899</v>
      </c>
      <c r="M33" s="9">
        <f t="shared" si="6"/>
        <v>-1051.4099999999999</v>
      </c>
      <c r="N33" s="93">
        <f t="shared" si="4"/>
        <v>-97.443002780352174</v>
      </c>
      <c r="O33" s="32">
        <f t="shared" si="8"/>
        <v>0</v>
      </c>
      <c r="P33" s="9">
        <f t="shared" si="26"/>
        <v>-1051.4099999999999</v>
      </c>
      <c r="Q33" s="9">
        <f t="shared" si="9"/>
        <v>-5.4756460018633888</v>
      </c>
      <c r="R33" s="9"/>
      <c r="S33" s="9">
        <v>4652.3999999999996</v>
      </c>
      <c r="T33" s="40">
        <v>2268</v>
      </c>
      <c r="U33" s="68">
        <v>0</v>
      </c>
      <c r="V33" s="40">
        <v>0</v>
      </c>
    </row>
    <row r="34" spans="1:22" s="12" customFormat="1" ht="18" customHeight="1" x14ac:dyDescent="0.25">
      <c r="A34" s="39"/>
      <c r="B34" s="50" t="s">
        <v>8</v>
      </c>
      <c r="C34" s="63">
        <f>C35</f>
        <v>14.5123</v>
      </c>
      <c r="D34" s="11">
        <f t="shared" ref="D34:V34" si="27">D35</f>
        <v>24361.119999999999</v>
      </c>
      <c r="E34" s="91">
        <f t="shared" si="7"/>
        <v>1678.6532803208313</v>
      </c>
      <c r="F34" s="57">
        <f t="shared" si="27"/>
        <v>9.5</v>
      </c>
      <c r="G34" s="25">
        <f t="shared" si="27"/>
        <v>5.2</v>
      </c>
      <c r="H34" s="25">
        <f t="shared" si="1"/>
        <v>-34.53828821069024</v>
      </c>
      <c r="I34" s="11">
        <f t="shared" si="27"/>
        <v>16957</v>
      </c>
      <c r="J34" s="132">
        <f t="shared" si="2"/>
        <v>1784.9473684210527</v>
      </c>
      <c r="K34" s="11">
        <f t="shared" si="27"/>
        <v>24357</v>
      </c>
      <c r="L34" s="132">
        <f t="shared" si="3"/>
        <v>2563.8947368421054</v>
      </c>
      <c r="M34" s="11">
        <f t="shared" si="27"/>
        <v>-7400</v>
      </c>
      <c r="N34" s="132">
        <f t="shared" si="4"/>
        <v>-778.9473684210526</v>
      </c>
      <c r="O34" s="32">
        <f t="shared" si="8"/>
        <v>0</v>
      </c>
      <c r="P34" s="32">
        <f t="shared" si="26"/>
        <v>-7400</v>
      </c>
      <c r="Q34" s="32">
        <f t="shared" si="9"/>
        <v>-43.639794775019162</v>
      </c>
      <c r="R34" s="32"/>
      <c r="S34" s="11">
        <f t="shared" si="27"/>
        <v>14471</v>
      </c>
      <c r="T34" s="41">
        <f t="shared" si="27"/>
        <v>1317</v>
      </c>
      <c r="U34" s="69">
        <f t="shared" si="27"/>
        <v>0</v>
      </c>
      <c r="V34" s="41">
        <f t="shared" si="27"/>
        <v>0</v>
      </c>
    </row>
    <row r="35" spans="1:22" s="10" customFormat="1" ht="18" customHeight="1" x14ac:dyDescent="0.25">
      <c r="A35" s="38">
        <v>18</v>
      </c>
      <c r="B35" s="49" t="s">
        <v>60</v>
      </c>
      <c r="C35" s="60">
        <v>14.5123</v>
      </c>
      <c r="D35" s="27">
        <v>24361.119999999999</v>
      </c>
      <c r="E35" s="92">
        <f t="shared" si="7"/>
        <v>1678.6532803208313</v>
      </c>
      <c r="F35" s="134">
        <v>9.5</v>
      </c>
      <c r="G35" s="135">
        <v>5.2</v>
      </c>
      <c r="H35" s="135">
        <f t="shared" si="1"/>
        <v>-34.53828821069024</v>
      </c>
      <c r="I35" s="27">
        <v>16957</v>
      </c>
      <c r="J35" s="93">
        <f t="shared" si="2"/>
        <v>1784.9473684210527</v>
      </c>
      <c r="K35" s="27">
        <v>24357</v>
      </c>
      <c r="L35" s="93">
        <f t="shared" si="3"/>
        <v>2563.8947368421054</v>
      </c>
      <c r="M35" s="9">
        <f t="shared" si="6"/>
        <v>-7400</v>
      </c>
      <c r="N35" s="93">
        <f t="shared" si="4"/>
        <v>-778.9473684210526</v>
      </c>
      <c r="O35" s="32">
        <f t="shared" si="8"/>
        <v>0</v>
      </c>
      <c r="P35" s="9">
        <f t="shared" si="26"/>
        <v>-7400</v>
      </c>
      <c r="Q35" s="9">
        <f t="shared" si="9"/>
        <v>-43.639794775019162</v>
      </c>
      <c r="R35" s="9"/>
      <c r="S35" s="27">
        <v>14471</v>
      </c>
      <c r="T35" s="42">
        <v>1317</v>
      </c>
      <c r="U35" s="68">
        <v>0</v>
      </c>
      <c r="V35" s="40">
        <v>0</v>
      </c>
    </row>
    <row r="36" spans="1:22" s="12" customFormat="1" ht="18" customHeight="1" x14ac:dyDescent="0.25">
      <c r="A36" s="39"/>
      <c r="B36" s="50" t="s">
        <v>9</v>
      </c>
      <c r="C36" s="63">
        <f>C37</f>
        <v>11.622350000000001</v>
      </c>
      <c r="D36" s="11">
        <f t="shared" ref="D36:V36" si="28">D37</f>
        <v>19974.2</v>
      </c>
      <c r="E36" s="91">
        <f t="shared" si="7"/>
        <v>1718.602520144377</v>
      </c>
      <c r="F36" s="57">
        <f t="shared" si="28"/>
        <v>0</v>
      </c>
      <c r="G36" s="25">
        <f t="shared" si="28"/>
        <v>0</v>
      </c>
      <c r="H36" s="25">
        <f t="shared" si="1"/>
        <v>-100</v>
      </c>
      <c r="I36" s="11">
        <f t="shared" si="28"/>
        <v>0</v>
      </c>
      <c r="J36" s="132" t="e">
        <f t="shared" si="2"/>
        <v>#DIV/0!</v>
      </c>
      <c r="K36" s="11">
        <f t="shared" si="28"/>
        <v>0</v>
      </c>
      <c r="L36" s="132" t="e">
        <f t="shared" si="3"/>
        <v>#DIV/0!</v>
      </c>
      <c r="M36" s="11">
        <f t="shared" si="28"/>
        <v>0</v>
      </c>
      <c r="N36" s="132" t="e">
        <f t="shared" si="4"/>
        <v>#DIV/0!</v>
      </c>
      <c r="O36" s="32">
        <f t="shared" si="8"/>
        <v>0</v>
      </c>
      <c r="P36" s="32">
        <f t="shared" si="26"/>
        <v>0</v>
      </c>
      <c r="Q36" s="32" t="e">
        <f t="shared" si="9"/>
        <v>#DIV/0!</v>
      </c>
      <c r="R36" s="32"/>
      <c r="S36" s="11">
        <f t="shared" si="28"/>
        <v>5288</v>
      </c>
      <c r="T36" s="41">
        <f t="shared" si="28"/>
        <v>8623</v>
      </c>
      <c r="U36" s="69">
        <f t="shared" si="28"/>
        <v>5808.4</v>
      </c>
      <c r="V36" s="41">
        <f t="shared" si="28"/>
        <v>1310.8</v>
      </c>
    </row>
    <row r="37" spans="1:22" s="10" customFormat="1" ht="18" customHeight="1" x14ac:dyDescent="0.25">
      <c r="A37" s="38">
        <v>19</v>
      </c>
      <c r="B37" s="49" t="s">
        <v>30</v>
      </c>
      <c r="C37" s="60">
        <v>11.622350000000001</v>
      </c>
      <c r="D37" s="27">
        <v>19974.2</v>
      </c>
      <c r="E37" s="92">
        <f t="shared" si="7"/>
        <v>1718.602520144377</v>
      </c>
      <c r="F37" s="56"/>
      <c r="G37" s="13"/>
      <c r="H37" s="13"/>
      <c r="I37" s="9"/>
      <c r="J37" s="93"/>
      <c r="K37" s="9"/>
      <c r="L37" s="93"/>
      <c r="M37" s="9"/>
      <c r="N37" s="93"/>
      <c r="O37" s="32"/>
      <c r="P37" s="9">
        <f t="shared" si="26"/>
        <v>0</v>
      </c>
      <c r="Q37" s="9" t="e">
        <f t="shared" si="9"/>
        <v>#DIV/0!</v>
      </c>
      <c r="R37" s="9"/>
      <c r="S37" s="9">
        <v>5288</v>
      </c>
      <c r="T37" s="40">
        <v>8623</v>
      </c>
      <c r="U37" s="68">
        <v>5808.4</v>
      </c>
      <c r="V37" s="40">
        <v>1310.8</v>
      </c>
    </row>
    <row r="38" spans="1:22" s="12" customFormat="1" ht="18" customHeight="1" x14ac:dyDescent="0.25">
      <c r="A38" s="39"/>
      <c r="B38" s="50" t="s">
        <v>10</v>
      </c>
      <c r="C38" s="63">
        <f>C39</f>
        <v>17.53763</v>
      </c>
      <c r="D38" s="11">
        <f t="shared" ref="D38:V38" si="29">D39</f>
        <v>32071.16</v>
      </c>
      <c r="E38" s="91">
        <f t="shared" si="7"/>
        <v>1828.7054750271275</v>
      </c>
      <c r="F38" s="57">
        <f t="shared" si="29"/>
        <v>13.1</v>
      </c>
      <c r="G38" s="25">
        <f t="shared" si="29"/>
        <v>7.3</v>
      </c>
      <c r="H38" s="25">
        <f t="shared" si="1"/>
        <v>-25.303476011296851</v>
      </c>
      <c r="I38" s="11">
        <f t="shared" si="29"/>
        <v>26435</v>
      </c>
      <c r="J38" s="132">
        <f t="shared" si="2"/>
        <v>2017.93893129771</v>
      </c>
      <c r="K38" s="11">
        <f t="shared" si="29"/>
        <v>31990</v>
      </c>
      <c r="L38" s="132">
        <f t="shared" si="3"/>
        <v>2441.9847328244277</v>
      </c>
      <c r="M38" s="11">
        <f t="shared" si="29"/>
        <v>-5555</v>
      </c>
      <c r="N38" s="132">
        <f t="shared" si="4"/>
        <v>-424.04580152671758</v>
      </c>
      <c r="O38" s="32">
        <f t="shared" si="8"/>
        <v>0</v>
      </c>
      <c r="P38" s="32">
        <f t="shared" si="26"/>
        <v>-5555</v>
      </c>
      <c r="Q38" s="32">
        <f t="shared" si="9"/>
        <v>-21.013807452241345</v>
      </c>
      <c r="R38" s="32"/>
      <c r="S38" s="11">
        <f t="shared" si="29"/>
        <v>13314</v>
      </c>
      <c r="T38" s="41">
        <f t="shared" si="29"/>
        <v>5781</v>
      </c>
      <c r="U38" s="69">
        <f t="shared" si="29"/>
        <v>2398</v>
      </c>
      <c r="V38" s="41">
        <f t="shared" si="29"/>
        <v>0</v>
      </c>
    </row>
    <row r="39" spans="1:22" s="10" customFormat="1" ht="18" customHeight="1" x14ac:dyDescent="0.25">
      <c r="A39" s="38">
        <v>20</v>
      </c>
      <c r="B39" s="51" t="s">
        <v>40</v>
      </c>
      <c r="C39" s="60">
        <v>17.53763</v>
      </c>
      <c r="D39" s="27">
        <v>32071.16</v>
      </c>
      <c r="E39" s="92">
        <f t="shared" si="7"/>
        <v>1828.7054750271275</v>
      </c>
      <c r="F39" s="56">
        <v>13.1</v>
      </c>
      <c r="G39" s="13">
        <v>7.3</v>
      </c>
      <c r="H39" s="13">
        <f t="shared" si="1"/>
        <v>-25.303476011296851</v>
      </c>
      <c r="I39" s="9">
        <v>26435</v>
      </c>
      <c r="J39" s="93">
        <f t="shared" si="2"/>
        <v>2017.93893129771</v>
      </c>
      <c r="K39" s="9">
        <v>31990</v>
      </c>
      <c r="L39" s="93">
        <f t="shared" si="3"/>
        <v>2441.9847328244277</v>
      </c>
      <c r="M39" s="9">
        <f t="shared" si="6"/>
        <v>-5555</v>
      </c>
      <c r="N39" s="93">
        <f t="shared" si="4"/>
        <v>-424.04580152671758</v>
      </c>
      <c r="O39" s="32">
        <f t="shared" si="8"/>
        <v>0</v>
      </c>
      <c r="P39" s="9">
        <f t="shared" si="26"/>
        <v>-5555</v>
      </c>
      <c r="Q39" s="9">
        <f t="shared" si="9"/>
        <v>-21.013807452241345</v>
      </c>
      <c r="R39" s="9"/>
      <c r="S39" s="9">
        <v>13314</v>
      </c>
      <c r="T39" s="40">
        <v>5781</v>
      </c>
      <c r="U39" s="68">
        <v>2398</v>
      </c>
      <c r="V39" s="40">
        <v>0</v>
      </c>
    </row>
    <row r="40" spans="1:22" s="12" customFormat="1" ht="18" customHeight="1" x14ac:dyDescent="0.25">
      <c r="A40" s="39"/>
      <c r="B40" s="50" t="s">
        <v>11</v>
      </c>
      <c r="C40" s="63">
        <f>C41</f>
        <v>9.6082099999999997</v>
      </c>
      <c r="D40" s="11">
        <f t="shared" ref="D40:V40" si="30">D41</f>
        <v>17380.29</v>
      </c>
      <c r="E40" s="91">
        <f t="shared" si="7"/>
        <v>1808.8998887409832</v>
      </c>
      <c r="F40" s="57">
        <f t="shared" si="30"/>
        <v>13.79</v>
      </c>
      <c r="G40" s="25">
        <f t="shared" si="30"/>
        <v>10.130000000000001</v>
      </c>
      <c r="H40" s="25">
        <f t="shared" si="1"/>
        <v>43.523091189722123</v>
      </c>
      <c r="I40" s="11">
        <f t="shared" si="30"/>
        <v>27434.76</v>
      </c>
      <c r="J40" s="132">
        <f t="shared" si="2"/>
        <v>1989.4677302393038</v>
      </c>
      <c r="K40" s="11">
        <f t="shared" si="30"/>
        <v>25443.599999999999</v>
      </c>
      <c r="L40" s="132">
        <f t="shared" si="3"/>
        <v>1845.0761421319796</v>
      </c>
      <c r="M40" s="11">
        <f t="shared" si="30"/>
        <v>1991.1599999999999</v>
      </c>
      <c r="N40" s="132">
        <f t="shared" si="4"/>
        <v>144.39158810732414</v>
      </c>
      <c r="O40" s="32">
        <f t="shared" si="8"/>
        <v>7.2577999588842772</v>
      </c>
      <c r="P40" s="32"/>
      <c r="Q40" s="32">
        <f t="shared" si="9"/>
        <v>0</v>
      </c>
      <c r="R40" s="32"/>
      <c r="S40" s="11">
        <f t="shared" si="30"/>
        <v>11652</v>
      </c>
      <c r="T40" s="41">
        <f t="shared" si="30"/>
        <v>10407</v>
      </c>
      <c r="U40" s="69">
        <f t="shared" si="30"/>
        <v>1979.8</v>
      </c>
      <c r="V40" s="41">
        <f t="shared" si="30"/>
        <v>0</v>
      </c>
    </row>
    <row r="41" spans="1:22" s="10" customFormat="1" ht="18" customHeight="1" x14ac:dyDescent="0.25">
      <c r="A41" s="38">
        <v>21</v>
      </c>
      <c r="B41" s="49" t="s">
        <v>50</v>
      </c>
      <c r="C41" s="60">
        <v>9.6082099999999997</v>
      </c>
      <c r="D41" s="27">
        <v>17380.29</v>
      </c>
      <c r="E41" s="92">
        <f t="shared" si="7"/>
        <v>1808.8998887409832</v>
      </c>
      <c r="F41" s="56">
        <v>13.79</v>
      </c>
      <c r="G41" s="13">
        <v>10.130000000000001</v>
      </c>
      <c r="H41" s="13">
        <f t="shared" si="1"/>
        <v>43.523091189722123</v>
      </c>
      <c r="I41" s="9">
        <v>27434.76</v>
      </c>
      <c r="J41" s="93">
        <f t="shared" si="2"/>
        <v>1989.4677302393038</v>
      </c>
      <c r="K41" s="9">
        <v>25443.599999999999</v>
      </c>
      <c r="L41" s="93">
        <f t="shared" si="3"/>
        <v>1845.0761421319796</v>
      </c>
      <c r="M41" s="9">
        <f t="shared" si="6"/>
        <v>1991.1599999999999</v>
      </c>
      <c r="N41" s="93">
        <f t="shared" si="4"/>
        <v>144.39158810732414</v>
      </c>
      <c r="O41" s="32">
        <f t="shared" si="8"/>
        <v>7.2577999588842772</v>
      </c>
      <c r="P41" s="9"/>
      <c r="Q41" s="9">
        <f t="shared" si="9"/>
        <v>0</v>
      </c>
      <c r="R41" s="9"/>
      <c r="S41" s="9">
        <v>11652</v>
      </c>
      <c r="T41" s="40">
        <v>10407</v>
      </c>
      <c r="U41" s="68">
        <v>1979.8</v>
      </c>
      <c r="V41" s="40">
        <v>0</v>
      </c>
    </row>
    <row r="42" spans="1:22" s="12" customFormat="1" ht="18" customHeight="1" x14ac:dyDescent="0.25">
      <c r="A42" s="39"/>
      <c r="B42" s="50" t="s">
        <v>12</v>
      </c>
      <c r="C42" s="63">
        <f>C43+C44+C45+C46+C47+C48+C49</f>
        <v>86.503090000000014</v>
      </c>
      <c r="D42" s="11">
        <f t="shared" ref="D42:V42" si="31">D43+D44+D45+D46+D47+D48+D49</f>
        <v>145173.06700000001</v>
      </c>
      <c r="E42" s="91">
        <f t="shared" si="7"/>
        <v>1678.241401549933</v>
      </c>
      <c r="F42" s="57">
        <f t="shared" si="31"/>
        <v>63.616000000000007</v>
      </c>
      <c r="G42" s="25">
        <f t="shared" si="31"/>
        <v>34.254999999999988</v>
      </c>
      <c r="H42" s="25">
        <f t="shared" si="1"/>
        <v>-26.458118432532302</v>
      </c>
      <c r="I42" s="11">
        <f t="shared" si="31"/>
        <v>113786</v>
      </c>
      <c r="J42" s="132">
        <f t="shared" si="2"/>
        <v>1788.6380784708247</v>
      </c>
      <c r="K42" s="11">
        <f t="shared" si="31"/>
        <v>120737</v>
      </c>
      <c r="L42" s="132">
        <f t="shared" si="3"/>
        <v>1897.9030432595571</v>
      </c>
      <c r="M42" s="11">
        <f t="shared" si="31"/>
        <v>-6951</v>
      </c>
      <c r="N42" s="132">
        <f t="shared" si="4"/>
        <v>-109.26496478873239</v>
      </c>
      <c r="O42" s="32">
        <f t="shared" si="8"/>
        <v>0</v>
      </c>
      <c r="P42" s="32">
        <f t="shared" ref="P42:P53" si="32">M42</f>
        <v>-6951</v>
      </c>
      <c r="Q42" s="32">
        <f t="shared" si="9"/>
        <v>-6.108835884906755</v>
      </c>
      <c r="R42" s="32"/>
      <c r="S42" s="11">
        <f t="shared" si="31"/>
        <v>28387</v>
      </c>
      <c r="T42" s="41">
        <f t="shared" si="31"/>
        <v>39722</v>
      </c>
      <c r="U42" s="69">
        <f t="shared" si="31"/>
        <v>16339.699999999999</v>
      </c>
      <c r="V42" s="41">
        <f t="shared" si="31"/>
        <v>5389.7</v>
      </c>
    </row>
    <row r="43" spans="1:22" s="10" customFormat="1" ht="18" customHeight="1" x14ac:dyDescent="0.25">
      <c r="A43" s="38">
        <v>22</v>
      </c>
      <c r="B43" s="51" t="s">
        <v>31</v>
      </c>
      <c r="C43" s="60">
        <v>7.7226100000000004</v>
      </c>
      <c r="D43" s="27">
        <v>13021.98</v>
      </c>
      <c r="E43" s="92">
        <f t="shared" si="7"/>
        <v>1686.2148936693682</v>
      </c>
      <c r="F43" s="56">
        <v>7.2</v>
      </c>
      <c r="G43" s="13">
        <v>7.1</v>
      </c>
      <c r="H43" s="13">
        <f t="shared" si="1"/>
        <v>-6.7672716866448042</v>
      </c>
      <c r="I43" s="9">
        <v>13035</v>
      </c>
      <c r="J43" s="93">
        <f t="shared" si="2"/>
        <v>1810.4166666666665</v>
      </c>
      <c r="K43" s="9">
        <v>14660</v>
      </c>
      <c r="L43" s="93">
        <f t="shared" si="3"/>
        <v>2036.1111111111111</v>
      </c>
      <c r="M43" s="9">
        <f t="shared" si="6"/>
        <v>-1625</v>
      </c>
      <c r="N43" s="93">
        <f t="shared" si="4"/>
        <v>-225.69444444444443</v>
      </c>
      <c r="O43" s="32"/>
      <c r="P43" s="9">
        <f t="shared" si="32"/>
        <v>-1625</v>
      </c>
      <c r="Q43" s="9">
        <f t="shared" si="9"/>
        <v>-12.466436517069429</v>
      </c>
      <c r="R43" s="9"/>
      <c r="S43" s="9">
        <v>6595</v>
      </c>
      <c r="T43" s="40">
        <v>12024</v>
      </c>
      <c r="U43" s="68">
        <v>2044.5</v>
      </c>
      <c r="V43" s="40">
        <v>142</v>
      </c>
    </row>
    <row r="44" spans="1:22" s="12" customFormat="1" ht="18" customHeight="1" x14ac:dyDescent="0.25">
      <c r="A44" s="38">
        <v>23</v>
      </c>
      <c r="B44" s="49" t="s">
        <v>32</v>
      </c>
      <c r="C44" s="60">
        <v>2.0893000000000002</v>
      </c>
      <c r="D44" s="27">
        <v>3515.45</v>
      </c>
      <c r="E44" s="92">
        <f t="shared" si="7"/>
        <v>1682.5970420715071</v>
      </c>
      <c r="F44" s="56">
        <v>2.1</v>
      </c>
      <c r="G44" s="13">
        <v>1.6</v>
      </c>
      <c r="H44" s="13">
        <f t="shared" si="1"/>
        <v>0.51213325037093682</v>
      </c>
      <c r="I44" s="9">
        <v>3822</v>
      </c>
      <c r="J44" s="93">
        <f t="shared" si="2"/>
        <v>1820</v>
      </c>
      <c r="K44" s="9">
        <v>4323</v>
      </c>
      <c r="L44" s="93">
        <f t="shared" si="3"/>
        <v>2058.5714285714284</v>
      </c>
      <c r="M44" s="9">
        <f t="shared" si="6"/>
        <v>-501</v>
      </c>
      <c r="N44" s="93">
        <f t="shared" si="4"/>
        <v>-238.57142857142856</v>
      </c>
      <c r="O44" s="32"/>
      <c r="P44" s="9">
        <f t="shared" si="32"/>
        <v>-501</v>
      </c>
      <c r="Q44" s="9">
        <f t="shared" si="9"/>
        <v>-13.108320251177394</v>
      </c>
      <c r="R44" s="9"/>
      <c r="S44" s="9">
        <v>1240</v>
      </c>
      <c r="T44" s="40">
        <v>207</v>
      </c>
      <c r="U44" s="72">
        <v>0</v>
      </c>
      <c r="V44" s="73">
        <v>0.1</v>
      </c>
    </row>
    <row r="45" spans="1:22" s="10" customFormat="1" ht="18" customHeight="1" x14ac:dyDescent="0.25">
      <c r="A45" s="38">
        <v>24</v>
      </c>
      <c r="B45" s="51" t="s">
        <v>51</v>
      </c>
      <c r="C45" s="60">
        <v>40.975000000000001</v>
      </c>
      <c r="D45" s="27">
        <v>69183.67</v>
      </c>
      <c r="E45" s="92">
        <f t="shared" si="7"/>
        <v>1688.4361195851127</v>
      </c>
      <c r="F45" s="56">
        <v>29.4</v>
      </c>
      <c r="G45" s="13">
        <v>7.6</v>
      </c>
      <c r="H45" s="13">
        <f t="shared" si="1"/>
        <v>-28.248932275777918</v>
      </c>
      <c r="I45" s="9">
        <v>53608</v>
      </c>
      <c r="J45" s="93">
        <f t="shared" si="2"/>
        <v>1823.4013605442178</v>
      </c>
      <c r="K45" s="9">
        <v>55724</v>
      </c>
      <c r="L45" s="93">
        <f t="shared" si="3"/>
        <v>1895.3741496598641</v>
      </c>
      <c r="M45" s="9">
        <f t="shared" si="6"/>
        <v>-2116</v>
      </c>
      <c r="N45" s="93">
        <f t="shared" si="4"/>
        <v>-71.972789115646265</v>
      </c>
      <c r="O45" s="32">
        <f t="shared" si="8"/>
        <v>0</v>
      </c>
      <c r="P45" s="9">
        <f t="shared" si="32"/>
        <v>-2116</v>
      </c>
      <c r="Q45" s="9">
        <f t="shared" si="9"/>
        <v>-3.9471720638710641</v>
      </c>
      <c r="R45" s="9"/>
      <c r="S45" s="9">
        <v>6219</v>
      </c>
      <c r="T45" s="40">
        <v>4429</v>
      </c>
      <c r="U45" s="68">
        <v>0</v>
      </c>
      <c r="V45" s="40">
        <v>0</v>
      </c>
    </row>
    <row r="46" spans="1:22" s="10" customFormat="1" ht="18" customHeight="1" x14ac:dyDescent="0.25">
      <c r="A46" s="38">
        <v>25</v>
      </c>
      <c r="B46" s="51" t="s">
        <v>52</v>
      </c>
      <c r="C46" s="60">
        <v>14.1233</v>
      </c>
      <c r="D46" s="27">
        <v>24014.34</v>
      </c>
      <c r="E46" s="92">
        <f t="shared" si="7"/>
        <v>1700.3349075640963</v>
      </c>
      <c r="F46" s="56">
        <v>9.6999999999999993</v>
      </c>
      <c r="G46" s="13">
        <v>6.4</v>
      </c>
      <c r="H46" s="13">
        <f t="shared" si="1"/>
        <v>-31.319167616633507</v>
      </c>
      <c r="I46" s="9">
        <v>17774</v>
      </c>
      <c r="J46" s="93">
        <f t="shared" si="2"/>
        <v>1832.3711340206187</v>
      </c>
      <c r="K46" s="9">
        <v>16833</v>
      </c>
      <c r="L46" s="93">
        <f t="shared" si="3"/>
        <v>1735.3608247422683</v>
      </c>
      <c r="M46" s="9">
        <f t="shared" si="6"/>
        <v>941</v>
      </c>
      <c r="N46" s="93">
        <f t="shared" si="4"/>
        <v>97.010309278350519</v>
      </c>
      <c r="O46" s="32">
        <f t="shared" si="8"/>
        <v>5.2942500281309774</v>
      </c>
      <c r="P46" s="9">
        <f t="shared" si="32"/>
        <v>941</v>
      </c>
      <c r="Q46" s="9">
        <f t="shared" si="9"/>
        <v>5.2942500281309774</v>
      </c>
      <c r="R46" s="9"/>
      <c r="S46" s="9">
        <v>2675</v>
      </c>
      <c r="T46" s="40">
        <v>438</v>
      </c>
      <c r="U46" s="68">
        <v>0</v>
      </c>
      <c r="V46" s="40">
        <v>0</v>
      </c>
    </row>
    <row r="47" spans="1:22" s="10" customFormat="1" ht="18.75" customHeight="1" x14ac:dyDescent="0.25">
      <c r="A47" s="38">
        <v>26</v>
      </c>
      <c r="B47" s="51" t="s">
        <v>33</v>
      </c>
      <c r="C47" s="60">
        <v>3.6508699999999998</v>
      </c>
      <c r="D47" s="27">
        <v>5279.28</v>
      </c>
      <c r="E47" s="92">
        <f t="shared" si="7"/>
        <v>1446.0334112143132</v>
      </c>
      <c r="F47" s="56"/>
      <c r="G47" s="13"/>
      <c r="H47" s="13"/>
      <c r="I47" s="9"/>
      <c r="J47" s="93"/>
      <c r="K47" s="9"/>
      <c r="L47" s="93"/>
      <c r="M47" s="9"/>
      <c r="N47" s="93"/>
      <c r="O47" s="32"/>
      <c r="P47" s="9">
        <f t="shared" si="32"/>
        <v>0</v>
      </c>
      <c r="Q47" s="9" t="e">
        <f t="shared" si="9"/>
        <v>#DIV/0!</v>
      </c>
      <c r="R47" s="9"/>
      <c r="S47" s="9">
        <v>3821</v>
      </c>
      <c r="T47" s="40">
        <v>11336</v>
      </c>
      <c r="U47" s="68">
        <v>4932.8999999999996</v>
      </c>
      <c r="V47" s="40">
        <v>2687.5</v>
      </c>
    </row>
    <row r="48" spans="1:22" s="10" customFormat="1" ht="18" customHeight="1" x14ac:dyDescent="0.25">
      <c r="A48" s="38">
        <v>27</v>
      </c>
      <c r="B48" s="49" t="s">
        <v>54</v>
      </c>
      <c r="C48" s="60">
        <v>14.992000000000001</v>
      </c>
      <c r="D48" s="27">
        <v>25949.996999999999</v>
      </c>
      <c r="E48" s="92">
        <f t="shared" si="7"/>
        <v>1730.9229589114193</v>
      </c>
      <c r="F48" s="56">
        <v>13.2</v>
      </c>
      <c r="G48" s="13">
        <v>10.7</v>
      </c>
      <c r="H48" s="13">
        <f t="shared" si="1"/>
        <v>-11.953041622198512</v>
      </c>
      <c r="I48" s="9">
        <v>24226</v>
      </c>
      <c r="J48" s="93">
        <f t="shared" si="2"/>
        <v>1835.3030303030305</v>
      </c>
      <c r="K48" s="9">
        <v>27825</v>
      </c>
      <c r="L48" s="93">
        <f t="shared" si="3"/>
        <v>2107.9545454545455</v>
      </c>
      <c r="M48" s="9">
        <f t="shared" si="6"/>
        <v>-3599</v>
      </c>
      <c r="N48" s="93">
        <f t="shared" si="4"/>
        <v>-272.65151515151518</v>
      </c>
      <c r="O48" s="32">
        <f t="shared" si="8"/>
        <v>0</v>
      </c>
      <c r="P48" s="9">
        <f t="shared" si="32"/>
        <v>-3599</v>
      </c>
      <c r="Q48" s="9">
        <f t="shared" si="9"/>
        <v>-14.855939899281765</v>
      </c>
      <c r="R48" s="9"/>
      <c r="S48" s="9">
        <v>7322</v>
      </c>
      <c r="T48" s="40">
        <v>10826</v>
      </c>
      <c r="U48" s="68">
        <v>9362.2999999999993</v>
      </c>
      <c r="V48" s="40">
        <v>2560.1</v>
      </c>
    </row>
    <row r="49" spans="1:22" s="10" customFormat="1" ht="18" hidden="1" customHeight="1" x14ac:dyDescent="0.25">
      <c r="A49" s="38">
        <v>28</v>
      </c>
      <c r="B49" s="49" t="s">
        <v>53</v>
      </c>
      <c r="C49" s="60">
        <v>2.9500099999999998</v>
      </c>
      <c r="D49" s="27">
        <v>4208.3500000000004</v>
      </c>
      <c r="E49" s="92">
        <f t="shared" si="7"/>
        <v>1426.5544862559791</v>
      </c>
      <c r="F49" s="56">
        <v>2.016</v>
      </c>
      <c r="G49" s="13">
        <v>0.85499999999999998</v>
      </c>
      <c r="H49" s="13">
        <f t="shared" si="1"/>
        <v>-31.661248605936919</v>
      </c>
      <c r="I49" s="9">
        <v>1321</v>
      </c>
      <c r="J49" s="93">
        <f t="shared" si="2"/>
        <v>655.25793650793651</v>
      </c>
      <c r="K49" s="9">
        <v>1372</v>
      </c>
      <c r="L49" s="93">
        <f t="shared" si="3"/>
        <v>680.55555555555554</v>
      </c>
      <c r="M49" s="9">
        <f t="shared" si="6"/>
        <v>-51</v>
      </c>
      <c r="N49" s="93">
        <f t="shared" si="4"/>
        <v>-25.297619047619047</v>
      </c>
      <c r="O49" s="32">
        <f t="shared" si="8"/>
        <v>0</v>
      </c>
      <c r="P49" s="9">
        <f t="shared" si="32"/>
        <v>-51</v>
      </c>
      <c r="Q49" s="9">
        <f t="shared" si="9"/>
        <v>-3.8607115821347469</v>
      </c>
      <c r="R49" s="9"/>
      <c r="S49" s="9">
        <v>515</v>
      </c>
      <c r="T49" s="40">
        <v>462</v>
      </c>
      <c r="U49" s="68">
        <v>0</v>
      </c>
      <c r="V49" s="40">
        <v>0</v>
      </c>
    </row>
    <row r="50" spans="1:22" s="12" customFormat="1" ht="18" customHeight="1" x14ac:dyDescent="0.25">
      <c r="A50" s="39"/>
      <c r="B50" s="50" t="s">
        <v>13</v>
      </c>
      <c r="C50" s="63">
        <f>C51</f>
        <v>8.4489999999999998</v>
      </c>
      <c r="D50" s="11">
        <f t="shared" ref="D50:V50" si="33">D51</f>
        <v>12865.9</v>
      </c>
      <c r="E50" s="91">
        <f t="shared" si="7"/>
        <v>1522.7719256716771</v>
      </c>
      <c r="F50" s="57">
        <f t="shared" si="33"/>
        <v>5.0999999999999996</v>
      </c>
      <c r="G50" s="25">
        <f t="shared" ref="D50:V54" si="34">G51</f>
        <v>0.8</v>
      </c>
      <c r="H50" s="25">
        <f t="shared" si="1"/>
        <v>-39.637826961770628</v>
      </c>
      <c r="I50" s="11">
        <f t="shared" si="33"/>
        <v>9678</v>
      </c>
      <c r="J50" s="132">
        <f t="shared" si="2"/>
        <v>1897.6470588235295</v>
      </c>
      <c r="K50" s="11">
        <f t="shared" si="33"/>
        <v>9820</v>
      </c>
      <c r="L50" s="132">
        <f t="shared" si="3"/>
        <v>1925.4901960784316</v>
      </c>
      <c r="M50" s="11">
        <f t="shared" si="33"/>
        <v>-142</v>
      </c>
      <c r="N50" s="132">
        <f t="shared" si="4"/>
        <v>-27.843137254901961</v>
      </c>
      <c r="O50" s="32">
        <f t="shared" si="8"/>
        <v>0</v>
      </c>
      <c r="P50" s="32">
        <f t="shared" si="32"/>
        <v>-142</v>
      </c>
      <c r="Q50" s="32">
        <f t="shared" si="9"/>
        <v>-1.4672452986154165</v>
      </c>
      <c r="R50" s="32"/>
      <c r="S50" s="11">
        <f t="shared" si="33"/>
        <v>1681</v>
      </c>
      <c r="T50" s="41">
        <f t="shared" si="33"/>
        <v>21866</v>
      </c>
      <c r="U50" s="69">
        <f t="shared" si="33"/>
        <v>2176.8000000000002</v>
      </c>
      <c r="V50" s="41">
        <f t="shared" si="33"/>
        <v>1043.5</v>
      </c>
    </row>
    <row r="51" spans="1:22" s="10" customFormat="1" ht="18" customHeight="1" x14ac:dyDescent="0.25">
      <c r="A51" s="38">
        <v>29</v>
      </c>
      <c r="B51" s="51" t="s">
        <v>61</v>
      </c>
      <c r="C51" s="60">
        <f>8.052+0.397</f>
        <v>8.4489999999999998</v>
      </c>
      <c r="D51" s="27">
        <f>683+12182.9</f>
        <v>12865.9</v>
      </c>
      <c r="E51" s="92">
        <f t="shared" si="7"/>
        <v>1522.7719256716771</v>
      </c>
      <c r="F51" s="56">
        <v>5.0999999999999996</v>
      </c>
      <c r="G51" s="13">
        <v>0.8</v>
      </c>
      <c r="H51" s="13">
        <f t="shared" si="1"/>
        <v>-39.637826961770628</v>
      </c>
      <c r="I51" s="9">
        <v>9678</v>
      </c>
      <c r="J51" s="93">
        <f t="shared" si="2"/>
        <v>1897.6470588235295</v>
      </c>
      <c r="K51" s="9">
        <v>9820</v>
      </c>
      <c r="L51" s="93">
        <f t="shared" si="3"/>
        <v>1925.4901960784316</v>
      </c>
      <c r="M51" s="9">
        <f t="shared" si="6"/>
        <v>-142</v>
      </c>
      <c r="N51" s="93">
        <f t="shared" si="4"/>
        <v>-27.843137254901961</v>
      </c>
      <c r="O51" s="32">
        <f t="shared" si="8"/>
        <v>0</v>
      </c>
      <c r="P51" s="9">
        <f t="shared" si="32"/>
        <v>-142</v>
      </c>
      <c r="Q51" s="9">
        <f t="shared" si="9"/>
        <v>-1.4672452986154165</v>
      </c>
      <c r="R51" s="9"/>
      <c r="S51" s="9">
        <v>1681</v>
      </c>
      <c r="T51" s="40">
        <v>21866</v>
      </c>
      <c r="U51" s="68">
        <v>2176.8000000000002</v>
      </c>
      <c r="V51" s="40">
        <v>1043.5</v>
      </c>
    </row>
    <row r="52" spans="1:22" s="12" customFormat="1" ht="18" customHeight="1" x14ac:dyDescent="0.25">
      <c r="A52" s="39"/>
      <c r="B52" s="53" t="s">
        <v>55</v>
      </c>
      <c r="C52" s="63" t="e">
        <f>C53+#REF!</f>
        <v>#REF!</v>
      </c>
      <c r="D52" s="11" t="e">
        <f>D53+#REF!</f>
        <v>#REF!</v>
      </c>
      <c r="E52" s="91" t="e">
        <f t="shared" si="7"/>
        <v>#REF!</v>
      </c>
      <c r="F52" s="57">
        <f t="shared" si="34"/>
        <v>1.1000000000000001</v>
      </c>
      <c r="G52" s="25">
        <f t="shared" si="34"/>
        <v>0.2</v>
      </c>
      <c r="H52" s="25" t="e">
        <f t="shared" si="1"/>
        <v>#REF!</v>
      </c>
      <c r="I52" s="11">
        <f t="shared" si="34"/>
        <v>939</v>
      </c>
      <c r="J52" s="132">
        <f t="shared" si="2"/>
        <v>853.63636363636351</v>
      </c>
      <c r="K52" s="11">
        <f t="shared" si="34"/>
        <v>2557</v>
      </c>
      <c r="L52" s="132">
        <f t="shared" si="3"/>
        <v>2324.5454545454545</v>
      </c>
      <c r="M52" s="11">
        <f t="shared" si="34"/>
        <v>-1618</v>
      </c>
      <c r="N52" s="132">
        <f t="shared" si="4"/>
        <v>-1470.9090909090908</v>
      </c>
      <c r="O52" s="32">
        <f t="shared" si="8"/>
        <v>0</v>
      </c>
      <c r="P52" s="32">
        <f t="shared" si="32"/>
        <v>-1618</v>
      </c>
      <c r="Q52" s="32">
        <f t="shared" si="9"/>
        <v>-172.31096911608094</v>
      </c>
      <c r="R52" s="32"/>
      <c r="S52" s="11" t="e">
        <f>S53+#REF!</f>
        <v>#REF!</v>
      </c>
      <c r="T52" s="41" t="e">
        <f>T53+#REF!</f>
        <v>#REF!</v>
      </c>
      <c r="U52" s="69" t="e">
        <f>U53+#REF!</f>
        <v>#REF!</v>
      </c>
      <c r="V52" s="41" t="e">
        <f>V53+#REF!</f>
        <v>#REF!</v>
      </c>
    </row>
    <row r="53" spans="1:22" s="10" customFormat="1" ht="18" customHeight="1" x14ac:dyDescent="0.25">
      <c r="A53" s="38">
        <v>30</v>
      </c>
      <c r="B53" s="51" t="s">
        <v>56</v>
      </c>
      <c r="C53" s="60">
        <v>1.3080000000000001</v>
      </c>
      <c r="D53" s="27">
        <v>2245.9</v>
      </c>
      <c r="E53" s="92">
        <f t="shared" si="7"/>
        <v>1717.0489296636085</v>
      </c>
      <c r="F53" s="56">
        <v>1.1000000000000001</v>
      </c>
      <c r="G53" s="13">
        <v>0.2</v>
      </c>
      <c r="H53" s="13">
        <f t="shared" si="1"/>
        <v>-15.902140672782878</v>
      </c>
      <c r="I53" s="9">
        <v>939</v>
      </c>
      <c r="J53" s="93">
        <f t="shared" si="2"/>
        <v>853.63636363636351</v>
      </c>
      <c r="K53" s="9">
        <v>2557</v>
      </c>
      <c r="L53" s="93">
        <f t="shared" si="3"/>
        <v>2324.5454545454545</v>
      </c>
      <c r="M53" s="9">
        <f t="shared" ref="M53:M60" si="35">I53-K53</f>
        <v>-1618</v>
      </c>
      <c r="N53" s="93">
        <f t="shared" si="4"/>
        <v>-1470.9090909090908</v>
      </c>
      <c r="O53" s="32">
        <f t="shared" si="8"/>
        <v>0</v>
      </c>
      <c r="P53" s="9">
        <f t="shared" si="32"/>
        <v>-1618</v>
      </c>
      <c r="Q53" s="9">
        <f t="shared" si="9"/>
        <v>-172.31096911608094</v>
      </c>
      <c r="R53" s="9"/>
      <c r="S53" s="9">
        <v>232</v>
      </c>
      <c r="T53" s="40">
        <v>1203</v>
      </c>
      <c r="U53" s="68">
        <v>849.5</v>
      </c>
      <c r="V53" s="40">
        <v>0.09</v>
      </c>
    </row>
    <row r="54" spans="1:22" s="4" customFormat="1" ht="18" customHeight="1" x14ac:dyDescent="0.25">
      <c r="A54" s="37"/>
      <c r="B54" s="48" t="s">
        <v>14</v>
      </c>
      <c r="C54" s="63">
        <f>C55</f>
        <v>21.27929</v>
      </c>
      <c r="D54" s="11">
        <f t="shared" si="34"/>
        <v>33850.46</v>
      </c>
      <c r="E54" s="91">
        <f t="shared" si="7"/>
        <v>1590.7701807720089</v>
      </c>
      <c r="F54" s="57">
        <f t="shared" si="34"/>
        <v>21.3</v>
      </c>
      <c r="G54" s="25">
        <f t="shared" si="34"/>
        <v>11.9</v>
      </c>
      <c r="H54" s="25">
        <f t="shared" si="1"/>
        <v>9.7324675776320646E-2</v>
      </c>
      <c r="I54" s="11">
        <f t="shared" si="34"/>
        <v>36377</v>
      </c>
      <c r="J54" s="132">
        <f t="shared" si="2"/>
        <v>1707.8403755868544</v>
      </c>
      <c r="K54" s="11">
        <f t="shared" si="34"/>
        <v>35507</v>
      </c>
      <c r="L54" s="132">
        <f t="shared" si="3"/>
        <v>1666.9953051643192</v>
      </c>
      <c r="M54" s="11">
        <f t="shared" si="34"/>
        <v>870</v>
      </c>
      <c r="N54" s="132">
        <f t="shared" si="4"/>
        <v>40.845070422535208</v>
      </c>
      <c r="O54" s="32">
        <f t="shared" si="8"/>
        <v>2.3916210792533743</v>
      </c>
      <c r="P54" s="32">
        <f>M54</f>
        <v>870</v>
      </c>
      <c r="Q54" s="32">
        <f t="shared" si="9"/>
        <v>2.3916210792533743</v>
      </c>
      <c r="R54" s="32"/>
      <c r="S54" s="11">
        <f t="shared" si="34"/>
        <v>13609</v>
      </c>
      <c r="T54" s="41">
        <f t="shared" si="34"/>
        <v>18827</v>
      </c>
      <c r="U54" s="69">
        <f t="shared" si="34"/>
        <v>2650</v>
      </c>
      <c r="V54" s="41">
        <f t="shared" si="34"/>
        <v>0</v>
      </c>
    </row>
    <row r="55" spans="1:22" s="16" customFormat="1" ht="18" customHeight="1" x14ac:dyDescent="0.25">
      <c r="A55" s="36">
        <v>32</v>
      </c>
      <c r="B55" s="136" t="s">
        <v>34</v>
      </c>
      <c r="C55" s="65">
        <v>21.27929</v>
      </c>
      <c r="D55" s="29">
        <v>33850.46</v>
      </c>
      <c r="E55" s="92">
        <f t="shared" si="7"/>
        <v>1590.7701807720089</v>
      </c>
      <c r="F55" s="55">
        <v>21.3</v>
      </c>
      <c r="G55" s="15">
        <v>11.9</v>
      </c>
      <c r="H55" s="15">
        <f t="shared" si="1"/>
        <v>9.7324675776320646E-2</v>
      </c>
      <c r="I55" s="14">
        <v>36377</v>
      </c>
      <c r="J55" s="93">
        <f t="shared" si="2"/>
        <v>1707.8403755868544</v>
      </c>
      <c r="K55" s="14">
        <v>35507</v>
      </c>
      <c r="L55" s="93">
        <f t="shared" si="3"/>
        <v>1666.9953051643192</v>
      </c>
      <c r="M55" s="9">
        <f t="shared" si="35"/>
        <v>870</v>
      </c>
      <c r="N55" s="93">
        <f t="shared" si="4"/>
        <v>40.845070422535208</v>
      </c>
      <c r="O55" s="32">
        <f t="shared" si="8"/>
        <v>2.3916210792533743</v>
      </c>
      <c r="P55" s="9">
        <f>M55</f>
        <v>870</v>
      </c>
      <c r="Q55" s="9">
        <f t="shared" si="9"/>
        <v>2.3916210792533743</v>
      </c>
      <c r="R55" s="9"/>
      <c r="S55" s="14">
        <v>13609</v>
      </c>
      <c r="T55" s="44">
        <v>18827</v>
      </c>
      <c r="U55" s="66">
        <v>2650</v>
      </c>
      <c r="V55" s="44">
        <v>0</v>
      </c>
    </row>
    <row r="56" spans="1:22" s="4" customFormat="1" ht="18" customHeight="1" x14ac:dyDescent="0.25">
      <c r="A56" s="37"/>
      <c r="B56" s="48" t="s">
        <v>15</v>
      </c>
      <c r="C56" s="63">
        <f>C57</f>
        <v>1.1000000000000001</v>
      </c>
      <c r="D56" s="11">
        <f t="shared" ref="D56:V58" si="36">D57</f>
        <v>1698.43</v>
      </c>
      <c r="E56" s="91">
        <f t="shared" si="7"/>
        <v>1544.0272727272727</v>
      </c>
      <c r="F56" s="57">
        <f t="shared" si="36"/>
        <v>0.3</v>
      </c>
      <c r="G56" s="25">
        <f t="shared" si="36"/>
        <v>0.151</v>
      </c>
      <c r="H56" s="25">
        <f t="shared" si="1"/>
        <v>-72.727272727272734</v>
      </c>
      <c r="I56" s="11">
        <f t="shared" si="36"/>
        <v>510</v>
      </c>
      <c r="J56" s="132">
        <f t="shared" si="2"/>
        <v>1700</v>
      </c>
      <c r="K56" s="11">
        <f t="shared" si="36"/>
        <v>550</v>
      </c>
      <c r="L56" s="132">
        <f t="shared" si="3"/>
        <v>1833.3333333333335</v>
      </c>
      <c r="M56" s="11">
        <f t="shared" si="36"/>
        <v>-40</v>
      </c>
      <c r="N56" s="132">
        <f t="shared" si="4"/>
        <v>-133.33333333333334</v>
      </c>
      <c r="O56" s="32">
        <f t="shared" si="8"/>
        <v>0</v>
      </c>
      <c r="P56" s="32">
        <f>M56</f>
        <v>-40</v>
      </c>
      <c r="Q56" s="32">
        <f t="shared" si="9"/>
        <v>-7.8431372549019605</v>
      </c>
      <c r="R56" s="32"/>
      <c r="S56" s="11">
        <f t="shared" si="36"/>
        <v>1719</v>
      </c>
      <c r="T56" s="41">
        <f t="shared" si="36"/>
        <v>2958</v>
      </c>
      <c r="U56" s="69">
        <f t="shared" si="36"/>
        <v>29.2</v>
      </c>
      <c r="V56" s="41">
        <f t="shared" si="36"/>
        <v>0</v>
      </c>
    </row>
    <row r="57" spans="1:22" s="16" customFormat="1" ht="18" customHeight="1" x14ac:dyDescent="0.25">
      <c r="A57" s="37">
        <v>33</v>
      </c>
      <c r="B57" s="136" t="s">
        <v>57</v>
      </c>
      <c r="C57" s="65">
        <v>1.1000000000000001</v>
      </c>
      <c r="D57" s="29">
        <v>1698.43</v>
      </c>
      <c r="E57" s="92">
        <f t="shared" si="7"/>
        <v>1544.0272727272727</v>
      </c>
      <c r="F57" s="55">
        <v>0.3</v>
      </c>
      <c r="G57" s="15">
        <v>0.151</v>
      </c>
      <c r="H57" s="15">
        <f t="shared" si="1"/>
        <v>-72.727272727272734</v>
      </c>
      <c r="I57" s="14">
        <v>510</v>
      </c>
      <c r="J57" s="93">
        <f t="shared" si="2"/>
        <v>1700</v>
      </c>
      <c r="K57" s="14">
        <v>550</v>
      </c>
      <c r="L57" s="93">
        <f t="shared" si="3"/>
        <v>1833.3333333333335</v>
      </c>
      <c r="M57" s="9">
        <f t="shared" si="35"/>
        <v>-40</v>
      </c>
      <c r="N57" s="93">
        <f t="shared" si="4"/>
        <v>-133.33333333333334</v>
      </c>
      <c r="O57" s="32">
        <f t="shared" si="8"/>
        <v>0</v>
      </c>
      <c r="P57" s="9">
        <f t="shared" ref="P57:P59" si="37">M57</f>
        <v>-40</v>
      </c>
      <c r="Q57" s="9">
        <f t="shared" si="9"/>
        <v>-7.8431372549019605</v>
      </c>
      <c r="R57" s="9"/>
      <c r="S57" s="14">
        <v>1719</v>
      </c>
      <c r="T57" s="44">
        <v>2958</v>
      </c>
      <c r="U57" s="66">
        <v>29.2</v>
      </c>
      <c r="V57" s="44">
        <v>0</v>
      </c>
    </row>
    <row r="58" spans="1:22" s="4" customFormat="1" ht="18" customHeight="1" x14ac:dyDescent="0.25">
      <c r="A58" s="37"/>
      <c r="B58" s="48" t="s">
        <v>16</v>
      </c>
      <c r="C58" s="63">
        <f>C59</f>
        <v>0.93400000000000005</v>
      </c>
      <c r="D58" s="11">
        <f t="shared" ref="D58:V58" si="38">D59</f>
        <v>1665.52</v>
      </c>
      <c r="E58" s="91">
        <f t="shared" si="7"/>
        <v>1783.2119914346895</v>
      </c>
      <c r="F58" s="57">
        <f t="shared" si="38"/>
        <v>0.84</v>
      </c>
      <c r="G58" s="25">
        <f t="shared" si="38"/>
        <v>0.14399999999999999</v>
      </c>
      <c r="H58" s="25">
        <f t="shared" si="1"/>
        <v>-10.0642398286938</v>
      </c>
      <c r="I58" s="11">
        <f t="shared" si="36"/>
        <v>1619.51</v>
      </c>
      <c r="J58" s="132">
        <f t="shared" si="2"/>
        <v>1927.9880952380954</v>
      </c>
      <c r="K58" s="11">
        <f t="shared" si="38"/>
        <v>2511.7489999999998</v>
      </c>
      <c r="L58" s="132">
        <f t="shared" si="3"/>
        <v>2990.1773809523806</v>
      </c>
      <c r="M58" s="11">
        <f t="shared" si="38"/>
        <v>-892.23899999999981</v>
      </c>
      <c r="N58" s="132">
        <f t="shared" si="4"/>
        <v>-1062.1892857142855</v>
      </c>
      <c r="O58" s="32">
        <f t="shared" si="8"/>
        <v>0</v>
      </c>
      <c r="P58" s="32">
        <f t="shared" si="37"/>
        <v>-892.23899999999981</v>
      </c>
      <c r="Q58" s="32">
        <f t="shared" si="9"/>
        <v>-55.093145457576668</v>
      </c>
      <c r="R58" s="32"/>
      <c r="S58" s="11">
        <f t="shared" si="38"/>
        <v>2982</v>
      </c>
      <c r="T58" s="41">
        <f t="shared" si="38"/>
        <v>2547</v>
      </c>
      <c r="U58" s="69">
        <f t="shared" si="38"/>
        <v>0</v>
      </c>
      <c r="V58" s="41">
        <f t="shared" si="38"/>
        <v>0</v>
      </c>
    </row>
    <row r="59" spans="1:22" s="16" customFormat="1" ht="18" customHeight="1" thickBot="1" x14ac:dyDescent="0.3">
      <c r="A59" s="77">
        <v>34</v>
      </c>
      <c r="B59" s="137" t="s">
        <v>35</v>
      </c>
      <c r="C59" s="78">
        <v>0.93400000000000005</v>
      </c>
      <c r="D59" s="79">
        <v>1665.52</v>
      </c>
      <c r="E59" s="138">
        <f t="shared" si="7"/>
        <v>1783.2119914346895</v>
      </c>
      <c r="F59" s="80">
        <v>0.84</v>
      </c>
      <c r="G59" s="81">
        <v>0.14399999999999999</v>
      </c>
      <c r="H59" s="81">
        <f t="shared" si="1"/>
        <v>-10.0642398286938</v>
      </c>
      <c r="I59" s="82">
        <v>1619.51</v>
      </c>
      <c r="J59" s="90">
        <f t="shared" si="2"/>
        <v>1927.9880952380954</v>
      </c>
      <c r="K59" s="82">
        <v>2511.7489999999998</v>
      </c>
      <c r="L59" s="132">
        <f t="shared" si="3"/>
        <v>2990.1773809523806</v>
      </c>
      <c r="M59" s="83">
        <f t="shared" si="35"/>
        <v>-892.23899999999981</v>
      </c>
      <c r="N59" s="90">
        <f t="shared" si="4"/>
        <v>-1062.1892857142855</v>
      </c>
      <c r="O59" s="32">
        <f t="shared" si="8"/>
        <v>0</v>
      </c>
      <c r="P59" s="83">
        <f t="shared" si="37"/>
        <v>-892.23899999999981</v>
      </c>
      <c r="Q59" s="83">
        <f t="shared" si="9"/>
        <v>-55.093145457576668</v>
      </c>
      <c r="R59" s="83"/>
      <c r="S59" s="82">
        <v>2982</v>
      </c>
      <c r="T59" s="84">
        <v>2547</v>
      </c>
      <c r="U59" s="85">
        <v>0</v>
      </c>
      <c r="V59" s="84">
        <v>0</v>
      </c>
    </row>
    <row r="60" spans="1:22" s="33" customFormat="1" ht="22.5" customHeight="1" thickBot="1" x14ac:dyDescent="0.3">
      <c r="A60" s="86"/>
      <c r="B60" s="139" t="s">
        <v>67</v>
      </c>
      <c r="C60" s="140" t="e">
        <f>#REF!+C6+#REF!+C8+C10+C12+C14+C16+C18+C20+C22+C24+C26+C28+C30+C34+C36+C38+C40+C42+C50+C52+C54+C56+C58</f>
        <v>#REF!</v>
      </c>
      <c r="D60" s="141" t="e">
        <f>#REF!+D6+#REF!+D8+D10+D12+D14+D16+D18+D20+D22+D24+D26+D28+D30+D34+D36+D38+D40+D42+D50+D52+D54+D56+D58</f>
        <v>#REF!</v>
      </c>
      <c r="E60" s="142"/>
      <c r="F60" s="143">
        <f>F58+F56+F54+F52+F50+F42+F40+F38+F36+F34+F30+F28+F26+F22+F20+F18+F16+F14+F12+F10+F8+F6</f>
        <v>2373.6889999999999</v>
      </c>
      <c r="G60" s="143">
        <f>G58+G56+G54+G52+G50+G42+G40+G38+G36+G34+G30+G28+G26+G22+G20+G18+G16+G14+G12+G10+G8+G6</f>
        <v>467.60659599999997</v>
      </c>
      <c r="H60" s="144" t="e">
        <f t="shared" si="1"/>
        <v>#REF!</v>
      </c>
      <c r="I60" s="141">
        <f>I58+I56+I54+I52+I50+I42+I40+I38+I36+I34+I30+I28+I26+I22+I20+I18+I16+I14+I12+I10+I8+I6</f>
        <v>1133905.8400000001</v>
      </c>
      <c r="J60" s="145">
        <f t="shared" si="2"/>
        <v>477.697727040063</v>
      </c>
      <c r="K60" s="141">
        <f>K58+K56+K54+K52+K51+K42+K40+K38+K36+K34+K30+K28+K26+K22+K20+K18+K16+K12+K10+K8+K6</f>
        <v>1239571.669</v>
      </c>
      <c r="L60" s="145">
        <f t="shared" si="3"/>
        <v>522.21317493572246</v>
      </c>
      <c r="M60" s="141">
        <f t="shared" si="35"/>
        <v>-105665.82899999991</v>
      </c>
      <c r="N60" s="141"/>
      <c r="O60" s="144"/>
      <c r="P60" s="141" t="e">
        <f>#REF!+P6+#REF!+P8+P10+P12+P14+P16+P18+P20+P22+P24+P26+P28+P30+P34+P36+P38+P40+P42+P50+P52+P54+P56+P58</f>
        <v>#REF!</v>
      </c>
      <c r="Q60" s="141" t="e">
        <f t="shared" si="9"/>
        <v>#REF!</v>
      </c>
      <c r="R60" s="88" t="e">
        <f>#REF!+R6+#REF!+R8+R10+R12+R14+R16+R18+R20+R22+R24+R26+R28+R30+R34+R36+R38+R40+R42+R50+R52+R54+R56+R58</f>
        <v>#REF!</v>
      </c>
      <c r="S60" s="88" t="e">
        <f>#REF!+S6+#REF!+S8+S10+S12+S14+S16+S18+S20+S22+S24+S26+S28+S30+S34+S36+S38+S40+S42+S50+S52+S54+S56+S58</f>
        <v>#REF!</v>
      </c>
      <c r="T60" s="89" t="e">
        <f>#REF!+T6+#REF!+T8+T10+T12+T14+T16+T18+T20+T22+T24+T26+T28+T30+T34+T36+T38+T40+T42+T50+T52+T54+T56+T58</f>
        <v>#REF!</v>
      </c>
      <c r="U60" s="87" t="e">
        <f>#REF!+U6+#REF!+U8+U10+U12+U14+U16+U18+U20+U22+U24+U26+U28+U30+U34+U36+U38+U40+U42+U50+U52+U54+U56+U58</f>
        <v>#REF!</v>
      </c>
      <c r="V60" s="89" t="e">
        <f>#REF!+V6+#REF!+V8+V10+V12+V14+V16+V18+V20+V22+V24+V26+V28+V30+V34+V36+V38+V40+V42+V50+V52+V54+V56+V58</f>
        <v>#REF!</v>
      </c>
    </row>
    <row r="61" spans="1:22" x14ac:dyDescent="0.25">
      <c r="B61" s="146"/>
      <c r="C61" s="147"/>
      <c r="D61" s="148"/>
      <c r="E61" s="148"/>
      <c r="F61" s="146"/>
      <c r="G61" s="146"/>
      <c r="H61" s="16"/>
      <c r="I61" s="146"/>
      <c r="J61" s="16"/>
      <c r="K61" s="146"/>
      <c r="L61" s="16"/>
      <c r="M61" s="146"/>
      <c r="N61" s="146"/>
      <c r="O61" s="16"/>
      <c r="P61" s="146"/>
      <c r="Q61" s="149"/>
    </row>
    <row r="62" spans="1:22" x14ac:dyDescent="0.25">
      <c r="A62" s="35" t="s">
        <v>78</v>
      </c>
      <c r="B62" s="146" t="s">
        <v>79</v>
      </c>
      <c r="C62" s="147"/>
      <c r="D62" s="148"/>
      <c r="E62" s="148"/>
      <c r="F62" s="146"/>
      <c r="G62" s="146"/>
      <c r="H62" s="16"/>
      <c r="I62" s="146"/>
      <c r="J62" s="16"/>
      <c r="K62" s="146"/>
      <c r="L62" s="16"/>
      <c r="M62" s="146"/>
      <c r="N62" s="146"/>
      <c r="O62" s="16"/>
      <c r="P62" s="146"/>
      <c r="Q62" s="149"/>
    </row>
    <row r="63" spans="1:22" x14ac:dyDescent="0.25">
      <c r="B63" s="146"/>
      <c r="C63" s="147"/>
      <c r="D63" s="148"/>
      <c r="E63" s="148"/>
      <c r="F63" s="150"/>
      <c r="G63" s="150"/>
      <c r="H63" s="150"/>
      <c r="I63" s="150"/>
      <c r="J63" s="150"/>
      <c r="K63" s="150"/>
      <c r="L63" s="90"/>
      <c r="M63" s="150"/>
      <c r="N63" s="150"/>
      <c r="O63" s="150"/>
      <c r="P63" s="146"/>
      <c r="Q63" s="149"/>
    </row>
  </sheetData>
  <mergeCells count="18">
    <mergeCell ref="F4:H4"/>
    <mergeCell ref="I4:J4"/>
    <mergeCell ref="K4:L4"/>
    <mergeCell ref="M4:N4"/>
    <mergeCell ref="O4:O5"/>
    <mergeCell ref="A1:V1"/>
    <mergeCell ref="A3:A5"/>
    <mergeCell ref="B3:B5"/>
    <mergeCell ref="C3:E3"/>
    <mergeCell ref="F3:Q3"/>
    <mergeCell ref="R3:R5"/>
    <mergeCell ref="S3:T4"/>
    <mergeCell ref="U3:V4"/>
    <mergeCell ref="C4:C5"/>
    <mergeCell ref="D4:D5"/>
    <mergeCell ref="P4:P5"/>
    <mergeCell ref="Q4:Q5"/>
    <mergeCell ref="E4:E5"/>
  </mergeCells>
  <conditionalFormatting sqref="T6:T60">
    <cfRule type="expression" dxfId="0" priority="1">
      <formula>$T6/$S6&gt;1.1</formula>
    </cfRule>
  </conditionalFormatting>
  <pageMargins left="0.70866141732283472" right="0.19685039370078741" top="0.39370078740157483" bottom="0.19685039370078741" header="0.51181102362204722" footer="0.51181102362204722"/>
  <pageSetup paperSize="9" scale="82" fitToHeight="3" orientation="landscape" r:id="rId1"/>
  <headerFooter alignWithMargins="0"/>
  <colBreaks count="1" manualBreakCount="1">
    <brk id="22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</vt:lpstr>
      <vt:lpstr>'для сайта'!Область_печати</vt:lpstr>
    </vt:vector>
  </TitlesOfParts>
  <Company>ooo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Минстрой 42. Отдел ЖКХ Сергей Захаров</cp:lastModifiedBy>
  <cp:lastPrinted>2021-08-13T14:19:12Z</cp:lastPrinted>
  <dcterms:created xsi:type="dcterms:W3CDTF">1999-03-29T10:08:03Z</dcterms:created>
  <dcterms:modified xsi:type="dcterms:W3CDTF">2023-06-28T08:38:10Z</dcterms:modified>
</cp:coreProperties>
</file>