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казатели" sheetId="1" state="visible" r:id="rId2"/>
  </sheets>
  <externalReferences>
    <externalReference r:id="rId1"/>
  </externalReferences>
  <definedNames>
    <definedName name="_xlnm.Print_Area" localSheetId="0">'Показатели'!$A$1:$AD$68</definedName>
    <definedName name="god">'[1]Титульный'!$F$9</definedName>
  </definedNames>
  <calcPr/>
</workbook>
</file>

<file path=xl/sharedStrings.xml><?xml version="1.0" encoding="utf-8"?>
<sst xmlns="http://schemas.openxmlformats.org/spreadsheetml/2006/main" count="96" uniqueCount="96">
  <si>
    <t xml:space="preserve">Основные показатели работы педприятий ЖКХ по виду деятельности "Водоотведение" 
за 2023 год</t>
  </si>
  <si>
    <t xml:space="preserve">Наименование МО/РСО</t>
  </si>
  <si>
    <t xml:space="preserve">Основания для пользования объектом</t>
  </si>
  <si>
    <t xml:space="preserve">Срок действия договора</t>
  </si>
  <si>
    <t xml:space="preserve">Утверждено в тарифе на питьевую воду на 2019 год</t>
  </si>
  <si>
    <t xml:space="preserve">Основные показатели деятельности в сфере водоснабжения за 2020 год (по информации РСО, представленной в Минстрой Чувашии)</t>
  </si>
  <si>
    <t xml:space="preserve">Утверждено в тарифе на водоотведение на 2019 год</t>
  </si>
  <si>
    <t xml:space="preserve">Основные показатели деятельности в сфере водоотведения за 2020 год (по информации РСО, представленной в Минстрой Чувашии)</t>
  </si>
  <si>
    <t xml:space="preserve">Суммарный финансовый результатот осн. деят-ти,тыс. руб.
(+ прибыль
  - убыток)</t>
  </si>
  <si>
    <t xml:space="preserve">Убыток от осн. деят-ти,тыс. руб.</t>
  </si>
  <si>
    <t xml:space="preserve">Убы-ть, %</t>
  </si>
  <si>
    <t xml:space="preserve">Доля РСО в общем объеме убытка, %</t>
  </si>
  <si>
    <t xml:space="preserve">Размер задолженности на 01.01.2021 (оперативные данные), тыс.руб.</t>
  </si>
  <si>
    <t xml:space="preserve">Отпуск воды, т.куб.м.</t>
  </si>
  <si>
    <t xml:space="preserve">Необходимая валовая выручка*, тыс.руб.</t>
  </si>
  <si>
    <t xml:space="preserve">Доля РСО в общем объеме отпуска воды</t>
  </si>
  <si>
    <t xml:space="preserve">ДОХОДЫ от основной деятельности</t>
  </si>
  <si>
    <t xml:space="preserve">РАСХОДЫ от основной деятельности</t>
  </si>
  <si>
    <t xml:space="preserve">Фин. рез-т от осн. деят-ти,
тыс. руб.
(+ прибыль
  - убыток)</t>
  </si>
  <si>
    <t xml:space="preserve">Рент-ть, %
</t>
  </si>
  <si>
    <t xml:space="preserve">Объем сточных вод, т.куб.м.</t>
  </si>
  <si>
    <t xml:space="preserve">Необходимая валовая выручка, тыс.руб.</t>
  </si>
  <si>
    <t xml:space="preserve">Пропуск сточных вод, т.куб.м.</t>
  </si>
  <si>
    <t xml:space="preserve">Доля РСО в общем объеме пропуска сточных вод</t>
  </si>
  <si>
    <t>всего</t>
  </si>
  <si>
    <t xml:space="preserve">в т.ч. населению</t>
  </si>
  <si>
    <t xml:space="preserve">всего,
тыс. руб.</t>
  </si>
  <si>
    <t xml:space="preserve">на 1 куб.м., руб.</t>
  </si>
  <si>
    <t>дебиторская</t>
  </si>
  <si>
    <t>кредиторская</t>
  </si>
  <si>
    <t>г.Чебоксары</t>
  </si>
  <si>
    <t xml:space="preserve">АО "Водоканал"</t>
  </si>
  <si>
    <t>инвестдоговор</t>
  </si>
  <si>
    <t>бессрочный</t>
  </si>
  <si>
    <t>г.Новочебоксарск</t>
  </si>
  <si>
    <t xml:space="preserve">МУП "КС г. Новочебоксарска"</t>
  </si>
  <si>
    <t>хозведение</t>
  </si>
  <si>
    <t xml:space="preserve">ГУП ЧР "БОС" Минстроя Чувашии</t>
  </si>
  <si>
    <t>г.Алатырь</t>
  </si>
  <si>
    <t xml:space="preserve">МУП "Водоканал" </t>
  </si>
  <si>
    <t>г.Канаш</t>
  </si>
  <si>
    <t xml:space="preserve">МУП "Водоканал" г.Канаш ЧР</t>
  </si>
  <si>
    <t xml:space="preserve">МУП "Каналсеть" г.Канаш ЧР</t>
  </si>
  <si>
    <t>г.Шумерля</t>
  </si>
  <si>
    <t xml:space="preserve">МУП "Чистая вода"</t>
  </si>
  <si>
    <t>аренда</t>
  </si>
  <si>
    <t>Аликовский</t>
  </si>
  <si>
    <t xml:space="preserve">ООО "Водоканал +"</t>
  </si>
  <si>
    <t>Ибресинский</t>
  </si>
  <si>
    <t xml:space="preserve">МП "ДЕЗ ЖКХ" Ибресин.района</t>
  </si>
  <si>
    <t xml:space="preserve">ООО "КАНАЛСЕТЬ+"</t>
  </si>
  <si>
    <t>концессия</t>
  </si>
  <si>
    <t>Канашский</t>
  </si>
  <si>
    <t xml:space="preserve">ООО "Карина"</t>
  </si>
  <si>
    <t>Козловский</t>
  </si>
  <si>
    <t xml:space="preserve">МУП ЖКХ Козловского района</t>
  </si>
  <si>
    <t>Комсомольский</t>
  </si>
  <si>
    <t xml:space="preserve">ООО "Коммунальный сервис"</t>
  </si>
  <si>
    <t>Красноармейский</t>
  </si>
  <si>
    <t xml:space="preserve">МУП ЖКХ Красноармейского района</t>
  </si>
  <si>
    <t>Красночетайский</t>
  </si>
  <si>
    <t xml:space="preserve">МП по МТС "Красночетайскагропромснаб"</t>
  </si>
  <si>
    <t>Марпосадский</t>
  </si>
  <si>
    <t xml:space="preserve">МУП ЖКУ Марпосадского ГП</t>
  </si>
  <si>
    <t xml:space="preserve">ООО Вител</t>
  </si>
  <si>
    <t>Моргаушский</t>
  </si>
  <si>
    <t xml:space="preserve">МУП ЖКХ Моргаушское**</t>
  </si>
  <si>
    <t>Порецкий</t>
  </si>
  <si>
    <t xml:space="preserve">МУП ОП ЖКХ Порецкого района</t>
  </si>
  <si>
    <t>Урмарский</t>
  </si>
  <si>
    <t xml:space="preserve">МУП "Урмарытеплосеть"</t>
  </si>
  <si>
    <t>Цивильский</t>
  </si>
  <si>
    <t xml:space="preserve">МУП "УК г. Цивильск"</t>
  </si>
  <si>
    <t xml:space="preserve">МУП ЖКХ "Чурачики"</t>
  </si>
  <si>
    <t xml:space="preserve">МАУ "Опытный"</t>
  </si>
  <si>
    <t xml:space="preserve">опер. упр-ие</t>
  </si>
  <si>
    <t>Чебоксарский</t>
  </si>
  <si>
    <t xml:space="preserve">МУП ЖКХ "Ишлейское"</t>
  </si>
  <si>
    <t xml:space="preserve">ООО "Ремстройгрупп"</t>
  </si>
  <si>
    <t xml:space="preserve">ООО "Теплоэнергосеть"</t>
  </si>
  <si>
    <t xml:space="preserve">ООО "Аквастрой"</t>
  </si>
  <si>
    <t xml:space="preserve">МУП "ЖКХ "Вурман-Сюктерское"</t>
  </si>
  <si>
    <t xml:space="preserve">ООО "УК" Универсал"</t>
  </si>
  <si>
    <t xml:space="preserve">МУП ЖКХ "Атлашевское"</t>
  </si>
  <si>
    <t>Шемуршинский</t>
  </si>
  <si>
    <t xml:space="preserve">ООО ЖКХ</t>
  </si>
  <si>
    <t>Шумерлинский</t>
  </si>
  <si>
    <t xml:space="preserve">МУП "Юманайское ЖКХ"</t>
  </si>
  <si>
    <t>Ядринский</t>
  </si>
  <si>
    <t xml:space="preserve">Ядринское МПП ЖКХ</t>
  </si>
  <si>
    <t>Янтиковский</t>
  </si>
  <si>
    <t xml:space="preserve">ООО "Коммунальник"</t>
  </si>
  <si>
    <t xml:space="preserve">Всего </t>
  </si>
  <si>
    <t xml:space="preserve">РСО, себестоимость производста в которых превышает среднереспубликанский показатель более, чем на 30%</t>
  </si>
  <si>
    <t xml:space="preserve">*- для организаций на общем режиме НВВ без НДС</t>
  </si>
  <si>
    <t xml:space="preserve">**-тарифы установлены диффернировано по сельским поселениям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</si>
</sst>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_-* #,##0.00&quot;р.&quot;_-;\-* #,##0.00&quot;р.&quot;_-;_-* &quot;-&quot;??&quot;р.&quot;_-;_-@_-"/>
    <numFmt numFmtId="161" formatCode="0.0"/>
    <numFmt numFmtId="162" formatCode="_-* #,##0.00\ _₽_-;\-* #,##0.00\ _₽_-;_-* &quot;-&quot;??\ _₽_-;_-@_-"/>
  </numFmts>
  <fonts count="30">
    <font>
      <sz val="10.000000"/>
      <color theme="1"/>
      <name val="Times New Roman CYR"/>
    </font>
    <font>
      <b/>
      <sz val="10.000000"/>
      <color indexed="62"/>
      <name val="Tahoma"/>
    </font>
    <font>
      <sz val="10.000000"/>
      <name val="Tahoma"/>
    </font>
    <font>
      <sz val="13.000000"/>
      <name val="Tahoma"/>
    </font>
    <font>
      <sz val="10.000000"/>
      <name val="Arial Cyr"/>
    </font>
    <font>
      <sz val="9.000000"/>
      <name val="Tahoma"/>
    </font>
    <font>
      <sz val="11.000000"/>
      <name val="Calibri"/>
    </font>
    <font>
      <sz val="11.000000"/>
      <color theme="1"/>
      <name val="Calibri"/>
      <scheme val="minor"/>
    </font>
    <font>
      <sz val="11.000000"/>
      <color theme="1"/>
      <name val="Times New Roman Cyr"/>
    </font>
    <font>
      <i/>
      <sz val="11.000000"/>
      <color theme="1"/>
      <name val="Times New Roman Cyr"/>
    </font>
    <font>
      <sz val="12.000000"/>
      <color theme="1"/>
      <name val="Times New Roman Cyr"/>
    </font>
    <font>
      <b/>
      <sz val="14.000000"/>
      <color theme="1"/>
      <name val="Times New Roman Cyr"/>
    </font>
    <font>
      <b/>
      <sz val="12.000000"/>
      <color theme="1"/>
      <name val="Times New Roman Cyr"/>
    </font>
    <font>
      <b/>
      <i/>
      <sz val="12.000000"/>
      <color theme="1"/>
      <name val="Times New Roman Cyr"/>
    </font>
    <font>
      <i/>
      <sz val="12.000000"/>
      <color theme="1"/>
      <name val="Times New Roman Cyr"/>
    </font>
    <font>
      <sz val="10.000000"/>
      <color theme="1"/>
      <name val="Times New Roman Cyr"/>
    </font>
    <font>
      <i/>
      <sz val="10.000000"/>
      <color theme="1"/>
      <name val="Times New Roman Cyr"/>
    </font>
    <font>
      <b/>
      <sz val="11.000000"/>
      <color theme="1"/>
      <name val="Times New Roman Cyr"/>
    </font>
    <font>
      <b/>
      <i/>
      <sz val="11.000000"/>
      <color theme="1"/>
      <name val="Times New Roman Cyr"/>
    </font>
    <font>
      <i/>
      <sz val="11.000000"/>
      <name val="Times New Roman Cyr"/>
    </font>
    <font>
      <sz val="11.000000"/>
      <name val="Times New Roman Cyr"/>
    </font>
    <font>
      <i/>
      <vertAlign val="subscript"/>
      <sz val="11.000000"/>
      <name val="Times New Roman Cyr"/>
    </font>
    <font>
      <b/>
      <sz val="11.000000"/>
      <name val="Times New Roman Cyr"/>
    </font>
    <font>
      <b/>
      <i/>
      <sz val="11.000000"/>
      <name val="Times New Roman Cyr"/>
    </font>
    <font>
      <i/>
      <sz val="11.000000"/>
      <color theme="1" tint="0"/>
      <name val="Times New Roman Cyr"/>
    </font>
    <font>
      <i/>
      <sz val="10.000000"/>
      <name val="Times New Roman Cyr"/>
    </font>
    <font>
      <i/>
      <sz val="11.000000"/>
      <color indexed="2"/>
      <name val="Times New Roman Cyr"/>
    </font>
    <font>
      <sz val="11.000000"/>
      <color indexed="2"/>
      <name val="Times New Roman Cyr"/>
    </font>
    <font>
      <b/>
      <sz val="11.000000"/>
      <color indexed="2"/>
      <name val="Times New Roman Cyr"/>
    </font>
    <font>
      <b/>
      <i/>
      <sz val="11.000000"/>
      <color indexed="2"/>
      <name val="Times New Roman Cyr"/>
    </font>
  </fonts>
  <fills count="8">
    <fill>
      <patternFill patternType="none"/>
    </fill>
    <fill>
      <patternFill patternType="gray125"/>
    </fill>
    <fill>
      <patternFill patternType="lightDown">
        <fgColor indexed="42"/>
        <bgColor indexed="42"/>
      </patternFill>
    </fill>
    <fill>
      <patternFill patternType="solid">
        <fgColor rgb="FFA6CAF0"/>
        <bgColor rgb="FFA6CAF0"/>
      </patternFill>
    </fill>
    <fill>
      <patternFill patternType="solid">
        <fgColor indexed="22"/>
        <bgColor indexed="22"/>
      </patternFill>
    </fill>
    <fill>
      <patternFill patternType="solid">
        <fgColor indexed="65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</fills>
  <borders count="51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theme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3">
    <xf fontId="0" fillId="0" borderId="0" numFmtId="0" applyNumberFormat="1" applyFont="1" applyFill="1" applyBorder="1"/>
    <xf fontId="1" fillId="2" borderId="1" numFmtId="0" applyNumberFormat="0" applyFont="1" applyFill="1" applyBorder="1"/>
    <xf fontId="2" fillId="0" borderId="1" numFmtId="0" applyNumberFormat="0" applyFont="1" applyFill="1" applyBorder="1">
      <protection locked="0"/>
    </xf>
    <xf fontId="2" fillId="3" borderId="1" numFmtId="0" applyNumberFormat="1" applyFont="1" applyFill="1" applyBorder="1">
      <alignment horizontal="left" vertical="center"/>
    </xf>
    <xf fontId="2" fillId="4" borderId="1" numFmtId="0" applyNumberFormat="0" applyFont="1" applyFill="1" applyBorder="1"/>
    <xf fontId="3" fillId="5" borderId="2" numFmtId="0" applyNumberFormat="0" applyFont="1" applyFill="1" applyBorder="1">
      <alignment horizontal="center" vertical="center"/>
    </xf>
    <xf fontId="4" fillId="0" borderId="0" numFmtId="160" applyNumberFormat="1" applyFont="0" applyFill="0" applyBorder="0" applyProtection="0"/>
    <xf fontId="5" fillId="0" borderId="0" numFmtId="49" applyNumberFormat="1" applyFont="1" applyFill="1" applyBorder="0">
      <alignment vertical="top"/>
    </xf>
    <xf fontId="4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>
      <alignment wrapText="1"/>
    </xf>
    <xf fontId="6" fillId="0" borderId="0" numFmtId="0" applyNumberFormat="1" applyFont="1" applyFill="1" applyBorder="1"/>
    <xf fontId="7" fillId="0" borderId="0" numFmtId="0" applyNumberFormat="1" applyFont="1" applyFill="1" applyBorder="1"/>
  </cellStyleXfs>
  <cellXfs count="235">
    <xf fontId="0" fillId="0" borderId="0" numFmtId="0" xfId="0"/>
    <xf fontId="8" fillId="0" borderId="0" numFmtId="0" xfId="0" applyFont="1"/>
    <xf fontId="8" fillId="0" borderId="0" numFmtId="0" xfId="0" applyFont="1" applyAlignment="1">
      <alignment horizontal="center"/>
    </xf>
    <xf fontId="9" fillId="0" borderId="0" numFmtId="0" xfId="0" applyFont="1"/>
    <xf fontId="10" fillId="0" borderId="0" numFmtId="0" xfId="0" applyFont="1"/>
    <xf fontId="11" fillId="0" borderId="0" numFmtId="0" xfId="0" applyFont="1" applyAlignment="1">
      <alignment horizontal="center" wrapText="1"/>
    </xf>
    <xf fontId="12" fillId="6" borderId="0" numFmtId="0" xfId="0" applyFont="1" applyFill="1" applyAlignment="1">
      <alignment horizontal="center" wrapText="1"/>
    </xf>
    <xf fontId="12" fillId="0" borderId="0" numFmtId="0" xfId="0" applyFont="1" applyAlignment="1">
      <alignment horizontal="center" wrapText="1"/>
    </xf>
    <xf fontId="13" fillId="0" borderId="0" numFmtId="0" xfId="0" applyFont="1" applyAlignment="1">
      <alignment horizontal="center" wrapText="1"/>
    </xf>
    <xf fontId="14" fillId="0" borderId="0" numFmtId="0" xfId="0" applyFont="1"/>
    <xf fontId="10" fillId="0" borderId="3" numFmtId="0" xfId="0" applyFont="1" applyBorder="1" applyAlignment="1">
      <alignment horizontal="center"/>
    </xf>
    <xf fontId="8" fillId="6" borderId="4" numFmtId="0" xfId="0" applyFont="1" applyFill="1" applyBorder="1" applyAlignment="1">
      <alignment horizontal="center" vertical="top" wrapText="1"/>
    </xf>
    <xf fontId="8" fillId="0" borderId="5" numFmtId="0" xfId="0" applyFont="1" applyBorder="1" applyAlignment="1">
      <alignment horizontal="center" vertical="top" wrapText="1"/>
    </xf>
    <xf fontId="8" fillId="0" borderId="6" numFmtId="0" xfId="0" applyFont="1" applyBorder="1" applyAlignment="1">
      <alignment horizontal="center" vertical="top" wrapText="1"/>
    </xf>
    <xf fontId="8" fillId="0" borderId="7" numFmtId="0" xfId="0" applyFont="1" applyBorder="1" applyAlignment="1">
      <alignment horizontal="center" vertical="top" wrapText="1"/>
    </xf>
    <xf fontId="8" fillId="0" borderId="8" numFmtId="0" xfId="0" applyFont="1" applyBorder="1" applyAlignment="1">
      <alignment horizontal="center" vertical="top" wrapText="1"/>
    </xf>
    <xf fontId="10" fillId="0" borderId="8" numFmtId="0" xfId="0" applyFont="1" applyBorder="1" applyAlignment="1">
      <alignment horizontal="center" wrapText="1"/>
    </xf>
    <xf fontId="10" fillId="0" borderId="9" numFmtId="0" xfId="0" applyFont="1" applyBorder="1" applyAlignment="1">
      <alignment horizontal="center" wrapText="1"/>
    </xf>
    <xf fontId="10" fillId="0" borderId="10" numFmtId="0" xfId="0" applyFont="1" applyBorder="1" applyAlignment="1">
      <alignment horizontal="center" wrapText="1"/>
    </xf>
    <xf fontId="8" fillId="0" borderId="11" numFmtId="0" xfId="0" applyFont="1" applyBorder="1" applyAlignment="1">
      <alignment horizontal="center" vertical="top" wrapText="1"/>
    </xf>
    <xf fontId="15" fillId="0" borderId="12" numFmtId="0" xfId="0" applyFont="1" applyBorder="1" applyAlignment="1">
      <alignment horizontal="center" vertical="top" wrapText="1"/>
    </xf>
    <xf fontId="15" fillId="0" borderId="13" numFmtId="0" xfId="0" applyFont="1" applyBorder="1" applyAlignment="1">
      <alignment horizontal="center" vertical="top" wrapText="1"/>
    </xf>
    <xf fontId="16" fillId="0" borderId="4" numFmtId="0" xfId="0" applyFont="1" applyBorder="1" applyAlignment="1">
      <alignment horizontal="center" vertical="top" wrapText="1"/>
    </xf>
    <xf fontId="10" fillId="0" borderId="8" numFmtId="0" xfId="0" applyFont="1" applyBorder="1" applyAlignment="1">
      <alignment horizontal="center" vertical="top" wrapText="1"/>
    </xf>
    <xf fontId="10" fillId="0" borderId="10" numFmtId="0" xfId="0" applyFont="1" applyBorder="1" applyAlignment="1">
      <alignment horizontal="center" vertical="top" wrapText="1"/>
    </xf>
    <xf fontId="10" fillId="0" borderId="14" numFmtId="0" xfId="0" applyFont="1" applyBorder="1" applyAlignment="1">
      <alignment horizontal="center"/>
    </xf>
    <xf fontId="8" fillId="6" borderId="15" numFmtId="0" xfId="0" applyFont="1" applyFill="1" applyBorder="1" applyAlignment="1">
      <alignment horizontal="center" vertical="top" wrapText="1"/>
    </xf>
    <xf fontId="8" fillId="0" borderId="16" numFmtId="0" xfId="0" applyFont="1" applyBorder="1" applyAlignment="1">
      <alignment horizontal="center" vertical="top" wrapText="1"/>
    </xf>
    <xf fontId="8" fillId="0" borderId="17" numFmtId="0" xfId="0" applyFont="1" applyBorder="1" applyAlignment="1">
      <alignment horizontal="center" vertical="top" wrapText="1"/>
    </xf>
    <xf fontId="15" fillId="0" borderId="18" numFmtId="0" xfId="0" applyFont="1" applyBorder="1" applyAlignment="1">
      <alignment horizontal="center" vertical="top" wrapText="1"/>
    </xf>
    <xf fontId="8" fillId="0" borderId="19" numFmtId="0" xfId="0" applyFont="1" applyBorder="1" applyAlignment="1">
      <alignment horizontal="center" vertical="top" wrapText="1"/>
    </xf>
    <xf fontId="8" fillId="0" borderId="18" numFmtId="0" xfId="0" applyFont="1" applyBorder="1" applyAlignment="1">
      <alignment horizontal="center" vertical="top" wrapText="1"/>
    </xf>
    <xf fontId="9" fillId="0" borderId="20" numFmtId="0" xfId="0" applyFont="1" applyBorder="1" applyAlignment="1">
      <alignment horizontal="center" vertical="top" wrapText="1"/>
    </xf>
    <xf fontId="8" fillId="0" borderId="21" numFmtId="0" xfId="0" applyFont="1" applyBorder="1" applyAlignment="1">
      <alignment horizontal="center" vertical="top" wrapText="1"/>
    </xf>
    <xf fontId="15" fillId="0" borderId="22" numFmtId="0" xfId="0" applyFont="1" applyBorder="1" applyAlignment="1">
      <alignment horizontal="center" vertical="top" wrapText="1"/>
    </xf>
    <xf fontId="15" fillId="0" borderId="23" numFmtId="0" xfId="0" applyFont="1" applyBorder="1" applyAlignment="1">
      <alignment horizontal="center" vertical="top" wrapText="1"/>
    </xf>
    <xf fontId="15" fillId="0" borderId="24" numFmtId="0" xfId="0" applyFont="1" applyBorder="1" applyAlignment="1">
      <alignment horizontal="center" vertical="top" wrapText="1"/>
    </xf>
    <xf fontId="16" fillId="0" borderId="15" numFmtId="0" xfId="0" applyFont="1" applyBorder="1" applyAlignment="1">
      <alignment horizontal="center" vertical="top" wrapText="1"/>
    </xf>
    <xf fontId="10" fillId="0" borderId="19" numFmtId="0" xfId="0" applyFont="1" applyBorder="1" applyAlignment="1">
      <alignment horizontal="center" vertical="top" wrapText="1"/>
    </xf>
    <xf fontId="10" fillId="0" borderId="21" numFmtId="0" xfId="0" applyFont="1" applyBorder="1" applyAlignment="1">
      <alignment horizontal="center" vertical="top" wrapText="1"/>
    </xf>
    <xf fontId="8" fillId="6" borderId="25" numFmtId="0" xfId="0" applyFont="1" applyFill="1" applyBorder="1" applyAlignment="1">
      <alignment horizontal="center" vertical="top" wrapText="1"/>
    </xf>
    <xf fontId="8" fillId="0" borderId="26" numFmtId="0" xfId="0" applyFont="1" applyBorder="1" applyAlignment="1">
      <alignment horizontal="center" vertical="top" wrapText="1"/>
    </xf>
    <xf fontId="8" fillId="0" borderId="27" numFmtId="0" xfId="0" applyFont="1" applyBorder="1" applyAlignment="1">
      <alignment horizontal="center" vertical="top" wrapText="1"/>
    </xf>
    <xf fontId="15" fillId="0" borderId="28" numFmtId="0" xfId="0" applyFont="1" applyBorder="1" applyAlignment="1">
      <alignment horizontal="center" vertical="top" wrapText="1"/>
    </xf>
    <xf fontId="8" fillId="0" borderId="29" numFmtId="0" xfId="0" applyFont="1" applyBorder="1" applyAlignment="1">
      <alignment horizontal="center" vertical="top" wrapText="1"/>
    </xf>
    <xf fontId="9" fillId="0" borderId="30" numFmtId="0" xfId="0" applyFont="1" applyBorder="1" applyAlignment="1">
      <alignment horizontal="center" vertical="top" wrapText="1"/>
    </xf>
    <xf fontId="8" fillId="0" borderId="28" numFmtId="0" xfId="0" applyFont="1" applyBorder="1" applyAlignment="1">
      <alignment horizontal="center" vertical="top" wrapText="1"/>
    </xf>
    <xf fontId="16" fillId="0" borderId="28" numFmtId="0" xfId="0" applyFont="1" applyBorder="1" applyAlignment="1">
      <alignment horizontal="center" vertical="top" wrapText="1"/>
    </xf>
    <xf fontId="8" fillId="0" borderId="31" numFmtId="0" xfId="0" applyFont="1" applyBorder="1" applyAlignment="1">
      <alignment horizontal="center" vertical="top" wrapText="1"/>
    </xf>
    <xf fontId="15" fillId="0" borderId="32" numFmtId="0" xfId="0" applyFont="1" applyBorder="1" applyAlignment="1">
      <alignment horizontal="center" vertical="top" wrapText="1"/>
    </xf>
    <xf fontId="15" fillId="0" borderId="33" numFmtId="0" xfId="0" applyFont="1" applyBorder="1" applyAlignment="1">
      <alignment horizontal="center" vertical="top" wrapText="1"/>
    </xf>
    <xf fontId="15" fillId="0" borderId="30" numFmtId="0" xfId="0" applyFont="1" applyBorder="1" applyAlignment="1">
      <alignment horizontal="center" vertical="top" wrapText="1"/>
    </xf>
    <xf fontId="16" fillId="0" borderId="25" numFmtId="0" xfId="0" applyFont="1" applyBorder="1" applyAlignment="1">
      <alignment horizontal="center" vertical="top" wrapText="1"/>
    </xf>
    <xf fontId="15" fillId="0" borderId="29" numFmtId="0" xfId="0" applyFont="1" applyBorder="1" applyAlignment="1">
      <alignment horizontal="center" vertical="top"/>
    </xf>
    <xf fontId="15" fillId="0" borderId="31" numFmtId="0" xfId="0" applyFont="1" applyBorder="1" applyAlignment="1">
      <alignment horizontal="center" vertical="top"/>
    </xf>
    <xf fontId="17" fillId="0" borderId="0" numFmtId="0" xfId="0" applyFont="1"/>
    <xf fontId="17" fillId="0" borderId="34" numFmtId="0" xfId="0" applyFont="1" applyBorder="1"/>
    <xf fontId="17" fillId="6" borderId="35" numFmtId="0" xfId="0" applyFont="1" applyFill="1" applyBorder="1"/>
    <xf fontId="17" fillId="0" borderId="36" numFmtId="0" xfId="0" applyFont="1" applyBorder="1" applyAlignment="1">
      <alignment horizontal="center"/>
    </xf>
    <xf fontId="17" fillId="0" borderId="7" numFmtId="0" xfId="0" applyFont="1" applyBorder="1" applyAlignment="1">
      <alignment horizontal="center"/>
    </xf>
    <xf fontId="17" fillId="0" borderId="9" numFmtId="1" xfId="0" applyNumberFormat="1" applyFont="1" applyBorder="1" applyAlignment="1">
      <alignment horizontal="right"/>
    </xf>
    <xf fontId="17" fillId="0" borderId="8" numFmtId="1" xfId="0" applyNumberFormat="1" applyFont="1" applyBorder="1"/>
    <xf fontId="17" fillId="0" borderId="9" numFmtId="1" xfId="0" applyNumberFormat="1" applyFont="1" applyBorder="1"/>
    <xf fontId="18" fillId="0" borderId="9" numFmtId="161" xfId="0" applyNumberFormat="1" applyFont="1" applyBorder="1"/>
    <xf fontId="18" fillId="0" borderId="9" numFmtId="2" xfId="0" applyNumberFormat="1" applyFont="1" applyBorder="1"/>
    <xf fontId="17" fillId="0" borderId="10" numFmtId="161" xfId="0" applyNumberFormat="1" applyFont="1" applyBorder="1"/>
    <xf fontId="17" fillId="0" borderId="19" numFmtId="161" xfId="0" applyNumberFormat="1" applyFont="1" applyBorder="1"/>
    <xf fontId="17" fillId="0" borderId="18" numFmtId="161" xfId="0" applyNumberFormat="1" applyFont="1" applyBorder="1"/>
    <xf fontId="17" fillId="0" borderId="19" numFmtId="1" xfId="0" applyNumberFormat="1" applyFont="1" applyBorder="1"/>
    <xf fontId="17" fillId="0" borderId="37" numFmtId="1" xfId="0" applyNumberFormat="1" applyFont="1" applyBorder="1"/>
    <xf fontId="18" fillId="0" borderId="18" numFmtId="2" xfId="0" applyNumberFormat="1" applyFont="1" applyBorder="1"/>
    <xf fontId="17" fillId="0" borderId="18" numFmtId="1" xfId="0" applyNumberFormat="1" applyFont="1" applyBorder="1"/>
    <xf fontId="17" fillId="0" borderId="21" numFmtId="161" xfId="0" applyNumberFormat="1" applyFont="1" applyBorder="1"/>
    <xf fontId="17" fillId="0" borderId="38" numFmtId="1" xfId="0" applyNumberFormat="1" applyFont="1" applyBorder="1"/>
    <xf fontId="17" fillId="0" borderId="39" numFmtId="1" xfId="0" applyNumberFormat="1" applyFont="1" applyBorder="1"/>
    <xf fontId="18" fillId="0" borderId="38" numFmtId="1" xfId="0" applyNumberFormat="1" applyFont="1" applyBorder="1"/>
    <xf fontId="17" fillId="0" borderId="36" numFmtId="0" xfId="0" applyFont="1" applyBorder="1"/>
    <xf fontId="17" fillId="0" borderId="10" numFmtId="0" xfId="0" applyFont="1" applyBorder="1"/>
    <xf fontId="9" fillId="0" borderId="34" numFmtId="0" xfId="0" applyFont="1" applyBorder="1"/>
    <xf fontId="9" fillId="6" borderId="35" numFmtId="0" xfId="0" applyFont="1" applyFill="1" applyBorder="1"/>
    <xf fontId="8" fillId="0" borderId="22" numFmtId="0" xfId="0" applyFont="1" applyBorder="1" applyAlignment="1">
      <alignment horizontal="center"/>
    </xf>
    <xf fontId="8" fillId="0" borderId="40" numFmtId="0" xfId="0" applyFont="1" applyBorder="1" applyAlignment="1">
      <alignment horizontal="center"/>
    </xf>
    <xf fontId="9" fillId="0" borderId="18" numFmtId="1" xfId="0" applyNumberFormat="1" applyFont="1" applyBorder="1" applyAlignment="1">
      <alignment horizontal="right"/>
    </xf>
    <xf fontId="9" fillId="0" borderId="19" numFmtId="1" xfId="0" applyNumberFormat="1" applyFont="1" applyBorder="1" applyAlignment="1">
      <alignment horizontal="right"/>
    </xf>
    <xf fontId="9" fillId="0" borderId="19" numFmtId="1" xfId="0" applyNumberFormat="1" applyFont="1" applyBorder="1"/>
    <xf fontId="9" fillId="0" borderId="18" numFmtId="1" xfId="0" applyNumberFormat="1" applyFont="1" applyBorder="1"/>
    <xf fontId="9" fillId="0" borderId="18" numFmtId="161" xfId="0" applyNumberFormat="1" applyFont="1" applyBorder="1"/>
    <xf fontId="9" fillId="0" borderId="18" numFmtId="2" xfId="0" applyNumberFormat="1" applyFont="1" applyBorder="1"/>
    <xf fontId="8" fillId="0" borderId="18" numFmtId="1" xfId="0" applyNumberFormat="1" applyFont="1" applyBorder="1"/>
    <xf fontId="9" fillId="0" borderId="21" numFmtId="161" xfId="0" applyNumberFormat="1" applyFont="1" applyBorder="1"/>
    <xf fontId="9" fillId="0" borderId="19" numFmtId="161" xfId="0" applyNumberFormat="1" applyFont="1" applyBorder="1"/>
    <xf fontId="8" fillId="0" borderId="19" numFmtId="3" xfId="0" applyNumberFormat="1" applyFont="1" applyBorder="1"/>
    <xf fontId="8" fillId="0" borderId="0" numFmtId="3" xfId="0" applyNumberFormat="1" applyFont="1"/>
    <xf fontId="8" fillId="0" borderId="9" numFmtId="3" xfId="0" applyNumberFormat="1" applyFont="1" applyBorder="1"/>
    <xf fontId="9" fillId="0" borderId="41" numFmtId="1" xfId="0" applyNumberFormat="1" applyFont="1" applyBorder="1"/>
    <xf fontId="9" fillId="0" borderId="22" numFmtId="0" xfId="0" applyFont="1" applyBorder="1"/>
    <xf fontId="9" fillId="0" borderId="21" numFmtId="0" xfId="0" applyFont="1" applyBorder="1"/>
    <xf fontId="17" fillId="0" borderId="22" numFmtId="0" xfId="0" applyFont="1" applyBorder="1" applyAlignment="1">
      <alignment horizontal="center"/>
    </xf>
    <xf fontId="17" fillId="0" borderId="40" numFmtId="0" xfId="0" applyFont="1" applyBorder="1" applyAlignment="1">
      <alignment horizontal="center"/>
    </xf>
    <xf fontId="17" fillId="0" borderId="18" numFmtId="1" xfId="0" applyNumberFormat="1" applyFont="1" applyBorder="1" applyAlignment="1">
      <alignment horizontal="right"/>
    </xf>
    <xf fontId="18" fillId="0" borderId="18" numFmtId="161" xfId="0" applyNumberFormat="1" applyFont="1" applyBorder="1"/>
    <xf fontId="17" fillId="0" borderId="41" numFmtId="1" xfId="0" applyNumberFormat="1" applyFont="1" applyBorder="1"/>
    <xf fontId="18" fillId="0" borderId="41" numFmtId="1" xfId="0" applyNumberFormat="1" applyFont="1" applyBorder="1"/>
    <xf fontId="17" fillId="0" borderId="22" numFmtId="0" xfId="0" applyFont="1" applyBorder="1"/>
    <xf fontId="17" fillId="0" borderId="21" numFmtId="0" xfId="0" applyFont="1" applyBorder="1"/>
    <xf fontId="19" fillId="0" borderId="0" numFmtId="0" xfId="0" applyFont="1"/>
    <xf fontId="19" fillId="0" borderId="34" numFmtId="0" xfId="0" applyFont="1" applyBorder="1"/>
    <xf fontId="19" fillId="6" borderId="35" numFmtId="0" xfId="0" applyFont="1" applyFill="1" applyBorder="1"/>
    <xf fontId="20" fillId="0" borderId="22" numFmtId="0" xfId="0" applyFont="1" applyBorder="1" applyAlignment="1">
      <alignment horizontal="center"/>
    </xf>
    <xf fontId="20" fillId="0" borderId="40" numFmtId="0" xfId="0" applyFont="1" applyBorder="1" applyAlignment="1">
      <alignment horizontal="center"/>
    </xf>
    <xf fontId="20" fillId="0" borderId="18" numFmtId="1" xfId="0" applyNumberFormat="1" applyFont="1" applyBorder="1" applyAlignment="1">
      <alignment horizontal="right"/>
    </xf>
    <xf fontId="19" fillId="0" borderId="19" numFmtId="1" xfId="0" applyNumberFormat="1" applyFont="1" applyBorder="1"/>
    <xf fontId="19" fillId="0" borderId="18" numFmtId="1" xfId="0" applyNumberFormat="1" applyFont="1" applyBorder="1"/>
    <xf fontId="19" fillId="0" borderId="18" numFmtId="161" xfId="0" applyNumberFormat="1" applyFont="1" applyBorder="1"/>
    <xf fontId="19" fillId="0" borderId="18" numFmtId="2" xfId="0" applyNumberFormat="1" applyFont="1" applyBorder="1"/>
    <xf fontId="19" fillId="0" borderId="21" numFmtId="161" xfId="0" applyNumberFormat="1" applyFont="1" applyBorder="1"/>
    <xf fontId="19" fillId="0" borderId="19" numFmtId="161" xfId="0" applyNumberFormat="1" applyFont="1" applyBorder="1"/>
    <xf fontId="8" fillId="0" borderId="19" numFmtId="1" xfId="0" applyNumberFormat="1" applyFont="1" applyBorder="1" applyAlignment="1">
      <alignment horizontal="right"/>
    </xf>
    <xf fontId="17" fillId="0" borderId="18" numFmtId="162" xfId="0" applyNumberFormat="1" applyFont="1" applyBorder="1" applyAlignment="1">
      <alignment horizontal="center" vertical="center"/>
    </xf>
    <xf fontId="8" fillId="0" borderId="0" numFmtId="1" xfId="0" applyNumberFormat="1" applyFont="1" applyAlignment="1">
      <alignment horizontal="right"/>
    </xf>
    <xf fontId="19" fillId="0" borderId="41" numFmtId="1" xfId="0" applyNumberFormat="1" applyFont="1" applyBorder="1"/>
    <xf fontId="19" fillId="0" borderId="22" numFmtId="0" xfId="0" applyFont="1" applyBorder="1"/>
    <xf fontId="19" fillId="0" borderId="21" numFmtId="0" xfId="0" applyFont="1" applyBorder="1"/>
    <xf fontId="19" fillId="6" borderId="35" numFmtId="0" xfId="0" applyFont="1" applyFill="1" applyBorder="1" applyAlignment="1">
      <alignment wrapText="1"/>
    </xf>
    <xf fontId="20" fillId="0" borderId="22" numFmtId="0" xfId="0" applyFont="1" applyBorder="1" applyAlignment="1">
      <alignment horizontal="center" wrapText="1"/>
    </xf>
    <xf fontId="21" fillId="6" borderId="19" numFmtId="1" xfId="0" applyNumberFormat="1" applyFont="1" applyFill="1" applyBorder="1"/>
    <xf fontId="22" fillId="0" borderId="0" numFmtId="0" xfId="0" applyFont="1"/>
    <xf fontId="22" fillId="0" borderId="34" numFmtId="0" xfId="0" applyFont="1" applyBorder="1"/>
    <xf fontId="22" fillId="6" borderId="35" numFmtId="0" xfId="0" applyFont="1" applyFill="1" applyBorder="1"/>
    <xf fontId="22" fillId="0" borderId="22" numFmtId="0" xfId="0" applyFont="1" applyBorder="1" applyAlignment="1">
      <alignment horizontal="center"/>
    </xf>
    <xf fontId="22" fillId="0" borderId="40" numFmtId="0" xfId="0" applyFont="1" applyBorder="1" applyAlignment="1">
      <alignment horizontal="center"/>
    </xf>
    <xf fontId="22" fillId="0" borderId="18" numFmtId="1" xfId="0" applyNumberFormat="1" applyFont="1" applyBorder="1" applyAlignment="1">
      <alignment horizontal="right"/>
    </xf>
    <xf fontId="22" fillId="0" borderId="19" numFmtId="1" xfId="0" applyNumberFormat="1" applyFont="1" applyBorder="1"/>
    <xf fontId="22" fillId="0" borderId="18" numFmtId="1" xfId="0" applyNumberFormat="1" applyFont="1" applyBorder="1"/>
    <xf fontId="23" fillId="0" borderId="18" numFmtId="161" xfId="0" applyNumberFormat="1" applyFont="1" applyBorder="1"/>
    <xf fontId="23" fillId="0" borderId="18" numFmtId="2" xfId="0" applyNumberFormat="1" applyFont="1" applyBorder="1"/>
    <xf fontId="22" fillId="0" borderId="21" numFmtId="161" xfId="0" applyNumberFormat="1" applyFont="1" applyBorder="1"/>
    <xf fontId="22" fillId="0" borderId="19" numFmtId="161" xfId="0" applyNumberFormat="1" applyFont="1" applyBorder="1"/>
    <xf fontId="22" fillId="0" borderId="18" numFmtId="161" xfId="0" applyNumberFormat="1" applyFont="1" applyBorder="1"/>
    <xf fontId="22" fillId="0" borderId="41" numFmtId="1" xfId="0" applyNumberFormat="1" applyFont="1" applyBorder="1"/>
    <xf fontId="23" fillId="0" borderId="41" numFmtId="161" xfId="0" applyNumberFormat="1" applyFont="1" applyBorder="1"/>
    <xf fontId="22" fillId="0" borderId="22" numFmtId="0" xfId="0" applyFont="1" applyBorder="1"/>
    <xf fontId="22" fillId="0" borderId="21" numFmtId="0" xfId="0" applyFont="1" applyBorder="1"/>
    <xf fontId="20" fillId="0" borderId="40" numFmtId="0" xfId="0" applyFont="1" applyBorder="1" applyAlignment="1">
      <alignment horizontal="center" wrapText="1"/>
    </xf>
    <xf fontId="19" fillId="0" borderId="18" numFmtId="1" xfId="0" applyNumberFormat="1" applyFont="1" applyBorder="1" applyAlignment="1">
      <alignment horizontal="right"/>
    </xf>
    <xf fontId="19" fillId="0" borderId="19" numFmtId="1" xfId="0" applyNumberFormat="1" applyFont="1" applyBorder="1" applyAlignment="1">
      <alignment horizontal="right"/>
    </xf>
    <xf fontId="8" fillId="0" borderId="19" numFmtId="1" xfId="0" applyNumberFormat="1" applyFont="1" applyBorder="1"/>
    <xf fontId="8" fillId="0" borderId="0" numFmtId="1" xfId="0" applyNumberFormat="1" applyFont="1"/>
    <xf fontId="19" fillId="0" borderId="41" numFmtId="161" xfId="0" applyNumberFormat="1" applyFont="1" applyBorder="1"/>
    <xf fontId="24" fillId="6" borderId="35" numFmtId="0" xfId="0" applyFont="1" applyFill="1" applyBorder="1"/>
    <xf fontId="20" fillId="0" borderId="18" numFmtId="1" xfId="0" applyNumberFormat="1" applyFont="1" applyBorder="1"/>
    <xf fontId="8" fillId="0" borderId="21" numFmtId="161" xfId="0" applyNumberFormat="1" applyFont="1" applyBorder="1"/>
    <xf fontId="22" fillId="0" borderId="41" numFmtId="161" xfId="0" applyNumberFormat="1" applyFont="1" applyBorder="1"/>
    <xf fontId="20" fillId="7" borderId="22" numFmtId="0" xfId="0" applyFont="1" applyFill="1" applyBorder="1" applyAlignment="1">
      <alignment horizontal="center"/>
    </xf>
    <xf fontId="20" fillId="7" borderId="40" numFmtId="0" xfId="0" applyFont="1" applyFill="1" applyBorder="1" applyAlignment="1">
      <alignment horizontal="center"/>
    </xf>
    <xf fontId="19" fillId="7" borderId="19" numFmtId="1" xfId="0" applyNumberFormat="1" applyFont="1" applyFill="1" applyBorder="1" applyAlignment="1">
      <alignment horizontal="right"/>
    </xf>
    <xf fontId="19" fillId="7" borderId="19" numFmtId="1" xfId="0" applyNumberFormat="1" applyFont="1" applyFill="1" applyBorder="1"/>
    <xf fontId="19" fillId="7" borderId="18" numFmtId="1" xfId="0" applyNumberFormat="1" applyFont="1" applyFill="1" applyBorder="1"/>
    <xf fontId="19" fillId="7" borderId="18" numFmtId="161" xfId="0" applyNumberFormat="1" applyFont="1" applyFill="1" applyBorder="1"/>
    <xf fontId="19" fillId="7" borderId="18" numFmtId="2" xfId="0" applyNumberFormat="1" applyFont="1" applyFill="1" applyBorder="1"/>
    <xf fontId="19" fillId="7" borderId="21" numFmtId="161" xfId="0" applyNumberFormat="1" applyFont="1" applyFill="1" applyBorder="1"/>
    <xf fontId="19" fillId="7" borderId="19" numFmtId="161" xfId="0" applyNumberFormat="1" applyFont="1" applyFill="1" applyBorder="1"/>
    <xf fontId="19" fillId="6" borderId="18" numFmtId="2" xfId="0" applyNumberFormat="1" applyFont="1" applyFill="1" applyBorder="1"/>
    <xf fontId="19" fillId="6" borderId="18" numFmtId="1" xfId="0" applyNumberFormat="1" applyFont="1" applyFill="1" applyBorder="1"/>
    <xf fontId="17" fillId="6" borderId="18" numFmtId="1" xfId="0" applyNumberFormat="1" applyFont="1" applyFill="1" applyBorder="1"/>
    <xf fontId="17" fillId="6" borderId="21" numFmtId="161" xfId="0" applyNumberFormat="1" applyFont="1" applyFill="1" applyBorder="1"/>
    <xf fontId="25" fillId="6" borderId="35" numFmtId="0" xfId="0" applyFont="1" applyFill="1" applyBorder="1" applyAlignment="1">
      <alignment wrapText="1"/>
    </xf>
    <xf fontId="22" fillId="0" borderId="19" numFmtId="1" xfId="0" applyNumberFormat="1" applyFont="1" applyBorder="1" applyAlignment="1">
      <alignment horizontal="right"/>
    </xf>
    <xf fontId="20" fillId="0" borderId="41" numFmtId="1" xfId="0" applyNumberFormat="1" applyFont="1" applyBorder="1"/>
    <xf fontId="19" fillId="6" borderId="42" numFmtId="0" xfId="0" applyFont="1" applyFill="1" applyBorder="1" applyAlignment="1">
      <alignment horizontal="left"/>
    </xf>
    <xf fontId="19" fillId="0" borderId="37" numFmtId="1" xfId="0" applyNumberFormat="1" applyFont="1" applyBorder="1" applyAlignment="1">
      <alignment horizontal="right"/>
    </xf>
    <xf fontId="19" fillId="0" borderId="20" numFmtId="1" xfId="0" applyNumberFormat="1" applyFont="1" applyBorder="1" applyAlignment="1">
      <alignment horizontal="right"/>
    </xf>
    <xf fontId="19" fillId="0" borderId="20" numFmtId="161" xfId="0" applyNumberFormat="1" applyFont="1" applyBorder="1" applyAlignment="1">
      <alignment horizontal="right"/>
    </xf>
    <xf fontId="19" fillId="0" borderId="18" numFmtId="2" xfId="0" applyNumberFormat="1" applyFont="1" applyBorder="1" applyAlignment="1">
      <alignment horizontal="right"/>
    </xf>
    <xf fontId="19" fillId="0" borderId="43" numFmtId="1" xfId="0" applyNumberFormat="1" applyFont="1" applyBorder="1" applyAlignment="1">
      <alignment horizontal="right"/>
    </xf>
    <xf fontId="19" fillId="0" borderId="19" numFmtId="161" xfId="0" applyNumberFormat="1" applyFont="1" applyBorder="1" applyAlignment="1">
      <alignment horizontal="right"/>
    </xf>
    <xf fontId="19" fillId="0" borderId="18" numFmtId="161" xfId="0" applyNumberFormat="1" applyFont="1" applyBorder="1" applyAlignment="1">
      <alignment horizontal="right"/>
    </xf>
    <xf fontId="19" fillId="0" borderId="44" numFmtId="1" xfId="0" applyNumberFormat="1" applyFont="1" applyBorder="1" applyAlignment="1">
      <alignment horizontal="right"/>
    </xf>
    <xf fontId="19" fillId="0" borderId="44" numFmtId="161" xfId="0" applyNumberFormat="1" applyFont="1" applyBorder="1" applyAlignment="1">
      <alignment horizontal="right"/>
    </xf>
    <xf fontId="19" fillId="0" borderId="45" numFmtId="0" xfId="0" applyFont="1" applyBorder="1" applyAlignment="1">
      <alignment horizontal="right"/>
    </xf>
    <xf fontId="19" fillId="0" borderId="43" numFmtId="0" xfId="0" applyFont="1" applyBorder="1" applyAlignment="1">
      <alignment horizontal="right"/>
    </xf>
    <xf fontId="19" fillId="6" borderId="46" numFmtId="0" xfId="0" applyFont="1" applyFill="1" applyBorder="1" applyAlignment="1">
      <alignment horizontal="left"/>
    </xf>
    <xf fontId="26" fillId="0" borderId="0" numFmtId="0" xfId="0" applyFont="1"/>
    <xf fontId="19" fillId="6" borderId="42" numFmtId="0" xfId="0" applyFont="1" applyFill="1" applyBorder="1" applyAlignment="1">
      <alignment horizontal="left" vertical="top"/>
    </xf>
    <xf fontId="27" fillId="0" borderId="22" numFmtId="0" xfId="0" applyFont="1" applyBorder="1" applyAlignment="1">
      <alignment horizontal="center"/>
    </xf>
    <xf fontId="27" fillId="0" borderId="40" numFmtId="0" xfId="0" applyFont="1" applyBorder="1" applyAlignment="1">
      <alignment horizontal="center"/>
    </xf>
    <xf fontId="26" fillId="0" borderId="18" numFmtId="1" xfId="0" applyNumberFormat="1" applyFont="1" applyBorder="1" applyAlignment="1">
      <alignment horizontal="right"/>
    </xf>
    <xf fontId="26" fillId="0" borderId="19" numFmtId="1" xfId="0" applyNumberFormat="1" applyFont="1" applyBorder="1"/>
    <xf fontId="26" fillId="0" borderId="18" numFmtId="1" xfId="0" applyNumberFormat="1" applyFont="1" applyBorder="1"/>
    <xf fontId="26" fillId="0" borderId="18" numFmtId="161" xfId="0" applyNumberFormat="1" applyFont="1" applyBorder="1"/>
    <xf fontId="26" fillId="0" borderId="18" numFmtId="2" xfId="0" applyNumberFormat="1" applyFont="1" applyBorder="1"/>
    <xf fontId="26" fillId="0" borderId="21" numFmtId="161" xfId="0" applyNumberFormat="1" applyFont="1" applyBorder="1"/>
    <xf fontId="26" fillId="0" borderId="19" numFmtId="161" xfId="0" applyNumberFormat="1" applyFont="1" applyBorder="1"/>
    <xf fontId="28" fillId="0" borderId="19" numFmtId="1" xfId="0" applyNumberFormat="1" applyFont="1" applyBorder="1"/>
    <xf fontId="28" fillId="0" borderId="18" numFmtId="1" xfId="0" applyNumberFormat="1" applyFont="1" applyBorder="1"/>
    <xf fontId="26" fillId="0" borderId="41" numFmtId="1" xfId="0" applyNumberFormat="1" applyFont="1" applyBorder="1"/>
    <xf fontId="29" fillId="0" borderId="41" numFmtId="161" xfId="0" applyNumberFormat="1" applyFont="1" applyBorder="1"/>
    <xf fontId="26" fillId="0" borderId="22" numFmtId="0" xfId="0" applyFont="1" applyBorder="1"/>
    <xf fontId="26" fillId="0" borderId="21" numFmtId="0" xfId="0" applyFont="1" applyBorder="1"/>
    <xf fontId="26" fillId="0" borderId="34" numFmtId="0" xfId="0" applyFont="1" applyBorder="1"/>
    <xf fontId="19" fillId="6" borderId="46" numFmtId="0" xfId="0" applyFont="1" applyFill="1" applyBorder="1" applyAlignment="1">
      <alignment horizontal="left" vertical="top"/>
    </xf>
    <xf fontId="0" fillId="0" borderId="22" numFmtId="0" xfId="0" applyBorder="1" applyAlignment="1">
      <alignment horizontal="center" wrapText="1"/>
    </xf>
    <xf fontId="9" fillId="0" borderId="0" numFmtId="161" xfId="0" applyNumberFormat="1" applyFont="1"/>
    <xf fontId="19" fillId="0" borderId="0" numFmtId="2" xfId="0" applyNumberFormat="1" applyFont="1"/>
    <xf fontId="20" fillId="0" borderId="18" numFmtId="1" xfId="0" applyNumberFormat="1" applyFont="1" applyBorder="1" applyAlignment="1">
      <alignment horizontal="right" wrapText="1"/>
    </xf>
    <xf fontId="19" fillId="6" borderId="47" numFmtId="0" xfId="0" applyFont="1" applyFill="1" applyBorder="1" applyAlignment="1">
      <alignment horizontal="left" vertical="top" wrapText="1"/>
    </xf>
    <xf fontId="20" fillId="0" borderId="18" numFmtId="0" xfId="0" applyFont="1" applyBorder="1" applyAlignment="1">
      <alignment horizontal="center" wrapText="1"/>
    </xf>
    <xf fontId="8" fillId="0" borderId="19" numFmtId="0" xfId="0" applyFont="1" applyBorder="1"/>
    <xf fontId="23" fillId="6" borderId="35" numFmtId="0" xfId="0" applyFont="1" applyFill="1" applyBorder="1" applyAlignment="1">
      <alignment wrapText="1"/>
    </xf>
    <xf fontId="18" fillId="0" borderId="0" numFmtId="2" xfId="0" applyNumberFormat="1" applyFont="1"/>
    <xf fontId="17" fillId="0" borderId="0" numFmtId="1" xfId="0" applyNumberFormat="1" applyFont="1"/>
    <xf fontId="9" fillId="0" borderId="0" numFmtId="2" xfId="0" applyNumberFormat="1" applyFont="1"/>
    <xf fontId="9" fillId="6" borderId="35" numFmtId="0" xfId="0" applyFont="1" applyFill="1" applyBorder="1" applyAlignment="1">
      <alignment wrapText="1"/>
    </xf>
    <xf fontId="8" fillId="0" borderId="22" numFmtId="0" xfId="0" applyFont="1" applyBorder="1" applyAlignment="1">
      <alignment horizontal="center" wrapText="1"/>
    </xf>
    <xf fontId="8" fillId="0" borderId="40" numFmtId="0" xfId="0" applyFont="1" applyBorder="1" applyAlignment="1">
      <alignment horizontal="center" wrapText="1"/>
    </xf>
    <xf fontId="18" fillId="0" borderId="41" numFmtId="161" xfId="0" applyNumberFormat="1" applyFont="1" applyBorder="1"/>
    <xf fontId="17" fillId="0" borderId="35" numFmtId="0" xfId="0" applyFont="1" applyBorder="1"/>
    <xf fontId="9" fillId="0" borderId="41" numFmtId="161" xfId="0" applyNumberFormat="1" applyFont="1" applyBorder="1"/>
    <xf fontId="9" fillId="0" borderId="35" numFmtId="0" xfId="0" applyFont="1" applyBorder="1" applyAlignment="1">
      <alignment wrapText="1"/>
    </xf>
    <xf fontId="17" fillId="0" borderId="48" numFmtId="0" xfId="0" applyFont="1" applyBorder="1"/>
    <xf fontId="17" fillId="0" borderId="32" numFmtId="0" xfId="0" applyFont="1" applyBorder="1" applyAlignment="1">
      <alignment horizontal="center"/>
    </xf>
    <xf fontId="17" fillId="0" borderId="49" numFmtId="0" xfId="0" applyFont="1" applyBorder="1" applyAlignment="1">
      <alignment horizontal="center"/>
    </xf>
    <xf fontId="17" fillId="0" borderId="29" numFmtId="1" xfId="0" applyNumberFormat="1" applyFont="1" applyBorder="1" applyAlignment="1">
      <alignment horizontal="right"/>
    </xf>
    <xf fontId="17" fillId="0" borderId="29" numFmtId="1" xfId="0" applyNumberFormat="1" applyFont="1" applyBorder="1"/>
    <xf fontId="17" fillId="0" borderId="28" numFmtId="1" xfId="0" applyNumberFormat="1" applyFont="1" applyBorder="1"/>
    <xf fontId="18" fillId="0" borderId="28" numFmtId="161" xfId="0" applyNumberFormat="1" applyFont="1" applyBorder="1"/>
    <xf fontId="18" fillId="0" borderId="28" numFmtId="2" xfId="0" applyNumberFormat="1" applyFont="1" applyBorder="1"/>
    <xf fontId="17" fillId="0" borderId="31" numFmtId="1" xfId="0" applyNumberFormat="1" applyFont="1" applyBorder="1"/>
    <xf fontId="17" fillId="0" borderId="28" numFmtId="161" xfId="0" applyNumberFormat="1" applyFont="1" applyBorder="1"/>
    <xf fontId="8" fillId="0" borderId="50" numFmtId="0" xfId="0" applyFont="1" applyBorder="1"/>
    <xf fontId="8" fillId="0" borderId="44" numFmtId="0" xfId="0" applyFont="1" applyBorder="1"/>
    <xf fontId="8" fillId="0" borderId="0" numFmtId="0" xfId="0" applyFont="1" applyAlignment="1">
      <alignment horizontal="left"/>
    </xf>
    <xf fontId="18" fillId="0" borderId="29" numFmtId="161" xfId="0" applyNumberFormat="1" applyFont="1" applyBorder="1"/>
    <xf fontId="17" fillId="0" borderId="32" numFmtId="0" xfId="0" applyFont="1" applyBorder="1"/>
    <xf fontId="17" fillId="0" borderId="31" numFmtId="0" xfId="0" applyFont="1" applyBorder="1"/>
  </cellXfs>
  <cellStyles count="13">
    <cellStyle name="Action 2" xfId="1"/>
    <cellStyle name="Cells" xfId="2"/>
    <cellStyle name="DblClick" xfId="3"/>
    <cellStyle name="Header" xfId="4"/>
    <cellStyle name="Title" xfId="5"/>
    <cellStyle name="Денежный 2" xfId="6"/>
    <cellStyle name="Обычный" xfId="0" builtinId="0"/>
    <cellStyle name="Обычный 10" xfId="7"/>
    <cellStyle name="Обычный 14" xfId="8"/>
    <cellStyle name="Обычный 2" xfId="9"/>
    <cellStyle name="Обычный 20" xfId="10"/>
    <cellStyle name="Обычный 26" xfId="11"/>
    <cellStyle name="Обычный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H:/TARIF/tarif13/&#1044;&#1086;&#1082;&#1091;&#1084;&#1077;&#1085;&#1090;&#1099;%20&#1040;&#1085;&#1090;&#1086;&#1085;&#1086;&#1074;&#1072;%20&#1052;&#1072;&#1088;&#1080;&#1085;&#1072;/&#1044;&#1086;&#1082;&#1091;&#1084;&#1077;&#1085;&#1090;&#1099;%20&#1040;&#1085;&#1090;&#1086;&#1085;&#1086;&#1074;&#1072;%20&#1052;&#1072;&#1088;&#1080;&#1085;&#1072;/&#1090;&#1072;&#1088;&#1080;&#1092;&#1099;%202020/7%20&#1082;&#1086;&#1083;&#1083;&#1077;&#1075;&#1080;&#1103;/&#1061;&#1042;&#1057;_&#1048;_&#1052;&#1059;&#1055;%20&#1064;&#1055;&#1059;%20&#1042;&#1086;&#1076;&#1086;&#1082;&#1072;&#1085;&#1072;&#108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eload"/>
      <sheetName val="modProv"/>
      <sheetName val="modFill"/>
      <sheetName val="modList14"/>
      <sheetName val="modList02"/>
      <sheetName val="modList20"/>
      <sheetName val="modList04"/>
      <sheetName val="Инструкция"/>
      <sheetName val="Лог обновления"/>
      <sheetName val="Настройки"/>
      <sheetName val="Титульный"/>
      <sheetName val="Документы"/>
      <sheetName val="Библиотека документов"/>
      <sheetName val="Заявки на тариф и ЦСХВ-СХВ"/>
      <sheetName val="Расчет усл. км 1"/>
      <sheetName val="Расчет усл. км"/>
      <sheetName val="ФОТ 1-1"/>
      <sheetName val="ФОТ"/>
      <sheetName val="ФОТ в разрезе вид.деят."/>
      <sheetName val="Ам 1-1"/>
      <sheetName val="Амортизация"/>
      <sheetName val="К 1-1"/>
      <sheetName val="Калькуляция Инд"/>
      <sheetName val="Калькуляция Зтр"/>
      <sheetName val="Тариф 1"/>
      <sheetName val="Тариф Инд"/>
      <sheetName val="Тариф Зтр"/>
      <sheetName val="Тариф рег 1"/>
      <sheetName val="Калькуляция свод Инд"/>
      <sheetName val="Калькуляция свод Зтр"/>
      <sheetName val="Источники кап вложений"/>
      <sheetName val="Индексы"/>
      <sheetName val="Заявление"/>
      <sheetName val="Заявление_Оренбург"/>
      <sheetName val="Заявление_Тюмень"/>
      <sheetName val="Заявление 1"/>
      <sheetName val="Комментарии"/>
      <sheetName val="Проверка"/>
      <sheetName val="V"/>
      <sheetName val="AllSheetsInThisWorkbook"/>
      <sheetName val="TEHSHEET"/>
      <sheetName val="et_union_hor"/>
      <sheetName val="et_union_ver"/>
      <sheetName val="modIHLCommandBar"/>
      <sheetName val="modCheckCyan"/>
      <sheetName val="modHTTP"/>
      <sheetName val="modHypShowHide"/>
      <sheetName val="REESTR_ORG"/>
      <sheetName val="modfrmReestr"/>
      <sheetName val="modfrmSecretCode"/>
      <sheetName val="modfrmDictionary"/>
      <sheetName val="modfrmCheckUpdates"/>
      <sheetName val="modfrmDOCSPicker"/>
      <sheetName val="modfrmCOMSPicker"/>
      <sheetName val="DOCS_DEPENDENCY"/>
      <sheetName val="COMS_DEPENDENCY"/>
      <sheetName val="modDocsComsAPI"/>
      <sheetName val="modIcon"/>
      <sheetName val="modInstruction"/>
      <sheetName val="modProvGeneralProc"/>
      <sheetName val="modUpdTemplMain"/>
      <sheetName val="modReestr"/>
      <sheetName val="modHyp"/>
      <sheetName val="modThisWorkbook"/>
      <sheetName val="modList00"/>
      <sheetName val="modList01"/>
      <sheetName val="modList05"/>
      <sheetName val="modList07"/>
      <sheetName val="modList09"/>
      <sheetName val="modList13"/>
      <sheetName val="modList15"/>
      <sheetName val="modList16"/>
      <sheetName val="modListComm"/>
      <sheetName val="modfrmPreloadSelect"/>
      <sheetName val="Лист1"/>
      <sheetName val="Тариф план -5%"/>
      <sheetName val="Тариф план -5%  без амортизации"/>
      <sheetName val="Тариф рег 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F9">
            <v>2020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83">
          <cell r="E183" t="str">
            <v>Полиакриамид</v>
          </cell>
        </row>
      </sheetData>
      <sheetData sheetId="22"/>
      <sheetData sheetId="23"/>
      <sheetData sheetId="24">
        <row r="100">
          <cell r="AI10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6">
    <outlinePr applyStyles="0" summaryBelow="1" summaryRight="1" showOutlineSymbols="1"/>
    <pageSetUpPr autoPageBreaks="1" fitToPage="1"/>
  </sheetPr>
  <sheetViews>
    <sheetView view="pageBreakPreview" zoomScale="112" workbookViewId="0">
      <selection activeCell="B1" activeCellId="0" sqref="B1:AF66"/>
    </sheetView>
  </sheetViews>
  <sheetFormatPr defaultRowHeight="12.75"/>
  <cols>
    <col customWidth="1" hidden="1" min="1" max="1" style="1" width="4.33203125"/>
    <col customWidth="1" min="2" max="2" style="1" width="39.5"/>
    <col customWidth="1" hidden="1" min="3" max="3" style="2" width="16.6640625"/>
    <col customWidth="1" hidden="1" min="4" max="4" style="2" width="16"/>
    <col customWidth="1" hidden="1" min="5" max="5" style="2" width="10.6640625"/>
    <col customWidth="1" hidden="1" min="6" max="6" style="2" width="12.1640625"/>
    <col customWidth="1" hidden="1" min="7" max="7" style="1" width="13.1640625"/>
    <col customWidth="1" hidden="1" min="8" max="8" style="1" width="11.33203125"/>
    <col customWidth="1" hidden="1" min="9" max="9" style="3" width="13.6640625"/>
    <col customWidth="1" hidden="1" min="10" max="10" style="1" width="12.83203125"/>
    <col customWidth="1" hidden="1" min="11" max="11" style="3" width="10.83203125"/>
    <col customWidth="1" hidden="1" min="12" max="12" style="1" width="12.83203125"/>
    <col customWidth="1" hidden="1" min="13" max="13" style="3" width="10.6640625"/>
    <col customWidth="1" hidden="1" min="14" max="14" style="1" width="13"/>
    <col customWidth="1" hidden="1" min="15" max="15" style="1" width="10"/>
    <col customWidth="1" hidden="1" min="16" max="16" style="1" width="14.33203125"/>
    <col customWidth="1" hidden="1" min="17" max="17" style="1" width="0.1640625"/>
    <col customWidth="1" min="18" max="18" style="1" width="16.00390625"/>
    <col customWidth="1" min="19" max="19" style="1" width="12.57421875"/>
    <col customWidth="1" hidden="1" min="20" max="20" style="1" width="13.33203125"/>
    <col customWidth="1" min="21" max="21" style="1" width="13.83203125"/>
    <col customWidth="1" min="22" max="22" style="3" width="11.33203125"/>
    <col customWidth="1" min="23" max="23" style="1" width="16.7109375"/>
    <col customWidth="1" min="24" max="24" style="3" width="10.1640625"/>
    <col customWidth="1" min="25" max="25" style="1" width="14.5"/>
    <col customWidth="1" min="26" max="26" style="1" width="9.83203125"/>
    <col customWidth="1" hidden="1" min="27" max="28" style="1" width="13.1640625"/>
    <col customWidth="1" hidden="1" min="29" max="29" style="1" width="11.33203125"/>
    <col customWidth="1" hidden="1" min="30" max="30" style="3" width="10.33203125"/>
    <col customWidth="1" hidden="1" min="31" max="31" style="1" width="15"/>
    <col customWidth="1" hidden="1" min="32" max="32" style="1" width="14"/>
    <col min="33" max="16384" style="1" width="9.33203125"/>
  </cols>
  <sheetData>
    <row r="1" s="4" customFormat="1" ht="80.25" customHeight="1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4" customFormat="1" ht="20.25" customHeight="1">
      <c r="B2" s="6"/>
      <c r="C2" s="7"/>
      <c r="D2" s="7"/>
      <c r="E2" s="7"/>
      <c r="F2" s="7"/>
      <c r="G2" s="7"/>
      <c r="H2" s="7"/>
      <c r="I2" s="8"/>
      <c r="J2" s="7"/>
      <c r="K2" s="8"/>
      <c r="L2" s="7"/>
      <c r="M2" s="8"/>
      <c r="N2" s="7"/>
      <c r="O2" s="7"/>
      <c r="P2" s="7"/>
      <c r="Q2" s="7"/>
      <c r="R2" s="4"/>
      <c r="S2" s="4"/>
      <c r="T2" s="4"/>
      <c r="U2" s="4"/>
      <c r="V2" s="9"/>
      <c r="W2" s="4"/>
      <c r="X2" s="9"/>
      <c r="Y2" s="4"/>
      <c r="Z2" s="4"/>
      <c r="AA2" s="4"/>
      <c r="AB2" s="4"/>
      <c r="AC2" s="4"/>
      <c r="AD2" s="9"/>
      <c r="AE2" s="4"/>
      <c r="AF2" s="4"/>
    </row>
    <row r="3" s="4" customFormat="1" ht="41.25" customHeight="1">
      <c r="A3" s="10"/>
      <c r="B3" s="11" t="s">
        <v>1</v>
      </c>
      <c r="C3" s="12" t="s">
        <v>2</v>
      </c>
      <c r="D3" s="13" t="s">
        <v>3</v>
      </c>
      <c r="E3" s="14" t="s">
        <v>4</v>
      </c>
      <c r="F3" s="15"/>
      <c r="G3" s="16" t="s">
        <v>5</v>
      </c>
      <c r="H3" s="17"/>
      <c r="I3" s="17"/>
      <c r="J3" s="17"/>
      <c r="K3" s="17"/>
      <c r="L3" s="17"/>
      <c r="M3" s="17"/>
      <c r="N3" s="17"/>
      <c r="O3" s="18"/>
      <c r="P3" s="19" t="s">
        <v>6</v>
      </c>
      <c r="Q3" s="15"/>
      <c r="R3" s="16" t="s">
        <v>7</v>
      </c>
      <c r="S3" s="17"/>
      <c r="T3" s="17"/>
      <c r="U3" s="17"/>
      <c r="V3" s="17"/>
      <c r="W3" s="17"/>
      <c r="X3" s="17"/>
      <c r="Y3" s="17"/>
      <c r="Z3" s="18"/>
      <c r="AA3" s="20" t="s">
        <v>8</v>
      </c>
      <c r="AB3" s="21" t="s">
        <v>9</v>
      </c>
      <c r="AC3" s="21" t="s">
        <v>10</v>
      </c>
      <c r="AD3" s="22" t="s">
        <v>11</v>
      </c>
      <c r="AE3" s="23" t="s">
        <v>12</v>
      </c>
      <c r="AF3" s="24"/>
    </row>
    <row r="4" ht="33.75" customHeight="1">
      <c r="A4" s="25"/>
      <c r="B4" s="26"/>
      <c r="C4" s="27"/>
      <c r="D4" s="28"/>
      <c r="E4" s="29" t="s">
        <v>13</v>
      </c>
      <c r="F4" s="29" t="s">
        <v>14</v>
      </c>
      <c r="G4" s="30" t="s">
        <v>13</v>
      </c>
      <c r="H4" s="31"/>
      <c r="I4" s="32" t="s">
        <v>15</v>
      </c>
      <c r="J4" s="31" t="s">
        <v>16</v>
      </c>
      <c r="K4" s="31"/>
      <c r="L4" s="31" t="s">
        <v>17</v>
      </c>
      <c r="M4" s="31"/>
      <c r="N4" s="29" t="s">
        <v>18</v>
      </c>
      <c r="O4" s="33" t="s">
        <v>19</v>
      </c>
      <c r="P4" s="34" t="s">
        <v>20</v>
      </c>
      <c r="Q4" s="29" t="s">
        <v>21</v>
      </c>
      <c r="R4" s="30" t="s">
        <v>22</v>
      </c>
      <c r="S4" s="31"/>
      <c r="T4" s="32" t="s">
        <v>23</v>
      </c>
      <c r="U4" s="31" t="s">
        <v>16</v>
      </c>
      <c r="V4" s="31"/>
      <c r="W4" s="31" t="s">
        <v>17</v>
      </c>
      <c r="X4" s="31"/>
      <c r="Y4" s="29" t="s">
        <v>18</v>
      </c>
      <c r="Z4" s="33" t="s">
        <v>19</v>
      </c>
      <c r="AA4" s="35"/>
      <c r="AB4" s="36"/>
      <c r="AC4" s="36"/>
      <c r="AD4" s="37"/>
      <c r="AE4" s="38"/>
      <c r="AF4" s="39"/>
    </row>
    <row r="5" ht="42.75" customHeight="1">
      <c r="A5" s="25"/>
      <c r="B5" s="40"/>
      <c r="C5" s="41"/>
      <c r="D5" s="42"/>
      <c r="E5" s="43"/>
      <c r="F5" s="43"/>
      <c r="G5" s="44" t="s">
        <v>24</v>
      </c>
      <c r="H5" s="43" t="s">
        <v>25</v>
      </c>
      <c r="I5" s="45"/>
      <c r="J5" s="46" t="s">
        <v>26</v>
      </c>
      <c r="K5" s="47" t="s">
        <v>27</v>
      </c>
      <c r="L5" s="46" t="s">
        <v>26</v>
      </c>
      <c r="M5" s="47" t="s">
        <v>27</v>
      </c>
      <c r="N5" s="43"/>
      <c r="O5" s="48"/>
      <c r="P5" s="49"/>
      <c r="Q5" s="43"/>
      <c r="R5" s="44" t="s">
        <v>24</v>
      </c>
      <c r="S5" s="43" t="s">
        <v>25</v>
      </c>
      <c r="T5" s="45"/>
      <c r="U5" s="46" t="s">
        <v>26</v>
      </c>
      <c r="V5" s="47" t="s">
        <v>27</v>
      </c>
      <c r="W5" s="46" t="s">
        <v>26</v>
      </c>
      <c r="X5" s="47" t="s">
        <v>27</v>
      </c>
      <c r="Y5" s="43"/>
      <c r="Z5" s="48"/>
      <c r="AA5" s="50"/>
      <c r="AB5" s="51"/>
      <c r="AC5" s="51"/>
      <c r="AD5" s="52"/>
      <c r="AE5" s="53" t="s">
        <v>28</v>
      </c>
      <c r="AF5" s="54" t="s">
        <v>29</v>
      </c>
    </row>
    <row r="6" s="55" customFormat="1" ht="14.25">
      <c r="A6" s="56"/>
      <c r="B6" s="57" t="s">
        <v>30</v>
      </c>
      <c r="C6" s="58"/>
      <c r="D6" s="59"/>
      <c r="E6" s="60">
        <v>37525.260000000002</v>
      </c>
      <c r="F6" s="60">
        <v>571322.03200000001</v>
      </c>
      <c r="G6" s="61">
        <v>36934.400000000001</v>
      </c>
      <c r="H6" s="62">
        <v>20132.799999999999</v>
      </c>
      <c r="I6" s="63" t="e">
        <f t="shared" ref="I6:I9" si="0">G6/$G$64*100</f>
        <v>#REF!</v>
      </c>
      <c r="J6" s="62">
        <v>566336</v>
      </c>
      <c r="K6" s="64">
        <f t="shared" ref="K6:K62" si="1">J6/G6</f>
        <v>15.333564373592099</v>
      </c>
      <c r="L6" s="62">
        <v>595542</v>
      </c>
      <c r="M6" s="64">
        <f t="shared" ref="M6:M62" si="2">L6/G6</f>
        <v>16.124317709235832</v>
      </c>
      <c r="N6" s="62">
        <v>-29206</v>
      </c>
      <c r="O6" s="65" t="str">
        <f t="shared" ref="O6:O33" si="3">IF(N6&gt;0,N6/J6*100," ")</f>
        <v xml:space="preserve"> </v>
      </c>
      <c r="P6" s="66">
        <v>33853.910000000003</v>
      </c>
      <c r="Q6" s="67">
        <v>597321.39399999997</v>
      </c>
      <c r="R6" s="68">
        <f>R7</f>
        <v>35187</v>
      </c>
      <c r="S6" s="68">
        <f t="shared" ref="S6:U6" si="4">S7</f>
        <v>24409</v>
      </c>
      <c r="T6" s="68">
        <f t="shared" si="4"/>
        <v>0</v>
      </c>
      <c r="U6" s="69">
        <f t="shared" si="4"/>
        <v>785758.5355</v>
      </c>
      <c r="V6" s="70">
        <f t="shared" ref="V6:V61" si="5">U6/R6</f>
        <v>22.330932887145821</v>
      </c>
      <c r="W6" s="71">
        <f>W7</f>
        <v>829944</v>
      </c>
      <c r="X6" s="70">
        <f t="shared" ref="X6:X61" si="6">W6/R6</f>
        <v>23.586665529883195</v>
      </c>
      <c r="Y6" s="71">
        <f t="shared" ref="Y6:Y61" si="7">U6-W6</f>
        <v>-44185.464500000002</v>
      </c>
      <c r="Z6" s="72" t="str">
        <f t="shared" ref="Z6:Z55" si="8">IF(Y6&gt;0,Y6/U6*100," ")</f>
        <v xml:space="preserve"> </v>
      </c>
      <c r="AA6" s="73">
        <f t="shared" ref="AA6:AA56" si="9">Y6+N6</f>
        <v>-73391.464500000002</v>
      </c>
      <c r="AB6" s="74">
        <f t="shared" ref="AB6:AB64" si="10">IF(AA6&gt;0," ",AA6)</f>
        <v>-73391.464500000002</v>
      </c>
      <c r="AC6" s="62"/>
      <c r="AD6" s="75"/>
      <c r="AE6" s="76">
        <f>AE7</f>
        <v>223360</v>
      </c>
      <c r="AF6" s="77">
        <f>AF7</f>
        <v>212547</v>
      </c>
    </row>
    <row r="7" s="3" customFormat="1" ht="14.25">
      <c r="A7" s="78">
        <v>1</v>
      </c>
      <c r="B7" s="79" t="s">
        <v>31</v>
      </c>
      <c r="C7" s="80" t="s">
        <v>32</v>
      </c>
      <c r="D7" s="81" t="s">
        <v>33</v>
      </c>
      <c r="E7" s="82">
        <v>36841.330000000002</v>
      </c>
      <c r="F7" s="83">
        <v>582464.93000000005</v>
      </c>
      <c r="G7" s="84">
        <v>36414.5</v>
      </c>
      <c r="H7" s="85">
        <v>20744.099999999999</v>
      </c>
      <c r="I7" s="86" t="e">
        <f t="shared" si="0"/>
        <v>#REF!</v>
      </c>
      <c r="J7" s="85">
        <v>580267</v>
      </c>
      <c r="K7" s="87">
        <f t="shared" si="1"/>
        <v>15.935053344134891</v>
      </c>
      <c r="L7" s="85">
        <v>584629</v>
      </c>
      <c r="M7" s="87">
        <f t="shared" si="2"/>
        <v>16.05484079144297</v>
      </c>
      <c r="N7" s="88">
        <v>-29206</v>
      </c>
      <c r="O7" s="89" t="str">
        <f t="shared" si="3"/>
        <v xml:space="preserve"> </v>
      </c>
      <c r="P7" s="90">
        <v>33750.324000000001</v>
      </c>
      <c r="Q7" s="86">
        <v>617725.67000000004</v>
      </c>
      <c r="R7" s="91">
        <v>35187</v>
      </c>
      <c r="S7" s="92">
        <v>24409</v>
      </c>
      <c r="T7" s="88"/>
      <c r="U7" s="93">
        <f>785758.5355</f>
        <v>785758.5355</v>
      </c>
      <c r="V7" s="87">
        <f t="shared" si="5"/>
        <v>22.330932887145821</v>
      </c>
      <c r="W7" s="85">
        <v>829944</v>
      </c>
      <c r="X7" s="87">
        <f t="shared" si="6"/>
        <v>23.586665529883195</v>
      </c>
      <c r="Y7" s="71">
        <f t="shared" si="7"/>
        <v>-44185.464500000002</v>
      </c>
      <c r="Z7" s="72" t="str">
        <f t="shared" si="8"/>
        <v xml:space="preserve"> </v>
      </c>
      <c r="AA7" s="94">
        <f t="shared" si="9"/>
        <v>-73391.464500000002</v>
      </c>
      <c r="AB7" s="85">
        <f t="shared" si="10"/>
        <v>-73391.464500000002</v>
      </c>
      <c r="AC7" s="85"/>
      <c r="AD7" s="94"/>
      <c r="AE7" s="95">
        <v>223360</v>
      </c>
      <c r="AF7" s="96">
        <v>212547</v>
      </c>
    </row>
    <row r="8" s="55" customFormat="1" ht="14.25">
      <c r="A8" s="56"/>
      <c r="B8" s="57" t="s">
        <v>34</v>
      </c>
      <c r="C8" s="97"/>
      <c r="D8" s="98"/>
      <c r="E8" s="99">
        <v>9686.9400000000005</v>
      </c>
      <c r="F8" s="99">
        <v>157428.61799999999</v>
      </c>
      <c r="G8" s="68">
        <v>18075.378000000001</v>
      </c>
      <c r="H8" s="71">
        <v>4725</v>
      </c>
      <c r="I8" s="100" t="e">
        <f t="shared" si="0"/>
        <v>#REF!</v>
      </c>
      <c r="J8" s="71">
        <v>260396.60000000001</v>
      </c>
      <c r="K8" s="70">
        <f t="shared" si="1"/>
        <v>14.406149625197326</v>
      </c>
      <c r="L8" s="71">
        <v>246330.10000000001</v>
      </c>
      <c r="M8" s="70">
        <f t="shared" si="2"/>
        <v>13.627936300972516</v>
      </c>
      <c r="N8" s="71">
        <v>14066.5</v>
      </c>
      <c r="O8" s="72">
        <f t="shared" si="3"/>
        <v>5.4019522528327943</v>
      </c>
      <c r="P8" s="66">
        <v>7380</v>
      </c>
      <c r="Q8" s="67">
        <v>80068.360000000001</v>
      </c>
      <c r="R8" s="68">
        <f>R9+R10</f>
        <v>60343</v>
      </c>
      <c r="S8" s="68">
        <f t="shared" ref="S8:U8" si="11">S9+S10</f>
        <v>6301</v>
      </c>
      <c r="T8" s="68">
        <f t="shared" si="11"/>
        <v>6049.7314370000004</v>
      </c>
      <c r="U8" s="68">
        <f t="shared" si="11"/>
        <v>565879.32999999996</v>
      </c>
      <c r="V8" s="70">
        <f t="shared" si="5"/>
        <v>9.3777129078766386</v>
      </c>
      <c r="W8" s="71">
        <f>W9+W10</f>
        <v>635258</v>
      </c>
      <c r="X8" s="70">
        <f t="shared" si="6"/>
        <v>10.527451402813913</v>
      </c>
      <c r="Y8" s="71">
        <f t="shared" si="7"/>
        <v>-69378.670000000042</v>
      </c>
      <c r="Z8" s="72" t="str">
        <f t="shared" si="8"/>
        <v xml:space="preserve"> </v>
      </c>
      <c r="AA8" s="101">
        <f t="shared" si="9"/>
        <v>-55312.170000000042</v>
      </c>
      <c r="AB8" s="71">
        <f t="shared" si="10"/>
        <v>-55312.170000000042</v>
      </c>
      <c r="AC8" s="71"/>
      <c r="AD8" s="102"/>
      <c r="AE8" s="103">
        <f>AE9+AE10</f>
        <v>217223</v>
      </c>
      <c r="AF8" s="104">
        <f>AF9+AF10</f>
        <v>163228</v>
      </c>
    </row>
    <row r="9" s="105" customFormat="1" ht="14.25">
      <c r="A9" s="106">
        <v>2</v>
      </c>
      <c r="B9" s="107" t="s">
        <v>35</v>
      </c>
      <c r="C9" s="108" t="s">
        <v>36</v>
      </c>
      <c r="D9" s="109" t="s">
        <v>33</v>
      </c>
      <c r="E9" s="110">
        <v>9489.2999999999993</v>
      </c>
      <c r="F9" s="110">
        <v>158881.60000000001</v>
      </c>
      <c r="G9" s="111">
        <v>9275</v>
      </c>
      <c r="H9" s="112">
        <v>4784</v>
      </c>
      <c r="I9" s="113" t="e">
        <f t="shared" si="0"/>
        <v>#REF!</v>
      </c>
      <c r="J9" s="112">
        <v>155280</v>
      </c>
      <c r="K9" s="114">
        <f t="shared" si="1"/>
        <v>16.741778975741241</v>
      </c>
      <c r="L9" s="112">
        <v>156900</v>
      </c>
      <c r="M9" s="114">
        <f t="shared" si="2"/>
        <v>16.916442048517521</v>
      </c>
      <c r="N9" s="112">
        <v>-3414</v>
      </c>
      <c r="O9" s="115" t="str">
        <f t="shared" si="3"/>
        <v xml:space="preserve"> </v>
      </c>
      <c r="P9" s="116">
        <v>7364.6639999999998</v>
      </c>
      <c r="Q9" s="113">
        <v>81860.100000000006</v>
      </c>
      <c r="R9" s="117">
        <v>7009</v>
      </c>
      <c r="S9" s="117">
        <v>6049</v>
      </c>
      <c r="T9" s="118">
        <v>6049.7314370000004</v>
      </c>
      <c r="U9" s="117">
        <v>93455.330000000002</v>
      </c>
      <c r="V9" s="114">
        <f t="shared" si="5"/>
        <v>13.333618205164788</v>
      </c>
      <c r="W9" s="119">
        <v>125383</v>
      </c>
      <c r="X9" s="114">
        <f t="shared" si="6"/>
        <v>17.888857183621059</v>
      </c>
      <c r="Y9" s="71">
        <f t="shared" si="7"/>
        <v>-31927.669999999998</v>
      </c>
      <c r="Z9" s="72" t="str">
        <f t="shared" si="8"/>
        <v xml:space="preserve"> </v>
      </c>
      <c r="AA9" s="120">
        <f t="shared" si="9"/>
        <v>-35341.669999999998</v>
      </c>
      <c r="AB9" s="112">
        <f t="shared" si="10"/>
        <v>-35341.669999999998</v>
      </c>
      <c r="AC9" s="112"/>
      <c r="AD9" s="120"/>
      <c r="AE9" s="121">
        <v>181882</v>
      </c>
      <c r="AF9" s="122">
        <v>140914</v>
      </c>
    </row>
    <row r="10" s="105" customFormat="1" ht="14.25" customHeight="1">
      <c r="A10" s="106">
        <v>3</v>
      </c>
      <c r="B10" s="123" t="s">
        <v>37</v>
      </c>
      <c r="C10" s="124" t="s">
        <v>36</v>
      </c>
      <c r="D10" s="109" t="s">
        <v>33</v>
      </c>
      <c r="E10" s="110"/>
      <c r="F10" s="110"/>
      <c r="G10" s="111"/>
      <c r="H10" s="112"/>
      <c r="I10" s="113"/>
      <c r="J10" s="112"/>
      <c r="K10" s="114"/>
      <c r="L10" s="112"/>
      <c r="M10" s="114"/>
      <c r="N10" s="112"/>
      <c r="O10" s="115" t="str">
        <f t="shared" si="3"/>
        <v xml:space="preserve"> </v>
      </c>
      <c r="P10" s="116">
        <v>53478.690999999999</v>
      </c>
      <c r="Q10" s="113">
        <v>291111.04999999999</v>
      </c>
      <c r="R10" s="125">
        <v>53334</v>
      </c>
      <c r="S10" s="112">
        <v>252</v>
      </c>
      <c r="T10" s="113"/>
      <c r="U10" s="112">
        <v>472424</v>
      </c>
      <c r="V10" s="114">
        <f t="shared" si="5"/>
        <v>8.8578392770090382</v>
      </c>
      <c r="W10" s="112">
        <v>509875</v>
      </c>
      <c r="X10" s="114">
        <f t="shared" si="6"/>
        <v>9.5600367495406307</v>
      </c>
      <c r="Y10" s="71">
        <f t="shared" si="7"/>
        <v>-37451</v>
      </c>
      <c r="Z10" s="72" t="str">
        <f t="shared" si="8"/>
        <v xml:space="preserve"> </v>
      </c>
      <c r="AA10" s="120">
        <f t="shared" si="9"/>
        <v>-37451</v>
      </c>
      <c r="AB10" s="112">
        <f t="shared" si="10"/>
        <v>-37451</v>
      </c>
      <c r="AC10" s="112"/>
      <c r="AD10" s="120"/>
      <c r="AE10" s="121">
        <v>35341</v>
      </c>
      <c r="AF10" s="122">
        <v>22314</v>
      </c>
    </row>
    <row r="11" s="126" customFormat="1" ht="14.25">
      <c r="A11" s="127"/>
      <c r="B11" s="128" t="s">
        <v>38</v>
      </c>
      <c r="C11" s="129"/>
      <c r="D11" s="130"/>
      <c r="E11" s="131">
        <v>1544.856</v>
      </c>
      <c r="F11" s="131">
        <v>44205.197</v>
      </c>
      <c r="G11" s="132">
        <v>1417</v>
      </c>
      <c r="H11" s="133">
        <v>852</v>
      </c>
      <c r="I11" s="134" t="e">
        <f t="shared" ref="I11:I36" si="12">G11/$G$64*100</f>
        <v>#REF!</v>
      </c>
      <c r="J11" s="133">
        <v>40531</v>
      </c>
      <c r="K11" s="135">
        <f t="shared" si="1"/>
        <v>28.603387438249822</v>
      </c>
      <c r="L11" s="133">
        <v>49506</v>
      </c>
      <c r="M11" s="135">
        <f t="shared" si="2"/>
        <v>34.937191249117852</v>
      </c>
      <c r="N11" s="133">
        <v>-8975</v>
      </c>
      <c r="O11" s="136" t="str">
        <f t="shared" si="3"/>
        <v xml:space="preserve"> </v>
      </c>
      <c r="P11" s="137">
        <v>1284.4939999999999</v>
      </c>
      <c r="Q11" s="138">
        <v>22234.592000000001</v>
      </c>
      <c r="R11" s="132">
        <f>R12</f>
        <v>1202</v>
      </c>
      <c r="S11" s="132">
        <f t="shared" ref="S11:U11" si="13">S12</f>
        <v>851</v>
      </c>
      <c r="T11" s="132">
        <f t="shared" si="13"/>
        <v>0</v>
      </c>
      <c r="U11" s="132">
        <f t="shared" si="13"/>
        <v>17249</v>
      </c>
      <c r="V11" s="135">
        <f t="shared" si="5"/>
        <v>14.350249584026622</v>
      </c>
      <c r="W11" s="133">
        <f>W12</f>
        <v>32802</v>
      </c>
      <c r="X11" s="135">
        <f t="shared" si="6"/>
        <v>27.289517470881865</v>
      </c>
      <c r="Y11" s="71">
        <f t="shared" si="7"/>
        <v>-15553</v>
      </c>
      <c r="Z11" s="72" t="str">
        <f t="shared" si="8"/>
        <v xml:space="preserve"> </v>
      </c>
      <c r="AA11" s="139">
        <f t="shared" si="9"/>
        <v>-24528</v>
      </c>
      <c r="AB11" s="133">
        <f t="shared" si="10"/>
        <v>-24528</v>
      </c>
      <c r="AC11" s="138">
        <f t="shared" ref="AC11:AC56" si="14">AB11/(J11+U11)*100</f>
        <v>-42.450674974039458</v>
      </c>
      <c r="AD11" s="140" t="e">
        <f t="shared" ref="AD11:AD65" si="15">AB11/$AB$65*100</f>
        <v>#REF!</v>
      </c>
      <c r="AE11" s="141">
        <f>AE12</f>
        <v>32415</v>
      </c>
      <c r="AF11" s="142">
        <f>AF12</f>
        <v>7837</v>
      </c>
    </row>
    <row r="12" s="105" customFormat="1" ht="14.25">
      <c r="A12" s="106">
        <v>4</v>
      </c>
      <c r="B12" s="123" t="s">
        <v>39</v>
      </c>
      <c r="C12" s="124" t="s">
        <v>36</v>
      </c>
      <c r="D12" s="143" t="s">
        <v>33</v>
      </c>
      <c r="E12" s="144">
        <v>1483.76</v>
      </c>
      <c r="F12" s="145">
        <v>43615.131000000001</v>
      </c>
      <c r="G12" s="111">
        <v>1418</v>
      </c>
      <c r="H12" s="112">
        <v>861</v>
      </c>
      <c r="I12" s="113" t="e">
        <f t="shared" si="12"/>
        <v>#REF!</v>
      </c>
      <c r="J12" s="112">
        <v>41684</v>
      </c>
      <c r="K12" s="114">
        <f t="shared" si="1"/>
        <v>29.396332863187588</v>
      </c>
      <c r="L12" s="112">
        <v>52340</v>
      </c>
      <c r="M12" s="114">
        <f t="shared" si="2"/>
        <v>36.911142454160789</v>
      </c>
      <c r="N12" s="112">
        <v>-8975</v>
      </c>
      <c r="O12" s="115" t="str">
        <f t="shared" si="3"/>
        <v xml:space="preserve"> </v>
      </c>
      <c r="P12" s="116">
        <v>1328.3779999999999</v>
      </c>
      <c r="Q12" s="113">
        <v>20861.171999999999</v>
      </c>
      <c r="R12" s="146">
        <v>1202</v>
      </c>
      <c r="S12" s="147">
        <v>851</v>
      </c>
      <c r="T12" s="88"/>
      <c r="U12" s="147">
        <v>17249</v>
      </c>
      <c r="V12" s="114">
        <f t="shared" si="5"/>
        <v>14.350249584026622</v>
      </c>
      <c r="W12" s="112">
        <v>32802</v>
      </c>
      <c r="X12" s="114">
        <f t="shared" si="6"/>
        <v>27.289517470881865</v>
      </c>
      <c r="Y12" s="71">
        <f t="shared" si="7"/>
        <v>-15553</v>
      </c>
      <c r="Z12" s="72" t="str">
        <f t="shared" si="8"/>
        <v xml:space="preserve"> </v>
      </c>
      <c r="AA12" s="120">
        <f t="shared" si="9"/>
        <v>-24528</v>
      </c>
      <c r="AB12" s="112">
        <f t="shared" si="10"/>
        <v>-24528</v>
      </c>
      <c r="AC12" s="112">
        <f t="shared" si="14"/>
        <v>-41.620144910321891</v>
      </c>
      <c r="AD12" s="148" t="e">
        <f t="shared" si="15"/>
        <v>#REF!</v>
      </c>
      <c r="AE12" s="121">
        <v>32415</v>
      </c>
      <c r="AF12" s="122">
        <v>7837</v>
      </c>
    </row>
    <row r="13" s="126" customFormat="1" ht="14.25" customHeight="1">
      <c r="A13" s="127"/>
      <c r="B13" s="128" t="s">
        <v>40</v>
      </c>
      <c r="C13" s="129"/>
      <c r="D13" s="130"/>
      <c r="E13" s="131">
        <v>2097.6680000000001</v>
      </c>
      <c r="F13" s="131">
        <v>55160.266000000003</v>
      </c>
      <c r="G13" s="132">
        <v>2196</v>
      </c>
      <c r="H13" s="133">
        <v>1505</v>
      </c>
      <c r="I13" s="134" t="e">
        <f t="shared" si="12"/>
        <v>#REF!</v>
      </c>
      <c r="J13" s="133">
        <v>57751</v>
      </c>
      <c r="K13" s="135">
        <f t="shared" si="1"/>
        <v>26.298269581056466</v>
      </c>
      <c r="L13" s="133">
        <v>59540</v>
      </c>
      <c r="M13" s="135">
        <f t="shared" si="2"/>
        <v>27.112932604735885</v>
      </c>
      <c r="N13" s="133">
        <v>-1789</v>
      </c>
      <c r="O13" s="136" t="str">
        <f t="shared" si="3"/>
        <v xml:space="preserve"> </v>
      </c>
      <c r="P13" s="137">
        <v>2043.26</v>
      </c>
      <c r="Q13" s="138">
        <v>34136.216999999997</v>
      </c>
      <c r="R13" s="132">
        <f>R15</f>
        <v>2124.4000000000001</v>
      </c>
      <c r="S13" s="132">
        <f>S15</f>
        <v>1505.4000000000001</v>
      </c>
      <c r="T13" s="132">
        <f t="shared" ref="T13:U13" si="16">T15</f>
        <v>0</v>
      </c>
      <c r="U13" s="132">
        <f t="shared" si="16"/>
        <v>41660.400000000001</v>
      </c>
      <c r="V13" s="135">
        <f t="shared" si="5"/>
        <v>19.610431180568632</v>
      </c>
      <c r="W13" s="133">
        <f>W15</f>
        <v>42757</v>
      </c>
      <c r="X13" s="135">
        <f t="shared" si="6"/>
        <v>20.126623987949539</v>
      </c>
      <c r="Y13" s="71">
        <f t="shared" si="7"/>
        <v>-1096.5999999999985</v>
      </c>
      <c r="Z13" s="72" t="str">
        <f t="shared" si="8"/>
        <v xml:space="preserve"> </v>
      </c>
      <c r="AA13" s="139">
        <f t="shared" si="9"/>
        <v>-2885.5999999999985</v>
      </c>
      <c r="AB13" s="133">
        <f t="shared" si="10"/>
        <v>-2885.5999999999985</v>
      </c>
      <c r="AC13" s="133">
        <f t="shared" si="14"/>
        <v>-2.9026852051173191</v>
      </c>
      <c r="AD13" s="140" t="e">
        <f t="shared" si="15"/>
        <v>#REF!</v>
      </c>
      <c r="AE13" s="141">
        <f>AE14+AE15</f>
        <v>25667</v>
      </c>
      <c r="AF13" s="142">
        <f>AF14+AF15</f>
        <v>14987</v>
      </c>
    </row>
    <row r="14" s="105" customFormat="1" hidden="1">
      <c r="A14" s="106">
        <v>5</v>
      </c>
      <c r="B14" s="107" t="s">
        <v>41</v>
      </c>
      <c r="C14" s="108" t="s">
        <v>36</v>
      </c>
      <c r="D14" s="109" t="s">
        <v>33</v>
      </c>
      <c r="E14" s="144">
        <v>2260.6999999999998</v>
      </c>
      <c r="F14" s="145">
        <v>57415.529999999999</v>
      </c>
      <c r="G14" s="111">
        <v>2142</v>
      </c>
      <c r="H14" s="112">
        <v>1526</v>
      </c>
      <c r="I14" s="113" t="e">
        <f t="shared" si="12"/>
        <v>#REF!</v>
      </c>
      <c r="J14" s="112">
        <v>54346</v>
      </c>
      <c r="K14" s="114">
        <f t="shared" si="1"/>
        <v>25.371615312791782</v>
      </c>
      <c r="L14" s="112">
        <v>63506</v>
      </c>
      <c r="M14" s="114">
        <f t="shared" si="2"/>
        <v>29.647992530345473</v>
      </c>
      <c r="N14" s="112">
        <v>-1789</v>
      </c>
      <c r="O14" s="115" t="str">
        <f t="shared" si="3"/>
        <v xml:space="preserve"> </v>
      </c>
      <c r="P14" s="116"/>
      <c r="Q14" s="113"/>
      <c r="R14" s="132"/>
      <c r="S14" s="133"/>
      <c r="T14" s="138"/>
      <c r="U14" s="133"/>
      <c r="V14" s="135"/>
      <c r="W14" s="133"/>
      <c r="X14" s="135"/>
      <c r="Y14" s="71">
        <f t="shared" si="7"/>
        <v>0</v>
      </c>
      <c r="Z14" s="72" t="str">
        <f t="shared" si="8"/>
        <v xml:space="preserve"> </v>
      </c>
      <c r="AA14" s="120">
        <f t="shared" si="9"/>
        <v>-1789</v>
      </c>
      <c r="AB14" s="112">
        <f t="shared" si="10"/>
        <v>-1789</v>
      </c>
      <c r="AC14" s="112">
        <f t="shared" si="14"/>
        <v>-3.29187060685239</v>
      </c>
      <c r="AD14" s="148" t="e">
        <f t="shared" si="15"/>
        <v>#REF!</v>
      </c>
      <c r="AE14" s="121">
        <v>16154</v>
      </c>
      <c r="AF14" s="122">
        <v>5451</v>
      </c>
    </row>
    <row r="15" s="105" customFormat="1" ht="14.25">
      <c r="A15" s="106">
        <v>5</v>
      </c>
      <c r="B15" s="107" t="s">
        <v>42</v>
      </c>
      <c r="C15" s="108" t="s">
        <v>36</v>
      </c>
      <c r="D15" s="109" t="s">
        <v>33</v>
      </c>
      <c r="E15" s="110"/>
      <c r="F15" s="110"/>
      <c r="G15" s="111"/>
      <c r="H15" s="112"/>
      <c r="I15" s="113"/>
      <c r="J15" s="112"/>
      <c r="K15" s="114"/>
      <c r="L15" s="112"/>
      <c r="M15" s="114"/>
      <c r="N15" s="112"/>
      <c r="O15" s="115" t="str">
        <f t="shared" si="3"/>
        <v xml:space="preserve"> </v>
      </c>
      <c r="P15" s="116">
        <v>2043.2560000000001</v>
      </c>
      <c r="Q15" s="113">
        <v>32779.110000000001</v>
      </c>
      <c r="R15" s="146">
        <v>2124.4000000000001</v>
      </c>
      <c r="S15" s="88">
        <v>1505.4000000000001</v>
      </c>
      <c r="T15" s="88"/>
      <c r="U15" s="147">
        <v>41660.400000000001</v>
      </c>
      <c r="V15" s="114">
        <f t="shared" si="5"/>
        <v>19.610431180568632</v>
      </c>
      <c r="W15" s="147">
        <v>42757</v>
      </c>
      <c r="X15" s="114">
        <f t="shared" si="6"/>
        <v>20.126623987949539</v>
      </c>
      <c r="Y15" s="71">
        <f t="shared" si="7"/>
        <v>-1096.5999999999985</v>
      </c>
      <c r="Z15" s="72" t="str">
        <f t="shared" si="8"/>
        <v xml:space="preserve"> </v>
      </c>
      <c r="AA15" s="120">
        <f t="shared" si="9"/>
        <v>-1096.5999999999985</v>
      </c>
      <c r="AB15" s="112">
        <f t="shared" si="10"/>
        <v>-1096.5999999999985</v>
      </c>
      <c r="AC15" s="112">
        <f t="shared" si="14"/>
        <v>-2.6322358882775934</v>
      </c>
      <c r="AD15" s="148" t="e">
        <f t="shared" si="15"/>
        <v>#REF!</v>
      </c>
      <c r="AE15" s="121">
        <v>9513</v>
      </c>
      <c r="AF15" s="122">
        <v>9536</v>
      </c>
    </row>
    <row r="16" s="126" customFormat="1" ht="14.25">
      <c r="A16" s="127"/>
      <c r="B16" s="128" t="s">
        <v>43</v>
      </c>
      <c r="C16" s="129"/>
      <c r="D16" s="130"/>
      <c r="E16" s="131">
        <v>1754.7190000000001</v>
      </c>
      <c r="F16" s="131">
        <v>41744.762999999999</v>
      </c>
      <c r="G16" s="132">
        <v>1240</v>
      </c>
      <c r="H16" s="133">
        <v>804</v>
      </c>
      <c r="I16" s="134" t="e">
        <f t="shared" si="12"/>
        <v>#REF!</v>
      </c>
      <c r="J16" s="133">
        <v>29508</v>
      </c>
      <c r="K16" s="135">
        <f t="shared" si="1"/>
        <v>23.796774193548387</v>
      </c>
      <c r="L16" s="133">
        <v>42000</v>
      </c>
      <c r="M16" s="135">
        <f t="shared" si="2"/>
        <v>33.87096774193548</v>
      </c>
      <c r="N16" s="133">
        <v>-12492</v>
      </c>
      <c r="O16" s="136" t="str">
        <f t="shared" si="3"/>
        <v xml:space="preserve"> </v>
      </c>
      <c r="P16" s="137">
        <v>1287</v>
      </c>
      <c r="Q16" s="138">
        <v>25360.334999999999</v>
      </c>
      <c r="R16" s="132">
        <f>R17</f>
        <v>1091.9055249999999</v>
      </c>
      <c r="S16" s="132">
        <f t="shared" ref="S16:S18" si="17">S17</f>
        <v>878.45826999999997</v>
      </c>
      <c r="T16" s="132" t="e">
        <f>#REF!+T17</f>
        <v>#REF!</v>
      </c>
      <c r="U16" s="132">
        <f t="shared" ref="U16:U18" si="18">U17</f>
        <v>27045.85514</v>
      </c>
      <c r="V16" s="135">
        <f t="shared" si="5"/>
        <v>24.76940955125216</v>
      </c>
      <c r="W16" s="133">
        <f>W17</f>
        <v>34684.745999999999</v>
      </c>
      <c r="X16" s="135">
        <f t="shared" si="6"/>
        <v>31.765336108176577</v>
      </c>
      <c r="Y16" s="71">
        <f t="shared" si="7"/>
        <v>-7638.8908599999995</v>
      </c>
      <c r="Z16" s="72" t="str">
        <f t="shared" si="8"/>
        <v xml:space="preserve"> </v>
      </c>
      <c r="AA16" s="139">
        <f t="shared" si="9"/>
        <v>-20130.89086</v>
      </c>
      <c r="AB16" s="133">
        <f t="shared" si="10"/>
        <v>-20130.89086</v>
      </c>
      <c r="AC16" s="133">
        <f t="shared" si="14"/>
        <v>-35.595965668769438</v>
      </c>
      <c r="AD16" s="140" t="e">
        <f t="shared" si="15"/>
        <v>#REF!</v>
      </c>
      <c r="AE16" s="141" t="e">
        <f>#REF!+AE17</f>
        <v>#REF!</v>
      </c>
      <c r="AF16" s="142" t="e">
        <f>#REF!+AF17</f>
        <v>#REF!</v>
      </c>
    </row>
    <row r="17" s="105" customFormat="1" ht="14.25">
      <c r="A17" s="106">
        <v>6</v>
      </c>
      <c r="B17" s="149" t="s">
        <v>44</v>
      </c>
      <c r="C17" s="108" t="s">
        <v>45</v>
      </c>
      <c r="D17" s="109">
        <v>2021</v>
      </c>
      <c r="E17" s="110">
        <v>1322.9469999999999</v>
      </c>
      <c r="F17" s="110">
        <v>32648.017</v>
      </c>
      <c r="G17" s="111">
        <v>329</v>
      </c>
      <c r="H17" s="112">
        <v>210.66</v>
      </c>
      <c r="I17" s="113" t="e">
        <f t="shared" si="12"/>
        <v>#REF!</v>
      </c>
      <c r="J17" s="112">
        <v>8340.1800000000003</v>
      </c>
      <c r="K17" s="114">
        <f t="shared" si="1"/>
        <v>25.350091185410335</v>
      </c>
      <c r="L17" s="112">
        <v>10203.1</v>
      </c>
      <c r="M17" s="114">
        <f t="shared" si="2"/>
        <v>31.01246200607903</v>
      </c>
      <c r="N17" s="112"/>
      <c r="O17" s="115" t="str">
        <f t="shared" si="3"/>
        <v xml:space="preserve"> </v>
      </c>
      <c r="P17" s="116">
        <v>1278.4059999999999</v>
      </c>
      <c r="Q17" s="113">
        <v>26136.188999999998</v>
      </c>
      <c r="R17" s="146">
        <v>1091.9055249999999</v>
      </c>
      <c r="S17" s="147">
        <v>878.45826999999997</v>
      </c>
      <c r="T17" s="88"/>
      <c r="U17" s="147">
        <v>27045.85514</v>
      </c>
      <c r="V17" s="114">
        <f t="shared" si="5"/>
        <v>24.76940955125216</v>
      </c>
      <c r="W17" s="147">
        <v>34684.745999999999</v>
      </c>
      <c r="X17" s="114">
        <f t="shared" si="6"/>
        <v>31.765336108176577</v>
      </c>
      <c r="Y17" s="71">
        <f t="shared" si="7"/>
        <v>-7638.8908599999995</v>
      </c>
      <c r="Z17" s="72" t="str">
        <f t="shared" si="8"/>
        <v xml:space="preserve"> </v>
      </c>
      <c r="AA17" s="120">
        <f t="shared" si="9"/>
        <v>-7638.8908599999995</v>
      </c>
      <c r="AB17" s="112"/>
      <c r="AC17" s="112"/>
      <c r="AD17" s="148"/>
      <c r="AE17" s="121">
        <v>8436</v>
      </c>
      <c r="AF17" s="122">
        <v>11720</v>
      </c>
    </row>
    <row r="18" s="126" customFormat="1" ht="14.25">
      <c r="A18" s="127"/>
      <c r="B18" s="128" t="s">
        <v>46</v>
      </c>
      <c r="C18" s="129"/>
      <c r="D18" s="130"/>
      <c r="E18" s="131">
        <v>52.017000000000003</v>
      </c>
      <c r="F18" s="131">
        <v>1172.7929999999999</v>
      </c>
      <c r="G18" s="132">
        <v>54.200000000000003</v>
      </c>
      <c r="H18" s="133">
        <v>36.299999999999997</v>
      </c>
      <c r="I18" s="134" t="e">
        <f t="shared" si="12"/>
        <v>#REF!</v>
      </c>
      <c r="J18" s="133">
        <v>1471</v>
      </c>
      <c r="K18" s="135">
        <f t="shared" si="1"/>
        <v>27.140221402214021</v>
      </c>
      <c r="L18" s="133">
        <v>1471</v>
      </c>
      <c r="M18" s="135">
        <f t="shared" si="2"/>
        <v>27.140221402214021</v>
      </c>
      <c r="N18" s="133">
        <v>0</v>
      </c>
      <c r="O18" s="136" t="str">
        <f t="shared" si="3"/>
        <v xml:space="preserve"> </v>
      </c>
      <c r="P18" s="137"/>
      <c r="Q18" s="138"/>
      <c r="R18" s="132">
        <f>R19</f>
        <v>47.200000000000003</v>
      </c>
      <c r="S18" s="133">
        <f t="shared" si="17"/>
        <v>47.200000000000003</v>
      </c>
      <c r="T18" s="138"/>
      <c r="U18" s="133">
        <f t="shared" si="18"/>
        <v>1706.7</v>
      </c>
      <c r="V18" s="135">
        <f t="shared" si="5"/>
        <v>36.158898305084747</v>
      </c>
      <c r="W18" s="133">
        <f>W19</f>
        <v>11604</v>
      </c>
      <c r="X18" s="135">
        <f t="shared" si="6"/>
        <v>245.84745762711862</v>
      </c>
      <c r="Y18" s="71">
        <f t="shared" si="7"/>
        <v>-9897.2999999999993</v>
      </c>
      <c r="Z18" s="72" t="str">
        <f t="shared" si="8"/>
        <v xml:space="preserve"> </v>
      </c>
      <c r="AA18" s="139">
        <f t="shared" si="9"/>
        <v>-9897.2999999999993</v>
      </c>
      <c r="AB18" s="133"/>
      <c r="AC18" s="133">
        <f t="shared" si="14"/>
        <v>0</v>
      </c>
      <c r="AD18" s="140"/>
      <c r="AE18" s="141">
        <f>AE19</f>
        <v>3681</v>
      </c>
      <c r="AF18" s="142">
        <f>AF19</f>
        <v>3671</v>
      </c>
    </row>
    <row r="19" s="105" customFormat="1" ht="14.25" customHeight="1">
      <c r="A19" s="106">
        <v>7</v>
      </c>
      <c r="B19" s="107" t="s">
        <v>47</v>
      </c>
      <c r="C19" s="108"/>
      <c r="D19" s="109"/>
      <c r="E19" s="144">
        <v>50.920000000000002</v>
      </c>
      <c r="F19" s="145">
        <v>1176.837</v>
      </c>
      <c r="G19" s="111">
        <v>54.200000000000003</v>
      </c>
      <c r="H19" s="112">
        <v>36.100000000000001</v>
      </c>
      <c r="I19" s="113" t="e">
        <f t="shared" si="12"/>
        <v>#REF!</v>
      </c>
      <c r="J19" s="112">
        <v>1505</v>
      </c>
      <c r="K19" s="114">
        <f t="shared" si="1"/>
        <v>27.767527675276753</v>
      </c>
      <c r="L19" s="112">
        <v>1505</v>
      </c>
      <c r="M19" s="114">
        <f t="shared" si="2"/>
        <v>27.767527675276753</v>
      </c>
      <c r="N19" s="112">
        <v>0</v>
      </c>
      <c r="O19" s="115" t="str">
        <f t="shared" si="3"/>
        <v xml:space="preserve"> </v>
      </c>
      <c r="P19" s="116"/>
      <c r="Q19" s="113"/>
      <c r="R19" s="146">
        <v>47.200000000000003</v>
      </c>
      <c r="S19" s="147">
        <v>47.200000000000003</v>
      </c>
      <c r="T19" s="88"/>
      <c r="U19" s="147">
        <v>1706.7</v>
      </c>
      <c r="V19" s="114">
        <f t="shared" si="5"/>
        <v>36.158898305084747</v>
      </c>
      <c r="W19" s="150">
        <v>11604</v>
      </c>
      <c r="X19" s="114">
        <f t="shared" si="6"/>
        <v>245.84745762711862</v>
      </c>
      <c r="Y19" s="88">
        <f t="shared" si="7"/>
        <v>-9897.2999999999993</v>
      </c>
      <c r="Z19" s="151" t="str">
        <f t="shared" si="8"/>
        <v xml:space="preserve"> </v>
      </c>
      <c r="AA19" s="120">
        <f t="shared" si="9"/>
        <v>-9897.2999999999993</v>
      </c>
      <c r="AB19" s="112"/>
      <c r="AC19" s="112">
        <f t="shared" si="14"/>
        <v>0</v>
      </c>
      <c r="AD19" s="152"/>
      <c r="AE19" s="121">
        <v>3681</v>
      </c>
      <c r="AF19" s="122">
        <v>3671</v>
      </c>
    </row>
    <row r="20" s="126" customFormat="1" ht="14.25">
      <c r="A20" s="127"/>
      <c r="B20" s="128" t="s">
        <v>48</v>
      </c>
      <c r="C20" s="129"/>
      <c r="D20" s="130"/>
      <c r="E20" s="131">
        <v>210.786</v>
      </c>
      <c r="F20" s="131">
        <v>7742.5709999999999</v>
      </c>
      <c r="G20" s="132">
        <v>181.143</v>
      </c>
      <c r="H20" s="133">
        <v>126.3</v>
      </c>
      <c r="I20" s="134" t="e">
        <f t="shared" si="12"/>
        <v>#REF!</v>
      </c>
      <c r="J20" s="133">
        <v>6654</v>
      </c>
      <c r="K20" s="135">
        <f t="shared" si="1"/>
        <v>36.733409516238552</v>
      </c>
      <c r="L20" s="133">
        <v>7675</v>
      </c>
      <c r="M20" s="135">
        <f t="shared" si="2"/>
        <v>42.36984040233407</v>
      </c>
      <c r="N20" s="133">
        <v>-1021</v>
      </c>
      <c r="O20" s="136" t="str">
        <f t="shared" si="3"/>
        <v xml:space="preserve"> </v>
      </c>
      <c r="P20" s="137">
        <v>157</v>
      </c>
      <c r="Q20" s="138">
        <v>3598.895</v>
      </c>
      <c r="R20" s="132">
        <f>R22</f>
        <v>212.57400000000001</v>
      </c>
      <c r="S20" s="132">
        <f t="shared" ref="S20:U20" si="19">S22</f>
        <v>127.71299999999999</v>
      </c>
      <c r="T20" s="132">
        <f t="shared" si="19"/>
        <v>0</v>
      </c>
      <c r="U20" s="132">
        <f t="shared" si="19"/>
        <v>6659.8999999999996</v>
      </c>
      <c r="V20" s="135">
        <f t="shared" si="5"/>
        <v>31.329795741718176</v>
      </c>
      <c r="W20" s="133">
        <f>W22</f>
        <v>6698</v>
      </c>
      <c r="X20" s="135">
        <f t="shared" si="6"/>
        <v>31.509027444560481</v>
      </c>
      <c r="Y20" s="71">
        <f t="shared" si="7"/>
        <v>-38.100000000000364</v>
      </c>
      <c r="Z20" s="72" t="str">
        <f t="shared" si="8"/>
        <v xml:space="preserve"> </v>
      </c>
      <c r="AA20" s="139">
        <f t="shared" si="9"/>
        <v>-1059.1000000000004</v>
      </c>
      <c r="AB20" s="133">
        <f t="shared" si="10"/>
        <v>-1059.1000000000004</v>
      </c>
      <c r="AC20" s="133">
        <f t="shared" si="14"/>
        <v>-7.9548441854002245</v>
      </c>
      <c r="AD20" s="140" t="e">
        <f t="shared" si="15"/>
        <v>#REF!</v>
      </c>
      <c r="AE20" s="141">
        <f>AE21+AE22</f>
        <v>10663</v>
      </c>
      <c r="AF20" s="142">
        <f>AF21+AF22</f>
        <v>7916</v>
      </c>
    </row>
    <row r="21" s="105" customFormat="1" ht="14.25" hidden="1" customHeight="1">
      <c r="A21" s="106">
        <v>12</v>
      </c>
      <c r="B21" s="107" t="s">
        <v>49</v>
      </c>
      <c r="C21" s="108" t="s">
        <v>36</v>
      </c>
      <c r="D21" s="109" t="s">
        <v>33</v>
      </c>
      <c r="E21" s="144">
        <v>210.786</v>
      </c>
      <c r="F21" s="145">
        <v>7941.134</v>
      </c>
      <c r="G21" s="111">
        <v>179.22300000000001</v>
      </c>
      <c r="H21" s="112">
        <v>125.92</v>
      </c>
      <c r="I21" s="113" t="e">
        <f t="shared" si="12"/>
        <v>#REF!</v>
      </c>
      <c r="J21" s="112">
        <v>6756</v>
      </c>
      <c r="K21" s="114">
        <f t="shared" si="1"/>
        <v>37.696054635844725</v>
      </c>
      <c r="L21" s="112">
        <v>7800</v>
      </c>
      <c r="M21" s="114">
        <f t="shared" si="2"/>
        <v>43.521199846001906</v>
      </c>
      <c r="N21" s="112">
        <v>-1021</v>
      </c>
      <c r="O21" s="115" t="str">
        <f t="shared" si="3"/>
        <v xml:space="preserve"> </v>
      </c>
      <c r="P21" s="116"/>
      <c r="Q21" s="113"/>
      <c r="R21" s="132"/>
      <c r="S21" s="133"/>
      <c r="T21" s="138"/>
      <c r="U21" s="133"/>
      <c r="V21" s="135"/>
      <c r="W21" s="133"/>
      <c r="X21" s="135"/>
      <c r="Y21" s="71">
        <f t="shared" si="7"/>
        <v>0</v>
      </c>
      <c r="Z21" s="72" t="str">
        <f t="shared" si="8"/>
        <v xml:space="preserve"> </v>
      </c>
      <c r="AA21" s="120">
        <f t="shared" si="9"/>
        <v>-1021</v>
      </c>
      <c r="AB21" s="112">
        <f t="shared" si="10"/>
        <v>-1021</v>
      </c>
      <c r="AC21" s="112">
        <f t="shared" si="14"/>
        <v>-15.112492599171107</v>
      </c>
      <c r="AD21" s="148" t="e">
        <f t="shared" si="15"/>
        <v>#REF!</v>
      </c>
      <c r="AE21" s="121">
        <v>5609</v>
      </c>
      <c r="AF21" s="122">
        <v>3481</v>
      </c>
    </row>
    <row r="22" s="105" customFormat="1" ht="14.25" customHeight="1">
      <c r="A22" s="106">
        <v>8</v>
      </c>
      <c r="B22" s="107" t="s">
        <v>50</v>
      </c>
      <c r="C22" s="108" t="s">
        <v>51</v>
      </c>
      <c r="D22" s="109">
        <v>2026</v>
      </c>
      <c r="E22" s="110"/>
      <c r="F22" s="110"/>
      <c r="G22" s="111"/>
      <c r="H22" s="112"/>
      <c r="I22" s="113" t="e">
        <f t="shared" si="12"/>
        <v>#REF!</v>
      </c>
      <c r="J22" s="112"/>
      <c r="K22" s="114"/>
      <c r="L22" s="112"/>
      <c r="M22" s="114"/>
      <c r="N22" s="112"/>
      <c r="O22" s="115" t="str">
        <f t="shared" si="3"/>
        <v xml:space="preserve"> </v>
      </c>
      <c r="P22" s="116">
        <v>137</v>
      </c>
      <c r="Q22" s="113">
        <v>3700.8690000000001</v>
      </c>
      <c r="R22" s="146">
        <v>212.57400000000001</v>
      </c>
      <c r="S22" s="147">
        <v>127.71299999999999</v>
      </c>
      <c r="T22" s="88"/>
      <c r="U22" s="147">
        <v>6659.8999999999996</v>
      </c>
      <c r="V22" s="114">
        <f t="shared" si="5"/>
        <v>31.329795741718176</v>
      </c>
      <c r="W22" s="112">
        <v>6698</v>
      </c>
      <c r="X22" s="114">
        <f t="shared" si="6"/>
        <v>31.509027444560481</v>
      </c>
      <c r="Y22" s="71">
        <f t="shared" si="7"/>
        <v>-38.100000000000364</v>
      </c>
      <c r="Z22" s="72" t="str">
        <f t="shared" si="8"/>
        <v xml:space="preserve"> </v>
      </c>
      <c r="AA22" s="120">
        <f t="shared" si="9"/>
        <v>-38.100000000000364</v>
      </c>
      <c r="AB22" s="112">
        <f t="shared" si="10"/>
        <v>-38.100000000000364</v>
      </c>
      <c r="AC22" s="112">
        <f t="shared" si="14"/>
        <v>-0.5720806618718054</v>
      </c>
      <c r="AD22" s="148" t="e">
        <f t="shared" si="15"/>
        <v>#REF!</v>
      </c>
      <c r="AE22" s="121">
        <v>5054</v>
      </c>
      <c r="AF22" s="122">
        <v>4435</v>
      </c>
    </row>
    <row r="23" s="126" customFormat="1" ht="0.75" customHeight="1">
      <c r="A23" s="127"/>
      <c r="B23" s="128" t="s">
        <v>52</v>
      </c>
      <c r="C23" s="129"/>
      <c r="D23" s="130"/>
      <c r="E23" s="131"/>
      <c r="F23" s="131"/>
      <c r="G23" s="132"/>
      <c r="H23" s="133"/>
      <c r="I23" s="113" t="e">
        <f t="shared" si="12"/>
        <v>#REF!</v>
      </c>
      <c r="J23" s="133"/>
      <c r="K23" s="114"/>
      <c r="L23" s="133"/>
      <c r="M23" s="114"/>
      <c r="N23" s="133"/>
      <c r="O23" s="136" t="str">
        <f t="shared" si="3"/>
        <v xml:space="preserve"> </v>
      </c>
      <c r="P23" s="137"/>
      <c r="Q23" s="138"/>
      <c r="R23" s="132"/>
      <c r="S23" s="132"/>
      <c r="T23" s="132"/>
      <c r="U23" s="132"/>
      <c r="V23" s="114"/>
      <c r="W23" s="133"/>
      <c r="X23" s="114"/>
      <c r="Y23" s="71"/>
      <c r="Z23" s="72"/>
      <c r="AA23" s="139"/>
      <c r="AB23" s="133"/>
      <c r="AC23" s="133"/>
      <c r="AD23" s="140"/>
      <c r="AE23" s="141"/>
      <c r="AF23" s="142"/>
    </row>
    <row r="24" s="126" customFormat="1" ht="13.5" hidden="1" customHeight="1">
      <c r="A24" s="106"/>
      <c r="B24" s="107" t="s">
        <v>53</v>
      </c>
      <c r="C24" s="108" t="s">
        <v>51</v>
      </c>
      <c r="D24" s="109">
        <v>2028</v>
      </c>
      <c r="E24" s="110">
        <v>114.405</v>
      </c>
      <c r="F24" s="110">
        <v>2292.1149999999998</v>
      </c>
      <c r="G24" s="132">
        <v>36.984999999999999</v>
      </c>
      <c r="H24" s="133">
        <v>35.533999999999999</v>
      </c>
      <c r="I24" s="113" t="e">
        <f t="shared" si="12"/>
        <v>#REF!</v>
      </c>
      <c r="J24" s="133">
        <v>874</v>
      </c>
      <c r="K24" s="114">
        <f t="shared" si="1"/>
        <v>23.631201838583209</v>
      </c>
      <c r="L24" s="133">
        <v>798</v>
      </c>
      <c r="M24" s="114">
        <f t="shared" si="2"/>
        <v>21.576314722184669</v>
      </c>
      <c r="N24" s="133"/>
      <c r="O24" s="136" t="str">
        <f t="shared" si="3"/>
        <v xml:space="preserve"> </v>
      </c>
      <c r="P24" s="137">
        <v>219</v>
      </c>
      <c r="Q24" s="138">
        <v>7398.5050000000001</v>
      </c>
      <c r="R24" s="132"/>
      <c r="S24" s="133"/>
      <c r="T24" s="113"/>
      <c r="U24" s="133"/>
      <c r="V24" s="114"/>
      <c r="W24" s="133"/>
      <c r="X24" s="114"/>
      <c r="Y24" s="71"/>
      <c r="Z24" s="72"/>
      <c r="AA24" s="139"/>
      <c r="AB24" s="133"/>
      <c r="AC24" s="133"/>
      <c r="AD24" s="140"/>
      <c r="AE24" s="141">
        <v>616</v>
      </c>
      <c r="AF24" s="142">
        <v>1243</v>
      </c>
    </row>
    <row r="25" s="126" customFormat="1" ht="14.25">
      <c r="A25" s="127"/>
      <c r="B25" s="128" t="s">
        <v>54</v>
      </c>
      <c r="C25" s="129"/>
      <c r="D25" s="130"/>
      <c r="E25" s="131">
        <v>419.57999999999998</v>
      </c>
      <c r="F25" s="131">
        <v>6691.0249999999996</v>
      </c>
      <c r="G25" s="132">
        <v>337.11000000000001</v>
      </c>
      <c r="H25" s="133">
        <v>251.84999999999999</v>
      </c>
      <c r="I25" s="134" t="e">
        <f t="shared" si="12"/>
        <v>#REF!</v>
      </c>
      <c r="J25" s="133">
        <v>5376.7600000000002</v>
      </c>
      <c r="K25" s="135">
        <f t="shared" si="1"/>
        <v>15.949571356530509</v>
      </c>
      <c r="L25" s="133">
        <v>6644.1199999999999</v>
      </c>
      <c r="M25" s="135">
        <f t="shared" si="2"/>
        <v>19.709056391088961</v>
      </c>
      <c r="N25" s="133">
        <v>-1267.3599999999997</v>
      </c>
      <c r="O25" s="136" t="str">
        <f t="shared" si="3"/>
        <v xml:space="preserve"> </v>
      </c>
      <c r="P25" s="137">
        <v>336.81999999999999</v>
      </c>
      <c r="Q25" s="138">
        <v>6801.9639999999999</v>
      </c>
      <c r="R25" s="132">
        <f>R26</f>
        <v>255</v>
      </c>
      <c r="S25" s="132">
        <f t="shared" ref="S25:U31" si="20">S26</f>
        <v>195</v>
      </c>
      <c r="T25" s="132">
        <f t="shared" si="20"/>
        <v>0</v>
      </c>
      <c r="U25" s="132">
        <f t="shared" si="20"/>
        <v>6224.5500000000002</v>
      </c>
      <c r="V25" s="135">
        <f t="shared" si="5"/>
        <v>24.41</v>
      </c>
      <c r="W25" s="133">
        <f>W26</f>
        <v>12563</v>
      </c>
      <c r="X25" s="135">
        <f t="shared" si="6"/>
        <v>49.266666666666666</v>
      </c>
      <c r="Y25" s="71">
        <f t="shared" si="7"/>
        <v>-6338.4499999999998</v>
      </c>
      <c r="Z25" s="72" t="str">
        <f t="shared" si="8"/>
        <v xml:space="preserve"> </v>
      </c>
      <c r="AA25" s="139">
        <f t="shared" si="9"/>
        <v>-7605.8099999999995</v>
      </c>
      <c r="AB25" s="133">
        <f t="shared" si="10"/>
        <v>-7605.8099999999995</v>
      </c>
      <c r="AC25" s="133">
        <f t="shared" si="14"/>
        <v>-65.559923836187451</v>
      </c>
      <c r="AD25" s="140" t="e">
        <f t="shared" si="15"/>
        <v>#REF!</v>
      </c>
      <c r="AE25" s="141">
        <f>AE26</f>
        <v>8216</v>
      </c>
      <c r="AF25" s="142">
        <f>AF26</f>
        <v>11371</v>
      </c>
    </row>
    <row r="26" s="105" customFormat="1" ht="14.25">
      <c r="A26" s="106">
        <v>9</v>
      </c>
      <c r="B26" s="107" t="s">
        <v>55</v>
      </c>
      <c r="C26" s="153" t="s">
        <v>36</v>
      </c>
      <c r="D26" s="154" t="s">
        <v>33</v>
      </c>
      <c r="E26" s="155">
        <v>419.57999999999998</v>
      </c>
      <c r="F26" s="155">
        <v>6946.4949999999999</v>
      </c>
      <c r="G26" s="156">
        <v>357</v>
      </c>
      <c r="H26" s="157">
        <v>285</v>
      </c>
      <c r="I26" s="158" t="e">
        <f t="shared" si="12"/>
        <v>#REF!</v>
      </c>
      <c r="J26" s="157">
        <v>5906</v>
      </c>
      <c r="K26" s="159">
        <f t="shared" si="1"/>
        <v>16.54341736694678</v>
      </c>
      <c r="L26" s="157">
        <v>7052</v>
      </c>
      <c r="M26" s="159">
        <f t="shared" si="2"/>
        <v>19.753501400560225</v>
      </c>
      <c r="N26" s="157">
        <v>-1267.3599999999997</v>
      </c>
      <c r="O26" s="160" t="str">
        <f t="shared" si="3"/>
        <v xml:space="preserve"> </v>
      </c>
      <c r="P26" s="161">
        <v>336.81999999999999</v>
      </c>
      <c r="Q26" s="158">
        <v>7040.0959999999995</v>
      </c>
      <c r="R26" s="146">
        <v>255</v>
      </c>
      <c r="S26" s="147">
        <v>195</v>
      </c>
      <c r="T26" s="88"/>
      <c r="U26" s="147">
        <v>6224.5500000000002</v>
      </c>
      <c r="V26" s="162">
        <f t="shared" si="5"/>
        <v>24.41</v>
      </c>
      <c r="W26" s="163">
        <v>12563</v>
      </c>
      <c r="X26" s="162">
        <f t="shared" si="6"/>
        <v>49.266666666666666</v>
      </c>
      <c r="Y26" s="164">
        <f t="shared" si="7"/>
        <v>-6338.4499999999998</v>
      </c>
      <c r="Z26" s="165" t="str">
        <f t="shared" si="8"/>
        <v xml:space="preserve"> </v>
      </c>
      <c r="AA26" s="120">
        <f t="shared" si="9"/>
        <v>-7605.8099999999995</v>
      </c>
      <c r="AB26" s="112">
        <f t="shared" si="10"/>
        <v>-7605.8099999999995</v>
      </c>
      <c r="AC26" s="112">
        <f t="shared" si="14"/>
        <v>-62.699630272328953</v>
      </c>
      <c r="AD26" s="148" t="e">
        <f t="shared" si="15"/>
        <v>#REF!</v>
      </c>
      <c r="AE26" s="121">
        <v>8216</v>
      </c>
      <c r="AF26" s="122">
        <v>11371</v>
      </c>
    </row>
    <row r="27" s="126" customFormat="1" hidden="1">
      <c r="A27" s="127"/>
      <c r="B27" s="128" t="s">
        <v>56</v>
      </c>
      <c r="C27" s="129"/>
      <c r="D27" s="130"/>
      <c r="E27" s="131">
        <v>174.33199999999999</v>
      </c>
      <c r="F27" s="131">
        <v>2095.3609999999999</v>
      </c>
      <c r="G27" s="132">
        <v>164</v>
      </c>
      <c r="H27" s="133">
        <v>124</v>
      </c>
      <c r="I27" s="134" t="e">
        <f t="shared" si="12"/>
        <v>#REF!</v>
      </c>
      <c r="J27" s="133">
        <v>2371</v>
      </c>
      <c r="K27" s="135">
        <f t="shared" si="1"/>
        <v>14.457317073170731</v>
      </c>
      <c r="L27" s="133">
        <v>2916</v>
      </c>
      <c r="M27" s="135">
        <f t="shared" si="2"/>
        <v>17.780487804878049</v>
      </c>
      <c r="N27" s="133">
        <v>-545</v>
      </c>
      <c r="O27" s="136" t="str">
        <f t="shared" si="3"/>
        <v xml:space="preserve"> </v>
      </c>
      <c r="P27" s="137">
        <v>69.719999999999999</v>
      </c>
      <c r="Q27" s="138">
        <v>1807.3219999999999</v>
      </c>
      <c r="R27" s="132"/>
      <c r="S27" s="132"/>
      <c r="T27" s="132"/>
      <c r="U27" s="132"/>
      <c r="V27" s="135"/>
      <c r="W27" s="133"/>
      <c r="X27" s="135"/>
      <c r="Y27" s="71"/>
      <c r="Z27" s="72"/>
      <c r="AA27" s="139">
        <f t="shared" si="9"/>
        <v>-545</v>
      </c>
      <c r="AB27" s="133">
        <f t="shared" si="10"/>
        <v>-545</v>
      </c>
      <c r="AC27" s="133"/>
      <c r="AD27" s="140"/>
      <c r="AE27" s="141">
        <f>AE28</f>
        <v>1569</v>
      </c>
      <c r="AF27" s="142">
        <f>AF28</f>
        <v>1030</v>
      </c>
    </row>
    <row r="28" s="105" customFormat="1" hidden="1">
      <c r="A28" s="106">
        <v>15</v>
      </c>
      <c r="B28" s="107" t="s">
        <v>57</v>
      </c>
      <c r="C28" s="108" t="s">
        <v>51</v>
      </c>
      <c r="D28" s="109">
        <v>2021</v>
      </c>
      <c r="E28" s="144">
        <v>174.33199999999999</v>
      </c>
      <c r="F28" s="145">
        <v>2124.5309999999999</v>
      </c>
      <c r="G28" s="111">
        <v>104</v>
      </c>
      <c r="H28" s="112">
        <v>91</v>
      </c>
      <c r="I28" s="113" t="e">
        <f t="shared" si="12"/>
        <v>#REF!</v>
      </c>
      <c r="J28" s="112">
        <v>1514</v>
      </c>
      <c r="K28" s="114">
        <f t="shared" si="1"/>
        <v>14.557692307692308</v>
      </c>
      <c r="L28" s="112">
        <v>2467</v>
      </c>
      <c r="M28" s="114">
        <f t="shared" si="2"/>
        <v>23.721153846153847</v>
      </c>
      <c r="N28" s="112">
        <v>-545</v>
      </c>
      <c r="O28" s="115" t="str">
        <f t="shared" si="3"/>
        <v xml:space="preserve"> </v>
      </c>
      <c r="P28" s="116">
        <v>69.719999999999999</v>
      </c>
      <c r="Q28" s="113">
        <v>1825.222</v>
      </c>
      <c r="R28" s="111"/>
      <c r="S28" s="112"/>
      <c r="T28" s="113"/>
      <c r="U28" s="112"/>
      <c r="V28" s="114"/>
      <c r="W28" s="112"/>
      <c r="X28" s="114"/>
      <c r="Y28" s="71"/>
      <c r="Z28" s="72"/>
      <c r="AA28" s="120">
        <f t="shared" si="9"/>
        <v>-545</v>
      </c>
      <c r="AB28" s="112">
        <f t="shared" si="10"/>
        <v>-545</v>
      </c>
      <c r="AC28" s="112"/>
      <c r="AD28" s="148"/>
      <c r="AE28" s="121">
        <v>1569</v>
      </c>
      <c r="AF28" s="122">
        <v>1030</v>
      </c>
    </row>
    <row r="29" s="126" customFormat="1" ht="14.25">
      <c r="A29" s="127"/>
      <c r="B29" s="128" t="s">
        <v>58</v>
      </c>
      <c r="C29" s="129"/>
      <c r="D29" s="130"/>
      <c r="E29" s="131">
        <v>240.37</v>
      </c>
      <c r="F29" s="131">
        <v>4572.6009999999997</v>
      </c>
      <c r="G29" s="132">
        <v>193.96000000000001</v>
      </c>
      <c r="H29" s="133">
        <v>150.38</v>
      </c>
      <c r="I29" s="134" t="e">
        <f t="shared" si="12"/>
        <v>#REF!</v>
      </c>
      <c r="J29" s="133">
        <v>3494.3499999999999</v>
      </c>
      <c r="K29" s="135">
        <f t="shared" si="1"/>
        <v>18.015828005774384</v>
      </c>
      <c r="L29" s="133">
        <v>5500.8400000000001</v>
      </c>
      <c r="M29" s="135">
        <f t="shared" si="2"/>
        <v>28.360692926376572</v>
      </c>
      <c r="N29" s="133">
        <v>-2006.4900000000002</v>
      </c>
      <c r="O29" s="136" t="str">
        <f t="shared" si="3"/>
        <v xml:space="preserve"> </v>
      </c>
      <c r="P29" s="137">
        <v>178.03399999999999</v>
      </c>
      <c r="Q29" s="138">
        <v>3348.7350000000001</v>
      </c>
      <c r="R29" s="132">
        <f>R30</f>
        <v>131.18000000000001</v>
      </c>
      <c r="S29" s="132">
        <f t="shared" si="20"/>
        <v>99.760000000000005</v>
      </c>
      <c r="T29" s="132">
        <f t="shared" si="20"/>
        <v>0</v>
      </c>
      <c r="U29" s="132">
        <f t="shared" si="20"/>
        <v>3008</v>
      </c>
      <c r="V29" s="135">
        <f t="shared" si="5"/>
        <v>22.930324744625704</v>
      </c>
      <c r="W29" s="133">
        <f>W30</f>
        <v>4952</v>
      </c>
      <c r="X29" s="135">
        <f t="shared" si="6"/>
        <v>37.749656959902424</v>
      </c>
      <c r="Y29" s="71">
        <f t="shared" si="7"/>
        <v>-1944</v>
      </c>
      <c r="Z29" s="72" t="str">
        <f t="shared" si="8"/>
        <v xml:space="preserve"> </v>
      </c>
      <c r="AA29" s="139">
        <f t="shared" si="9"/>
        <v>-3950.4900000000002</v>
      </c>
      <c r="AB29" s="133">
        <f t="shared" si="10"/>
        <v>-3950.4900000000002</v>
      </c>
      <c r="AC29" s="133">
        <f t="shared" si="14"/>
        <v>-60.754804032388286</v>
      </c>
      <c r="AD29" s="140" t="e">
        <f t="shared" si="15"/>
        <v>#REF!</v>
      </c>
      <c r="AE29" s="141">
        <f>AE30</f>
        <v>25352</v>
      </c>
      <c r="AF29" s="142">
        <f>AF30</f>
        <v>22773</v>
      </c>
    </row>
    <row r="30" s="105" customFormat="1" ht="14.25">
      <c r="A30" s="106">
        <v>10</v>
      </c>
      <c r="B30" s="123" t="s">
        <v>59</v>
      </c>
      <c r="C30" s="124" t="s">
        <v>36</v>
      </c>
      <c r="D30" s="143" t="s">
        <v>33</v>
      </c>
      <c r="E30" s="144">
        <v>240.37</v>
      </c>
      <c r="F30" s="144">
        <v>4755.2700000000004</v>
      </c>
      <c r="G30" s="111">
        <v>170.63999999999999</v>
      </c>
      <c r="H30" s="112">
        <v>144.77000000000001</v>
      </c>
      <c r="I30" s="113" t="e">
        <f t="shared" si="12"/>
        <v>#REF!</v>
      </c>
      <c r="J30" s="112">
        <v>3392.3600000000001</v>
      </c>
      <c r="K30" s="114">
        <f t="shared" si="1"/>
        <v>19.880215658696674</v>
      </c>
      <c r="L30" s="112">
        <v>5896.5699999999997</v>
      </c>
      <c r="M30" s="114">
        <f t="shared" si="2"/>
        <v>34.555614158462262</v>
      </c>
      <c r="N30" s="112">
        <v>-2006.4900000000002</v>
      </c>
      <c r="O30" s="115" t="str">
        <f t="shared" si="3"/>
        <v xml:space="preserve"> </v>
      </c>
      <c r="P30" s="116">
        <v>178.03399999999999</v>
      </c>
      <c r="Q30" s="113">
        <v>3470.3800000000001</v>
      </c>
      <c r="R30" s="146">
        <v>131.18000000000001</v>
      </c>
      <c r="S30" s="147">
        <v>99.760000000000005</v>
      </c>
      <c r="T30" s="88"/>
      <c r="U30" s="147">
        <v>3008</v>
      </c>
      <c r="V30" s="114">
        <f t="shared" si="5"/>
        <v>22.930324744625704</v>
      </c>
      <c r="W30" s="112">
        <v>4952</v>
      </c>
      <c r="X30" s="114">
        <f t="shared" si="6"/>
        <v>37.749656959902424</v>
      </c>
      <c r="Y30" s="71">
        <f t="shared" si="7"/>
        <v>-1944</v>
      </c>
      <c r="Z30" s="72" t="str">
        <f t="shared" si="8"/>
        <v xml:space="preserve"> </v>
      </c>
      <c r="AA30" s="120">
        <f t="shared" si="9"/>
        <v>-3950.4900000000002</v>
      </c>
      <c r="AB30" s="112">
        <f t="shared" si="10"/>
        <v>-3950.4900000000002</v>
      </c>
      <c r="AC30" s="112">
        <f t="shared" si="14"/>
        <v>-61.722934334943659</v>
      </c>
      <c r="AD30" s="148" t="e">
        <f t="shared" si="15"/>
        <v>#REF!</v>
      </c>
      <c r="AE30" s="121">
        <v>25352</v>
      </c>
      <c r="AF30" s="122">
        <v>22773</v>
      </c>
    </row>
    <row r="31" s="126" customFormat="1" ht="14.25">
      <c r="A31" s="127"/>
      <c r="B31" s="128" t="s">
        <v>60</v>
      </c>
      <c r="C31" s="129"/>
      <c r="D31" s="130"/>
      <c r="E31" s="131">
        <v>71.700000000000003</v>
      </c>
      <c r="F31" s="131">
        <v>1179.2750000000001</v>
      </c>
      <c r="G31" s="132">
        <v>75</v>
      </c>
      <c r="H31" s="133">
        <v>60</v>
      </c>
      <c r="I31" s="134" t="e">
        <f t="shared" si="12"/>
        <v>#REF!</v>
      </c>
      <c r="J31" s="133">
        <v>1428.3</v>
      </c>
      <c r="K31" s="135">
        <f t="shared" si="1"/>
        <v>19.044</v>
      </c>
      <c r="L31" s="133">
        <v>1738.9000000000001</v>
      </c>
      <c r="M31" s="135">
        <f t="shared" si="2"/>
        <v>23.185333333333336</v>
      </c>
      <c r="N31" s="133">
        <v>-310.60000000000014</v>
      </c>
      <c r="O31" s="136" t="str">
        <f t="shared" si="3"/>
        <v xml:space="preserve"> </v>
      </c>
      <c r="P31" s="137">
        <v>62.460000000000001</v>
      </c>
      <c r="Q31" s="138">
        <v>1389.732</v>
      </c>
      <c r="R31" s="132">
        <f>R32</f>
        <v>64</v>
      </c>
      <c r="S31" s="132">
        <f t="shared" si="20"/>
        <v>42</v>
      </c>
      <c r="T31" s="132">
        <f t="shared" si="20"/>
        <v>0</v>
      </c>
      <c r="U31" s="132">
        <f t="shared" si="20"/>
        <v>1684.5</v>
      </c>
      <c r="V31" s="135">
        <f t="shared" si="5"/>
        <v>26.3203125</v>
      </c>
      <c r="W31" s="133">
        <f>W32</f>
        <v>1411</v>
      </c>
      <c r="X31" s="135">
        <f t="shared" si="6"/>
        <v>22.046875</v>
      </c>
      <c r="Y31" s="71">
        <f t="shared" si="7"/>
        <v>273.5</v>
      </c>
      <c r="Z31" s="72">
        <f t="shared" si="8"/>
        <v>16.236271890768776</v>
      </c>
      <c r="AA31" s="139">
        <f t="shared" si="9"/>
        <v>-37.100000000000136</v>
      </c>
      <c r="AB31" s="133">
        <f t="shared" si="10"/>
        <v>-37.100000000000136</v>
      </c>
      <c r="AC31" s="133"/>
      <c r="AD31" s="140"/>
      <c r="AE31" s="141">
        <f>AE32</f>
        <v>1835.8</v>
      </c>
      <c r="AF31" s="142">
        <f>AF32</f>
        <v>2639.0999999999999</v>
      </c>
    </row>
    <row r="32" s="105" customFormat="1" ht="29.25" customHeight="1">
      <c r="A32" s="106">
        <v>11</v>
      </c>
      <c r="B32" s="166" t="s">
        <v>61</v>
      </c>
      <c r="C32" s="124" t="s">
        <v>36</v>
      </c>
      <c r="D32" s="143" t="s">
        <v>33</v>
      </c>
      <c r="E32" s="144">
        <v>77.640000000000001</v>
      </c>
      <c r="F32" s="145">
        <v>1398.154</v>
      </c>
      <c r="G32" s="111">
        <v>96.680000000000007</v>
      </c>
      <c r="H32" s="112">
        <v>69.280000000000001</v>
      </c>
      <c r="I32" s="113" t="e">
        <f t="shared" si="12"/>
        <v>#REF!</v>
      </c>
      <c r="J32" s="112">
        <v>1922</v>
      </c>
      <c r="K32" s="114">
        <f t="shared" si="1"/>
        <v>19.880016549441454</v>
      </c>
      <c r="L32" s="112">
        <v>2658.4000000000001</v>
      </c>
      <c r="M32" s="114">
        <f t="shared" si="2"/>
        <v>27.496896979726934</v>
      </c>
      <c r="N32" s="112">
        <v>-310.60000000000014</v>
      </c>
      <c r="O32" s="115" t="str">
        <f t="shared" si="3"/>
        <v xml:space="preserve"> </v>
      </c>
      <c r="P32" s="116">
        <v>62.460000000000001</v>
      </c>
      <c r="Q32" s="113">
        <v>1519.6199999999999</v>
      </c>
      <c r="R32" s="146">
        <v>64</v>
      </c>
      <c r="S32" s="147">
        <v>42</v>
      </c>
      <c r="T32" s="88"/>
      <c r="U32" s="147">
        <v>1684.5</v>
      </c>
      <c r="V32" s="114">
        <f t="shared" si="5"/>
        <v>26.3203125</v>
      </c>
      <c r="W32" s="112">
        <v>1411</v>
      </c>
      <c r="X32" s="114">
        <f t="shared" si="6"/>
        <v>22.046875</v>
      </c>
      <c r="Y32" s="71">
        <f t="shared" si="7"/>
        <v>273.5</v>
      </c>
      <c r="Z32" s="72">
        <f t="shared" si="8"/>
        <v>16.236271890768776</v>
      </c>
      <c r="AA32" s="120">
        <f t="shared" si="9"/>
        <v>-37.100000000000136</v>
      </c>
      <c r="AB32" s="112">
        <f t="shared" si="10"/>
        <v>-37.100000000000136</v>
      </c>
      <c r="AC32" s="112"/>
      <c r="AD32" s="148"/>
      <c r="AE32" s="121">
        <v>1835.8</v>
      </c>
      <c r="AF32" s="122">
        <v>2639.0999999999999</v>
      </c>
    </row>
    <row r="33" s="126" customFormat="1" ht="14.25">
      <c r="A33" s="127"/>
      <c r="B33" s="128" t="s">
        <v>62</v>
      </c>
      <c r="C33" s="129"/>
      <c r="D33" s="130"/>
      <c r="E33" s="167">
        <f>E34+E35</f>
        <v>341.72399999999999</v>
      </c>
      <c r="F33" s="167">
        <f>F34+F35</f>
        <v>7851.4089999999997</v>
      </c>
      <c r="G33" s="132">
        <f>G34+G35</f>
        <v>341.37</v>
      </c>
      <c r="H33" s="133">
        <f>H34+H35</f>
        <v>295.72999999999996</v>
      </c>
      <c r="I33" s="134" t="e">
        <f t="shared" si="12"/>
        <v>#REF!</v>
      </c>
      <c r="J33" s="133">
        <f>J34+J35</f>
        <v>8221.3600000000006</v>
      </c>
      <c r="K33" s="135">
        <f t="shared" si="1"/>
        <v>24.083428537950027</v>
      </c>
      <c r="L33" s="133">
        <f>L34+L35</f>
        <v>7744.9200000000001</v>
      </c>
      <c r="M33" s="135">
        <f t="shared" si="2"/>
        <v>22.687758150979874</v>
      </c>
      <c r="N33" s="133">
        <f>N34+N35</f>
        <v>-582.20000000000005</v>
      </c>
      <c r="O33" s="136" t="str">
        <f t="shared" si="3"/>
        <v xml:space="preserve"> </v>
      </c>
      <c r="P33" s="137">
        <f t="shared" ref="P33:W33" si="21">P34+P35</f>
        <v>226.822</v>
      </c>
      <c r="Q33" s="137">
        <f t="shared" si="21"/>
        <v>7168.0829999999996</v>
      </c>
      <c r="R33" s="132">
        <f t="shared" si="21"/>
        <v>195.66800000000001</v>
      </c>
      <c r="S33" s="133">
        <f t="shared" si="21"/>
        <v>151.34999999999999</v>
      </c>
      <c r="T33" s="138">
        <f>R33/$R$64*100</f>
        <v>0.18992928379375026</v>
      </c>
      <c r="U33" s="133">
        <f t="shared" si="21"/>
        <v>7378.6999999999998</v>
      </c>
      <c r="V33" s="135">
        <f t="shared" si="5"/>
        <v>37.710305210867382</v>
      </c>
      <c r="W33" s="133">
        <f t="shared" si="21"/>
        <v>12241</v>
      </c>
      <c r="X33" s="135">
        <f t="shared" si="6"/>
        <v>62.560050698121309</v>
      </c>
      <c r="Y33" s="71">
        <f t="shared" si="7"/>
        <v>-4862.3000000000002</v>
      </c>
      <c r="Z33" s="72" t="str">
        <f t="shared" si="8"/>
        <v xml:space="preserve"> </v>
      </c>
      <c r="AA33" s="139">
        <f t="shared" si="9"/>
        <v>-5444.5</v>
      </c>
      <c r="AB33" s="133">
        <f t="shared" si="10"/>
        <v>-5444.5</v>
      </c>
      <c r="AC33" s="133">
        <f t="shared" si="14"/>
        <v>-34.900506792922585</v>
      </c>
      <c r="AD33" s="140" t="e">
        <f t="shared" si="15"/>
        <v>#REF!</v>
      </c>
      <c r="AE33" s="141">
        <f>AE34+AE35</f>
        <v>19612.599999999999</v>
      </c>
      <c r="AF33" s="142">
        <f>AF34+AF35</f>
        <v>14635</v>
      </c>
    </row>
    <row r="34" s="105" customFormat="1" ht="14.25">
      <c r="A34" s="106">
        <v>12</v>
      </c>
      <c r="B34" s="107" t="s">
        <v>63</v>
      </c>
      <c r="C34" s="108" t="s">
        <v>36</v>
      </c>
      <c r="D34" s="109" t="s">
        <v>33</v>
      </c>
      <c r="E34" s="144">
        <v>277.21199999999999</v>
      </c>
      <c r="F34" s="145">
        <v>6496.6390000000001</v>
      </c>
      <c r="G34" s="111">
        <v>300.19999999999999</v>
      </c>
      <c r="H34" s="112">
        <v>270.26999999999998</v>
      </c>
      <c r="I34" s="113" t="e">
        <f t="shared" si="12"/>
        <v>#REF!</v>
      </c>
      <c r="J34" s="112">
        <v>7337</v>
      </c>
      <c r="K34" s="114">
        <f t="shared" si="1"/>
        <v>24.440373084610261</v>
      </c>
      <c r="L34" s="112">
        <v>6969.6599999999999</v>
      </c>
      <c r="M34" s="114">
        <f t="shared" si="2"/>
        <v>23.216722185209861</v>
      </c>
      <c r="N34" s="112">
        <v>-608</v>
      </c>
      <c r="O34" s="115" t="str">
        <f t="shared" ref="O34:O64" si="22">IF(N34&gt;0,N34/J34*100," ")</f>
        <v xml:space="preserve"> </v>
      </c>
      <c r="P34" s="116">
        <v>189.928</v>
      </c>
      <c r="Q34" s="113">
        <v>6138.473</v>
      </c>
      <c r="R34" s="146">
        <v>181.66800000000001</v>
      </c>
      <c r="S34" s="147">
        <v>143.34999999999999</v>
      </c>
      <c r="T34" s="88"/>
      <c r="U34" s="147">
        <v>6850.6999999999998</v>
      </c>
      <c r="V34" s="114">
        <f t="shared" si="5"/>
        <v>37.709998458726908</v>
      </c>
      <c r="W34" s="147">
        <v>10005</v>
      </c>
      <c r="X34" s="114">
        <f t="shared" si="6"/>
        <v>55.072990289979522</v>
      </c>
      <c r="Y34" s="71">
        <f t="shared" si="7"/>
        <v>-3154.3000000000002</v>
      </c>
      <c r="Z34" s="72" t="str">
        <f t="shared" si="8"/>
        <v xml:space="preserve"> </v>
      </c>
      <c r="AA34" s="168">
        <f t="shared" si="9"/>
        <v>-3762.3000000000002</v>
      </c>
      <c r="AB34" s="150">
        <f t="shared" si="10"/>
        <v>-3762.3000000000002</v>
      </c>
      <c r="AC34" s="150">
        <f t="shared" si="14"/>
        <v>-26.518040274322125</v>
      </c>
      <c r="AD34" s="148" t="e">
        <f t="shared" si="15"/>
        <v>#REF!</v>
      </c>
      <c r="AE34" s="121">
        <v>18015</v>
      </c>
      <c r="AF34" s="122">
        <v>11247</v>
      </c>
    </row>
    <row r="35" s="105" customFormat="1" ht="14.25">
      <c r="A35" s="106">
        <v>13</v>
      </c>
      <c r="B35" s="107" t="s">
        <v>64</v>
      </c>
      <c r="C35" s="108" t="s">
        <v>36</v>
      </c>
      <c r="D35" s="109" t="s">
        <v>33</v>
      </c>
      <c r="E35" s="144">
        <v>64.512</v>
      </c>
      <c r="F35" s="145">
        <v>1354.77</v>
      </c>
      <c r="G35" s="111">
        <v>41.170000000000002</v>
      </c>
      <c r="H35" s="112">
        <v>25.460000000000001</v>
      </c>
      <c r="I35" s="113" t="e">
        <f t="shared" si="12"/>
        <v>#REF!</v>
      </c>
      <c r="J35" s="112">
        <v>884.36000000000001</v>
      </c>
      <c r="K35" s="114">
        <f t="shared" si="1"/>
        <v>21.480689822686422</v>
      </c>
      <c r="L35" s="112">
        <v>775.25999999999999</v>
      </c>
      <c r="M35" s="114">
        <f t="shared" si="2"/>
        <v>18.830701967452026</v>
      </c>
      <c r="N35" s="112">
        <v>25.799999999999955</v>
      </c>
      <c r="O35" s="115">
        <f t="shared" si="22"/>
        <v>2.9173639694242115</v>
      </c>
      <c r="P35" s="116">
        <v>36.893999999999998</v>
      </c>
      <c r="Q35" s="113">
        <v>1029.6099999999999</v>
      </c>
      <c r="R35" s="146">
        <v>14</v>
      </c>
      <c r="S35" s="88">
        <v>8</v>
      </c>
      <c r="T35" s="147"/>
      <c r="U35" s="88">
        <v>528</v>
      </c>
      <c r="V35" s="114">
        <f t="shared" si="5"/>
        <v>37.714285714285715</v>
      </c>
      <c r="W35" s="85">
        <v>2236</v>
      </c>
      <c r="X35" s="114">
        <f t="shared" si="6"/>
        <v>159.71428571428572</v>
      </c>
      <c r="Y35" s="71">
        <f t="shared" si="7"/>
        <v>-1708</v>
      </c>
      <c r="Z35" s="72" t="str">
        <f t="shared" si="8"/>
        <v xml:space="preserve"> </v>
      </c>
      <c r="AA35" s="120">
        <f t="shared" si="9"/>
        <v>-1682.2</v>
      </c>
      <c r="AB35" s="112">
        <f t="shared" si="10"/>
        <v>-1682.2</v>
      </c>
      <c r="AC35" s="112">
        <f t="shared" si="14"/>
        <v>-119.10561046758616</v>
      </c>
      <c r="AD35" s="148" t="e">
        <f t="shared" si="15"/>
        <v>#REF!</v>
      </c>
      <c r="AE35" s="121">
        <v>1597.5999999999999</v>
      </c>
      <c r="AF35" s="122">
        <v>3388</v>
      </c>
    </row>
    <row r="36" s="126" customFormat="1" ht="14.25">
      <c r="A36" s="127"/>
      <c r="B36" s="128" t="s">
        <v>65</v>
      </c>
      <c r="C36" s="129"/>
      <c r="D36" s="130"/>
      <c r="E36" s="131">
        <v>138.21199999999999</v>
      </c>
      <c r="F36" s="131">
        <v>2247.0160000000001</v>
      </c>
      <c r="G36" s="132">
        <v>135</v>
      </c>
      <c r="H36" s="133">
        <v>116</v>
      </c>
      <c r="I36" s="134" t="e">
        <f t="shared" si="12"/>
        <v>#REF!</v>
      </c>
      <c r="J36" s="133">
        <v>2197</v>
      </c>
      <c r="K36" s="135">
        <f t="shared" si="1"/>
        <v>16.274074074074075</v>
      </c>
      <c r="L36" s="133">
        <v>2954</v>
      </c>
      <c r="M36" s="135">
        <f t="shared" si="2"/>
        <v>21.881481481481483</v>
      </c>
      <c r="N36" s="133">
        <v>-757</v>
      </c>
      <c r="O36" s="136" t="str">
        <f t="shared" si="22"/>
        <v xml:space="preserve"> </v>
      </c>
      <c r="P36" s="137">
        <v>142.934</v>
      </c>
      <c r="Q36" s="138">
        <v>4955.5640000000003</v>
      </c>
      <c r="R36" s="132">
        <f>R37</f>
        <v>154.37</v>
      </c>
      <c r="S36" s="132">
        <f t="shared" ref="S36:U41" si="23">S37</f>
        <v>115.292</v>
      </c>
      <c r="T36" s="132">
        <f t="shared" si="23"/>
        <v>0</v>
      </c>
      <c r="U36" s="132">
        <f t="shared" si="23"/>
        <v>6104.1199999999999</v>
      </c>
      <c r="V36" s="135">
        <f t="shared" si="5"/>
        <v>39.542139016648314</v>
      </c>
      <c r="W36" s="133">
        <f>W37</f>
        <v>9759</v>
      </c>
      <c r="X36" s="135">
        <f t="shared" si="6"/>
        <v>63.218241886376887</v>
      </c>
      <c r="Y36" s="71">
        <f t="shared" si="7"/>
        <v>-3654.8800000000001</v>
      </c>
      <c r="Z36" s="72" t="str">
        <f t="shared" si="8"/>
        <v xml:space="preserve"> </v>
      </c>
      <c r="AA36" s="139">
        <f t="shared" si="9"/>
        <v>-4411.8800000000001</v>
      </c>
      <c r="AB36" s="133">
        <f t="shared" si="10"/>
        <v>-4411.8800000000001</v>
      </c>
      <c r="AC36" s="133">
        <f t="shared" si="14"/>
        <v>-53.148008943371508</v>
      </c>
      <c r="AD36" s="140" t="e">
        <f t="shared" si="15"/>
        <v>#REF!</v>
      </c>
      <c r="AE36" s="141">
        <f>AE37</f>
        <v>14471</v>
      </c>
      <c r="AF36" s="142">
        <f>AF37</f>
        <v>1317</v>
      </c>
    </row>
    <row r="37" s="105" customFormat="1" ht="14.25">
      <c r="A37" s="106">
        <v>14</v>
      </c>
      <c r="B37" s="169" t="s">
        <v>66</v>
      </c>
      <c r="C37" s="108" t="s">
        <v>36</v>
      </c>
      <c r="D37" s="109" t="s">
        <v>33</v>
      </c>
      <c r="E37" s="144">
        <v>152.41800000000001</v>
      </c>
      <c r="F37" s="145">
        <v>2551.902</v>
      </c>
      <c r="G37" s="170">
        <v>126</v>
      </c>
      <c r="H37" s="171">
        <v>112</v>
      </c>
      <c r="I37" s="172" t="e">
        <f>G37/G64*100</f>
        <v>#REF!</v>
      </c>
      <c r="J37" s="171">
        <v>2111</v>
      </c>
      <c r="K37" s="173">
        <f t="shared" si="1"/>
        <v>16.753968253968253</v>
      </c>
      <c r="L37" s="171">
        <v>2826</v>
      </c>
      <c r="M37" s="173">
        <f t="shared" si="2"/>
        <v>22.428571428571427</v>
      </c>
      <c r="N37" s="171">
        <v>-757</v>
      </c>
      <c r="O37" s="174" t="str">
        <f t="shared" si="22"/>
        <v xml:space="preserve"> </v>
      </c>
      <c r="P37" s="175">
        <v>103.09699999999999</v>
      </c>
      <c r="Q37" s="176">
        <v>3461.6869999999999</v>
      </c>
      <c r="R37" s="146">
        <v>154.37</v>
      </c>
      <c r="S37" s="147">
        <v>115.292</v>
      </c>
      <c r="T37" s="88"/>
      <c r="U37" s="147">
        <v>6104.1199999999999</v>
      </c>
      <c r="V37" s="114">
        <f t="shared" si="5"/>
        <v>39.542139016648314</v>
      </c>
      <c r="W37" s="171">
        <v>9759</v>
      </c>
      <c r="X37" s="114">
        <f t="shared" si="6"/>
        <v>63.218241886376887</v>
      </c>
      <c r="Y37" s="71">
        <f t="shared" si="7"/>
        <v>-3654.8800000000001</v>
      </c>
      <c r="Z37" s="72" t="str">
        <f t="shared" si="8"/>
        <v xml:space="preserve"> </v>
      </c>
      <c r="AA37" s="177">
        <f t="shared" si="9"/>
        <v>-4411.8800000000001</v>
      </c>
      <c r="AB37" s="144">
        <f t="shared" si="10"/>
        <v>-4411.8800000000001</v>
      </c>
      <c r="AC37" s="171">
        <f t="shared" si="14"/>
        <v>-53.70438898031923</v>
      </c>
      <c r="AD37" s="178" t="e">
        <f t="shared" si="15"/>
        <v>#REF!</v>
      </c>
      <c r="AE37" s="179">
        <v>14471</v>
      </c>
      <c r="AF37" s="180">
        <v>1317</v>
      </c>
    </row>
    <row r="38" s="105" customFormat="1" ht="14.25">
      <c r="A38" s="106"/>
      <c r="B38" s="181"/>
      <c r="C38" s="108" t="s">
        <v>36</v>
      </c>
      <c r="D38" s="109"/>
      <c r="E38" s="144"/>
      <c r="F38" s="145"/>
      <c r="G38" s="170"/>
      <c r="H38" s="171"/>
      <c r="I38" s="172"/>
      <c r="J38" s="171"/>
      <c r="K38" s="173"/>
      <c r="L38" s="171"/>
      <c r="M38" s="173"/>
      <c r="N38" s="171"/>
      <c r="O38" s="174"/>
      <c r="P38" s="175">
        <v>58.738</v>
      </c>
      <c r="Q38" s="176">
        <v>2272.1689999999999</v>
      </c>
      <c r="R38" s="170"/>
      <c r="S38" s="171"/>
      <c r="T38" s="172"/>
      <c r="U38" s="171"/>
      <c r="V38" s="171"/>
      <c r="W38" s="171"/>
      <c r="X38" s="171"/>
      <c r="Y38" s="71"/>
      <c r="Z38" s="72"/>
      <c r="AA38" s="177"/>
      <c r="AB38" s="144"/>
      <c r="AC38" s="171"/>
      <c r="AD38" s="178"/>
      <c r="AE38" s="179"/>
      <c r="AF38" s="180"/>
    </row>
    <row r="39" s="126" customFormat="1" ht="14.25" hidden="1">
      <c r="A39" s="127"/>
      <c r="B39" s="128" t="s">
        <v>67</v>
      </c>
      <c r="C39" s="129"/>
      <c r="D39" s="130"/>
      <c r="E39" s="131">
        <v>125.41</v>
      </c>
      <c r="F39" s="131">
        <v>3463.471</v>
      </c>
      <c r="G39" s="132">
        <v>135.83699999999999</v>
      </c>
      <c r="H39" s="133">
        <v>101.02</v>
      </c>
      <c r="I39" s="134" t="e">
        <f t="shared" ref="I39:I64" si="24">G39/$G$64*100</f>
        <v>#REF!</v>
      </c>
      <c r="J39" s="133">
        <v>3755.6999999999998</v>
      </c>
      <c r="K39" s="135">
        <f t="shared" si="1"/>
        <v>27.648578811369511</v>
      </c>
      <c r="L39" s="133">
        <v>5738.6300000000001</v>
      </c>
      <c r="M39" s="135">
        <f t="shared" si="2"/>
        <v>42.246442427320986</v>
      </c>
      <c r="N39" s="133">
        <v>-1982.9300000000003</v>
      </c>
      <c r="O39" s="136" t="str">
        <f t="shared" si="22"/>
        <v xml:space="preserve"> </v>
      </c>
      <c r="P39" s="137">
        <v>72.381</v>
      </c>
      <c r="Q39" s="138">
        <v>2757.8560000000002</v>
      </c>
      <c r="R39" s="132">
        <f>R40</f>
        <v>0</v>
      </c>
      <c r="S39" s="132">
        <f t="shared" si="23"/>
        <v>0</v>
      </c>
      <c r="T39" s="132">
        <f t="shared" si="23"/>
        <v>0</v>
      </c>
      <c r="U39" s="132">
        <f t="shared" si="23"/>
        <v>0</v>
      </c>
      <c r="V39" s="135" t="e">
        <f t="shared" si="5"/>
        <v>#DIV/0!</v>
      </c>
      <c r="W39" s="133">
        <f>W40</f>
        <v>0</v>
      </c>
      <c r="X39" s="135" t="e">
        <f t="shared" si="6"/>
        <v>#DIV/0!</v>
      </c>
      <c r="Y39" s="71">
        <f t="shared" si="7"/>
        <v>0</v>
      </c>
      <c r="Z39" s="72" t="str">
        <f t="shared" si="8"/>
        <v xml:space="preserve"> </v>
      </c>
      <c r="AA39" s="139">
        <f t="shared" si="9"/>
        <v>-1982.9300000000003</v>
      </c>
      <c r="AB39" s="133">
        <f t="shared" si="10"/>
        <v>-1982.9300000000003</v>
      </c>
      <c r="AC39" s="133">
        <f t="shared" si="14"/>
        <v>-52.797880554889908</v>
      </c>
      <c r="AD39" s="140" t="e">
        <f t="shared" si="15"/>
        <v>#REF!</v>
      </c>
      <c r="AE39" s="141">
        <f>AE40</f>
        <v>5288</v>
      </c>
      <c r="AF39" s="142">
        <f>AF40</f>
        <v>8623</v>
      </c>
    </row>
    <row r="40" s="105" customFormat="1" ht="14.25" hidden="1">
      <c r="A40" s="106">
        <v>15</v>
      </c>
      <c r="B40" s="107" t="s">
        <v>68</v>
      </c>
      <c r="C40" s="108" t="s">
        <v>36</v>
      </c>
      <c r="D40" s="109" t="s">
        <v>33</v>
      </c>
      <c r="E40" s="144">
        <v>124.64400000000001</v>
      </c>
      <c r="F40" s="145">
        <v>3578.6799999999998</v>
      </c>
      <c r="G40" s="111">
        <v>129.6551</v>
      </c>
      <c r="H40" s="112">
        <v>102.3</v>
      </c>
      <c r="I40" s="113" t="e">
        <f t="shared" si="24"/>
        <v>#REF!</v>
      </c>
      <c r="J40" s="112">
        <v>5990.8999999999996</v>
      </c>
      <c r="K40" s="114">
        <f t="shared" si="1"/>
        <v>46.206435381253797</v>
      </c>
      <c r="L40" s="112">
        <v>4648.1999999999998</v>
      </c>
      <c r="M40" s="114">
        <f t="shared" si="2"/>
        <v>35.85049874628919</v>
      </c>
      <c r="N40" s="112">
        <v>-1982.9300000000003</v>
      </c>
      <c r="O40" s="115" t="str">
        <f t="shared" si="22"/>
        <v xml:space="preserve"> </v>
      </c>
      <c r="P40" s="116">
        <v>74.588999999999999</v>
      </c>
      <c r="Q40" s="113">
        <v>2880.1500000000001</v>
      </c>
      <c r="R40" s="111"/>
      <c r="S40" s="112"/>
      <c r="T40" s="113"/>
      <c r="U40" s="112"/>
      <c r="V40" s="114"/>
      <c r="W40" s="112"/>
      <c r="X40" s="114"/>
      <c r="Y40" s="71"/>
      <c r="Z40" s="72"/>
      <c r="AA40" s="120">
        <f t="shared" si="9"/>
        <v>-1982.9300000000003</v>
      </c>
      <c r="AB40" s="112">
        <f t="shared" si="10"/>
        <v>-1982.9300000000003</v>
      </c>
      <c r="AC40" s="112">
        <f t="shared" si="14"/>
        <v>-33.099033534193531</v>
      </c>
      <c r="AD40" s="148" t="e">
        <f t="shared" si="15"/>
        <v>#REF!</v>
      </c>
      <c r="AE40" s="121">
        <v>5288</v>
      </c>
      <c r="AF40" s="122">
        <v>8623</v>
      </c>
    </row>
    <row r="41" s="126" customFormat="1" ht="14.25">
      <c r="A41" s="127"/>
      <c r="B41" s="128" t="s">
        <v>69</v>
      </c>
      <c r="C41" s="129"/>
      <c r="D41" s="130"/>
      <c r="E41" s="131">
        <v>170.33600000000001</v>
      </c>
      <c r="F41" s="131">
        <v>3890.4780000000001</v>
      </c>
      <c r="G41" s="132">
        <v>219.21000000000001</v>
      </c>
      <c r="H41" s="133">
        <v>181.36000000000001</v>
      </c>
      <c r="I41" s="134" t="e">
        <f t="shared" si="24"/>
        <v>#REF!</v>
      </c>
      <c r="J41" s="133">
        <v>5008</v>
      </c>
      <c r="K41" s="135">
        <f t="shared" si="1"/>
        <v>22.845673098854977</v>
      </c>
      <c r="L41" s="133">
        <v>4229</v>
      </c>
      <c r="M41" s="135">
        <f t="shared" si="2"/>
        <v>19.292003102048263</v>
      </c>
      <c r="N41" s="133">
        <v>779</v>
      </c>
      <c r="O41" s="136">
        <f t="shared" si="22"/>
        <v>15.555111821086262</v>
      </c>
      <c r="P41" s="137">
        <v>106.93600000000001</v>
      </c>
      <c r="Q41" s="138">
        <v>2645.6669999999999</v>
      </c>
      <c r="R41" s="132">
        <f>R42</f>
        <v>127.024</v>
      </c>
      <c r="S41" s="132">
        <f t="shared" si="23"/>
        <v>94.426000000000002</v>
      </c>
      <c r="T41" s="132">
        <f t="shared" si="23"/>
        <v>0</v>
      </c>
      <c r="U41" s="132">
        <f t="shared" si="23"/>
        <v>3782</v>
      </c>
      <c r="V41" s="135">
        <f t="shared" si="5"/>
        <v>29.773900995087541</v>
      </c>
      <c r="W41" s="133">
        <f>W42</f>
        <v>2907</v>
      </c>
      <c r="X41" s="135">
        <f t="shared" si="6"/>
        <v>22.885438972162742</v>
      </c>
      <c r="Y41" s="71">
        <f t="shared" si="7"/>
        <v>875</v>
      </c>
      <c r="Z41" s="72">
        <f t="shared" si="8"/>
        <v>23.135906927551559</v>
      </c>
      <c r="AA41" s="139">
        <f t="shared" si="9"/>
        <v>1654</v>
      </c>
      <c r="AB41" s="133" t="str">
        <f t="shared" si="10"/>
        <v xml:space="preserve"> </v>
      </c>
      <c r="AC41" s="133"/>
      <c r="AD41" s="140"/>
      <c r="AE41" s="141">
        <f>AE42</f>
        <v>13314</v>
      </c>
      <c r="AF41" s="142">
        <f>AF42</f>
        <v>5481</v>
      </c>
    </row>
    <row r="42" s="105" customFormat="1" ht="15.75" customHeight="1">
      <c r="A42" s="106">
        <v>16</v>
      </c>
      <c r="B42" s="123" t="s">
        <v>70</v>
      </c>
      <c r="C42" s="124" t="s">
        <v>36</v>
      </c>
      <c r="D42" s="143" t="s">
        <v>33</v>
      </c>
      <c r="E42" s="144">
        <v>170.33600000000001</v>
      </c>
      <c r="F42" s="144">
        <v>4007.4299999999998</v>
      </c>
      <c r="G42" s="111">
        <v>182.11000000000001</v>
      </c>
      <c r="H42" s="112">
        <v>146.61000000000001</v>
      </c>
      <c r="I42" s="113" t="e">
        <f t="shared" si="24"/>
        <v>#REF!</v>
      </c>
      <c r="J42" s="112">
        <v>4179.1000000000004</v>
      </c>
      <c r="K42" s="114">
        <f t="shared" si="1"/>
        <v>22.948218109933556</v>
      </c>
      <c r="L42" s="112">
        <v>4718.3999999999996</v>
      </c>
      <c r="M42" s="114">
        <f t="shared" si="2"/>
        <v>25.909615067816151</v>
      </c>
      <c r="N42" s="112">
        <v>779</v>
      </c>
      <c r="O42" s="115">
        <f t="shared" si="22"/>
        <v>18.640377114689763</v>
      </c>
      <c r="P42" s="116">
        <v>106.93600000000001</v>
      </c>
      <c r="Q42" s="113">
        <v>2699.4720000000002</v>
      </c>
      <c r="R42" s="146">
        <v>127.024</v>
      </c>
      <c r="S42" s="147">
        <v>94.426000000000002</v>
      </c>
      <c r="T42" s="88"/>
      <c r="U42" s="147">
        <v>3782</v>
      </c>
      <c r="V42" s="114">
        <f t="shared" si="5"/>
        <v>29.773900995087541</v>
      </c>
      <c r="W42" s="112">
        <v>2907</v>
      </c>
      <c r="X42" s="114">
        <f t="shared" si="6"/>
        <v>22.885438972162742</v>
      </c>
      <c r="Y42" s="71">
        <f t="shared" si="7"/>
        <v>875</v>
      </c>
      <c r="Z42" s="72">
        <f t="shared" si="8"/>
        <v>23.135906927551559</v>
      </c>
      <c r="AA42" s="120">
        <f t="shared" si="9"/>
        <v>1654</v>
      </c>
      <c r="AB42" s="112" t="str">
        <f t="shared" si="10"/>
        <v xml:space="preserve"> </v>
      </c>
      <c r="AC42" s="112"/>
      <c r="AD42" s="148"/>
      <c r="AE42" s="121">
        <v>13314</v>
      </c>
      <c r="AF42" s="122">
        <v>5481</v>
      </c>
    </row>
    <row r="43" s="126" customFormat="1" ht="14.25">
      <c r="A43" s="127"/>
      <c r="B43" s="128" t="s">
        <v>71</v>
      </c>
      <c r="C43" s="129"/>
      <c r="D43" s="130"/>
      <c r="E43" s="167" t="e">
        <f>E44+E46+#REF!+#REF!+E47</f>
        <v>#REF!</v>
      </c>
      <c r="F43" s="167" t="e">
        <f>F44+F46+#REF!+#REF!+F47</f>
        <v>#REF!</v>
      </c>
      <c r="G43" s="132" t="e">
        <f>G44+G46+#REF!+#REF!+G47</f>
        <v>#REF!</v>
      </c>
      <c r="H43" s="133" t="e">
        <f>H44+H46+#REF!+#REF!+H47</f>
        <v>#REF!</v>
      </c>
      <c r="I43" s="134" t="e">
        <f t="shared" si="24"/>
        <v>#REF!</v>
      </c>
      <c r="J43" s="133" t="e">
        <f>J44+J46+#REF!+#REF!+J47</f>
        <v>#REF!</v>
      </c>
      <c r="K43" s="135" t="e">
        <f t="shared" si="1"/>
        <v>#REF!</v>
      </c>
      <c r="L43" s="133" t="e">
        <f>L44+L46+#REF!+#REF!+L47</f>
        <v>#REF!</v>
      </c>
      <c r="M43" s="135" t="e">
        <f t="shared" si="2"/>
        <v>#REF!</v>
      </c>
      <c r="N43" s="133" t="e">
        <f>N44+N46+#REF!+#REF!+N47</f>
        <v>#REF!</v>
      </c>
      <c r="O43" s="136" t="e">
        <f t="shared" si="22"/>
        <v>#REF!</v>
      </c>
      <c r="P43" s="137" t="e">
        <f>P44+P46+#REF!+#REF!+P47</f>
        <v>#REF!</v>
      </c>
      <c r="Q43" s="137" t="e">
        <f>Q44+Q46+#REF!+#REF!+Q47</f>
        <v>#REF!</v>
      </c>
      <c r="R43" s="132">
        <f>R45+R46+R47</f>
        <v>548.17999999999995</v>
      </c>
      <c r="S43" s="132">
        <f>S45+S46+S47</f>
        <v>539.95000000000005</v>
      </c>
      <c r="T43" s="132">
        <f>T45+T46+T47</f>
        <v>0</v>
      </c>
      <c r="U43" s="132">
        <f>U45+U46+U47</f>
        <v>8471.6499999999996</v>
      </c>
      <c r="V43" s="135">
        <f t="shared" si="5"/>
        <v>15.454139151373637</v>
      </c>
      <c r="W43" s="133">
        <f>W45+W46+W47</f>
        <v>10992</v>
      </c>
      <c r="X43" s="135">
        <f t="shared" si="6"/>
        <v>20.051807800357548</v>
      </c>
      <c r="Y43" s="71">
        <f>U43-W43</f>
        <v>-2520.3500000000004</v>
      </c>
      <c r="Z43" s="72" t="str">
        <f t="shared" si="8"/>
        <v xml:space="preserve"> </v>
      </c>
      <c r="AA43" s="139" t="e">
        <f t="shared" si="9"/>
        <v>#REF!</v>
      </c>
      <c r="AB43" s="133" t="e">
        <f>AB46+#REF!+AB47</f>
        <v>#REF!</v>
      </c>
      <c r="AC43" s="133" t="e">
        <f t="shared" si="14"/>
        <v>#REF!</v>
      </c>
      <c r="AD43" s="140" t="e">
        <f t="shared" si="15"/>
        <v>#REF!</v>
      </c>
      <c r="AE43" s="141" t="e">
        <f>AE44+AE46+#REF!+#REF!+AE47</f>
        <v>#REF!</v>
      </c>
      <c r="AF43" s="142" t="e">
        <f>AF44+AF46+#REF!+#REF!+AF47</f>
        <v>#REF!</v>
      </c>
    </row>
    <row r="44" s="182" customFormat="1" ht="14.25" hidden="1">
      <c r="A44" s="106">
        <v>17</v>
      </c>
      <c r="B44" s="183" t="s">
        <v>72</v>
      </c>
      <c r="C44" s="184" t="s">
        <v>36</v>
      </c>
      <c r="D44" s="185" t="s">
        <v>33</v>
      </c>
      <c r="E44" s="186">
        <v>61.670000000000002</v>
      </c>
      <c r="F44" s="186">
        <v>1090.0329999999999</v>
      </c>
      <c r="G44" s="187">
        <v>58.380000000000003</v>
      </c>
      <c r="H44" s="188">
        <v>51.060000000000002</v>
      </c>
      <c r="I44" s="189" t="e">
        <f t="shared" si="24"/>
        <v>#REF!</v>
      </c>
      <c r="J44" s="188">
        <v>1047.4300000000001</v>
      </c>
      <c r="K44" s="190">
        <f t="shared" si="1"/>
        <v>17.941589585474478</v>
      </c>
      <c r="L44" s="188">
        <v>556.47000000000003</v>
      </c>
      <c r="M44" s="190">
        <f t="shared" si="2"/>
        <v>9.5318602261048309</v>
      </c>
      <c r="N44" s="188">
        <v>69.659999999999997</v>
      </c>
      <c r="O44" s="191">
        <f t="shared" si="22"/>
        <v>6.6505637608241113</v>
      </c>
      <c r="P44" s="192"/>
      <c r="Q44" s="189"/>
      <c r="R44" s="193"/>
      <c r="S44" s="194"/>
      <c r="T44" s="189">
        <f>R44/$R$64*100</f>
        <v>0</v>
      </c>
      <c r="U44" s="194"/>
      <c r="V44" s="194"/>
      <c r="W44" s="194"/>
      <c r="X44" s="194"/>
      <c r="Y44" s="71">
        <f t="shared" si="7"/>
        <v>0</v>
      </c>
      <c r="Z44" s="72" t="str">
        <f t="shared" si="8"/>
        <v xml:space="preserve"> </v>
      </c>
      <c r="AA44" s="195">
        <f t="shared" si="9"/>
        <v>69.659999999999997</v>
      </c>
      <c r="AB44" s="188" t="str">
        <f t="shared" si="10"/>
        <v xml:space="preserve"> </v>
      </c>
      <c r="AC44" s="188"/>
      <c r="AD44" s="196"/>
      <c r="AE44" s="197">
        <v>5400.8999999999996</v>
      </c>
      <c r="AF44" s="198">
        <v>3756.8000000000002</v>
      </c>
    </row>
    <row r="45" s="182" customFormat="1" ht="14.25">
      <c r="A45" s="199"/>
      <c r="B45" s="200"/>
      <c r="C45" s="184"/>
      <c r="D45" s="185"/>
      <c r="E45" s="186">
        <v>345.19999999999999</v>
      </c>
      <c r="F45" s="186">
        <v>7344.7349999999997</v>
      </c>
      <c r="G45" s="187">
        <v>446.08999999999997</v>
      </c>
      <c r="H45" s="188">
        <v>317.25999999999999</v>
      </c>
      <c r="I45" s="189">
        <v>0.68784761580982179</v>
      </c>
      <c r="J45" s="188">
        <v>9516.7900000000009</v>
      </c>
      <c r="K45" s="190">
        <v>21.333789145688094</v>
      </c>
      <c r="L45" s="188">
        <v>7308.46</v>
      </c>
      <c r="M45" s="190">
        <v>16.383375552018652</v>
      </c>
      <c r="N45" s="188">
        <v>69.659999999999997</v>
      </c>
      <c r="O45" s="191">
        <v>0.73196949811858825</v>
      </c>
      <c r="P45" s="192">
        <v>436.30000000000001</v>
      </c>
      <c r="Q45" s="189">
        <v>6722.6289999999999</v>
      </c>
      <c r="R45" s="146">
        <v>479.44999999999999</v>
      </c>
      <c r="S45" s="88">
        <v>479.44999999999999</v>
      </c>
      <c r="T45" s="147"/>
      <c r="U45" s="88">
        <v>7254.5</v>
      </c>
      <c r="V45" s="114">
        <f t="shared" si="5"/>
        <v>15.130879132339139</v>
      </c>
      <c r="W45" s="112">
        <v>9250</v>
      </c>
      <c r="X45" s="162">
        <f t="shared" si="6"/>
        <v>19.292939826884972</v>
      </c>
      <c r="Y45" s="71">
        <f t="shared" si="7"/>
        <v>-1995.5</v>
      </c>
      <c r="Z45" s="72" t="str">
        <f t="shared" si="8"/>
        <v xml:space="preserve"> </v>
      </c>
      <c r="AA45" s="195"/>
      <c r="AB45" s="188"/>
      <c r="AC45" s="188"/>
      <c r="AD45" s="196"/>
      <c r="AE45" s="197"/>
      <c r="AF45" s="198"/>
    </row>
    <row r="46" s="105" customFormat="1" ht="14.25">
      <c r="A46" s="106">
        <v>18</v>
      </c>
      <c r="B46" s="107" t="s">
        <v>73</v>
      </c>
      <c r="C46" s="108" t="s">
        <v>36</v>
      </c>
      <c r="D46" s="109" t="s">
        <v>33</v>
      </c>
      <c r="E46" s="144">
        <v>50.162999999999997</v>
      </c>
      <c r="F46" s="144">
        <v>966.77200000000005</v>
      </c>
      <c r="G46" s="111">
        <v>46.700000000000003</v>
      </c>
      <c r="H46" s="112">
        <v>45.100000000000001</v>
      </c>
      <c r="I46" s="113" t="e">
        <f t="shared" si="24"/>
        <v>#REF!</v>
      </c>
      <c r="J46" s="112">
        <v>942</v>
      </c>
      <c r="K46" s="114">
        <f t="shared" si="1"/>
        <v>20.171306209850105</v>
      </c>
      <c r="L46" s="112">
        <v>1034.7</v>
      </c>
      <c r="M46" s="114">
        <f t="shared" si="2"/>
        <v>22.156316916488223</v>
      </c>
      <c r="N46" s="112">
        <v>-112.69999999999993</v>
      </c>
      <c r="O46" s="115" t="str">
        <f t="shared" si="22"/>
        <v xml:space="preserve"> </v>
      </c>
      <c r="P46" s="116">
        <v>32.881399999999999</v>
      </c>
      <c r="Q46" s="113">
        <v>465.464</v>
      </c>
      <c r="R46" s="146">
        <v>24.199999999999999</v>
      </c>
      <c r="S46" s="147">
        <v>20.600000000000001</v>
      </c>
      <c r="T46" s="88"/>
      <c r="U46" s="147">
        <v>414.60000000000002</v>
      </c>
      <c r="V46" s="114">
        <f t="shared" si="5"/>
        <v>17.132231404958681</v>
      </c>
      <c r="W46" s="112">
        <v>545</v>
      </c>
      <c r="X46" s="114">
        <f t="shared" si="6"/>
        <v>22.520661157024794</v>
      </c>
      <c r="Y46" s="71">
        <f t="shared" si="7"/>
        <v>-130.39999999999998</v>
      </c>
      <c r="Z46" s="72" t="str">
        <f t="shared" si="8"/>
        <v xml:space="preserve"> </v>
      </c>
      <c r="AA46" s="120">
        <f t="shared" si="9"/>
        <v>-243.09999999999991</v>
      </c>
      <c r="AB46" s="112">
        <f t="shared" si="10"/>
        <v>-243.09999999999991</v>
      </c>
      <c r="AC46" s="112">
        <f t="shared" si="14"/>
        <v>-17.919799498746862</v>
      </c>
      <c r="AD46" s="140" t="e">
        <f t="shared" si="15"/>
        <v>#REF!</v>
      </c>
      <c r="AE46" s="121">
        <v>1382</v>
      </c>
      <c r="AF46" s="122">
        <v>25</v>
      </c>
    </row>
    <row r="47" s="105" customFormat="1" ht="14.25">
      <c r="A47" s="106">
        <v>19</v>
      </c>
      <c r="B47" s="123" t="s">
        <v>74</v>
      </c>
      <c r="C47" s="201" t="s">
        <v>75</v>
      </c>
      <c r="D47" s="143" t="s">
        <v>33</v>
      </c>
      <c r="E47" s="144">
        <v>109.60299999999999</v>
      </c>
      <c r="F47" s="145">
        <v>2166.9749999999999</v>
      </c>
      <c r="G47" s="111">
        <v>102.04000000000001</v>
      </c>
      <c r="H47" s="112">
        <v>86.670000000000002</v>
      </c>
      <c r="I47" s="113" t="e">
        <f t="shared" si="24"/>
        <v>#REF!</v>
      </c>
      <c r="J47" s="112">
        <v>1978.01</v>
      </c>
      <c r="K47" s="114">
        <f t="shared" si="1"/>
        <v>19.384653077224616</v>
      </c>
      <c r="L47" s="112">
        <v>2169.8499999999999</v>
      </c>
      <c r="M47" s="114">
        <f t="shared" si="2"/>
        <v>21.264700117600938</v>
      </c>
      <c r="N47" s="112">
        <v>-242.69000000000005</v>
      </c>
      <c r="O47" s="115" t="str">
        <f t="shared" si="22"/>
        <v xml:space="preserve"> </v>
      </c>
      <c r="P47" s="116">
        <v>51.372</v>
      </c>
      <c r="Q47" s="113">
        <v>803.86800000000005</v>
      </c>
      <c r="R47" s="84">
        <v>44.530000000000001</v>
      </c>
      <c r="S47" s="85">
        <v>39.899999999999999</v>
      </c>
      <c r="T47" s="202"/>
      <c r="U47" s="85">
        <v>802.54999999999995</v>
      </c>
      <c r="V47" s="114">
        <f t="shared" si="5"/>
        <v>18.022681338423535</v>
      </c>
      <c r="W47" s="112">
        <v>1197</v>
      </c>
      <c r="X47" s="114">
        <f t="shared" si="6"/>
        <v>26.880754547496068</v>
      </c>
      <c r="Y47" s="71">
        <f t="shared" si="7"/>
        <v>-394.45000000000005</v>
      </c>
      <c r="Z47" s="72" t="str">
        <f t="shared" si="8"/>
        <v xml:space="preserve"> </v>
      </c>
      <c r="AA47" s="120">
        <f t="shared" si="9"/>
        <v>-637.1400000000001</v>
      </c>
      <c r="AB47" s="112">
        <f t="shared" si="10"/>
        <v>-637.1400000000001</v>
      </c>
      <c r="AC47" s="112">
        <f t="shared" si="14"/>
        <v>-22.914089248208999</v>
      </c>
      <c r="AD47" s="148" t="e">
        <f t="shared" si="15"/>
        <v>#REF!</v>
      </c>
      <c r="AE47" s="121">
        <v>3946</v>
      </c>
      <c r="AF47" s="122">
        <v>34</v>
      </c>
    </row>
    <row r="48" s="126" customFormat="1" ht="14.25">
      <c r="A48" s="127"/>
      <c r="B48" s="128" t="s">
        <v>76</v>
      </c>
      <c r="C48" s="129"/>
      <c r="D48" s="130"/>
      <c r="E48" s="167" t="e">
        <f>E49+#REF!+E50+E51+E52+E53+E54+E55</f>
        <v>#REF!</v>
      </c>
      <c r="F48" s="167" t="e">
        <f>F49+#REF!+F50+F51+F52+F53+F54+F55</f>
        <v>#REF!</v>
      </c>
      <c r="G48" s="132" t="e">
        <f>G49+#REF!+G50+G51+G52+G53+G54+G55</f>
        <v>#REF!</v>
      </c>
      <c r="H48" s="133" t="e">
        <f>H49+#REF!+H50+H51+H52+H53+H54+H55</f>
        <v>#REF!</v>
      </c>
      <c r="I48" s="134" t="e">
        <f t="shared" si="24"/>
        <v>#REF!</v>
      </c>
      <c r="J48" s="133" t="e">
        <f>J49+#REF!+J50+J51+J52+J53+J54+J55</f>
        <v>#REF!</v>
      </c>
      <c r="K48" s="135" t="e">
        <f t="shared" si="1"/>
        <v>#REF!</v>
      </c>
      <c r="L48" s="133" t="e">
        <f>L49+#REF!+L50+L51+L52+L53+L54+L55</f>
        <v>#REF!</v>
      </c>
      <c r="M48" s="135" t="e">
        <f t="shared" si="2"/>
        <v>#REF!</v>
      </c>
      <c r="N48" s="133" t="e">
        <f>N49+#REF!+N50+N51+N52+N53+N54+N55</f>
        <v>#REF!</v>
      </c>
      <c r="O48" s="136" t="e">
        <f t="shared" si="22"/>
        <v>#REF!</v>
      </c>
      <c r="P48" s="137" t="e">
        <f>P49+#REF!+P50+P51+P52+P53+P54+P55</f>
        <v>#REF!</v>
      </c>
      <c r="Q48" s="137" t="e">
        <f>Q49+#REF!+Q50+Q51+Q52+Q53+Q54+Q55</f>
        <v>#REF!</v>
      </c>
      <c r="R48" s="132">
        <f>R49+R50+R51+R52+R53+R54+R55</f>
        <v>791</v>
      </c>
      <c r="S48" s="132">
        <f>S49+S50+S51+S52+S53+S54+S55</f>
        <v>571.07999999999993</v>
      </c>
      <c r="T48" s="132">
        <f>T49+T50+T51+T53+T55</f>
        <v>0.66879242663028149</v>
      </c>
      <c r="U48" s="132">
        <f>U49+U50+U51+U52+U53+U54+U55</f>
        <v>17226</v>
      </c>
      <c r="V48" s="135">
        <f t="shared" si="5"/>
        <v>21.777496839443742</v>
      </c>
      <c r="W48" s="133">
        <f>W49+W50+W51+W52+W53+W54+W55</f>
        <v>18156</v>
      </c>
      <c r="X48" s="135">
        <f t="shared" si="6"/>
        <v>22.953223767383058</v>
      </c>
      <c r="Y48" s="71">
        <f t="shared" si="7"/>
        <v>-930</v>
      </c>
      <c r="Z48" s="72" t="str">
        <f t="shared" si="8"/>
        <v xml:space="preserve"> </v>
      </c>
      <c r="AA48" s="139" t="e">
        <f t="shared" si="9"/>
        <v>#REF!</v>
      </c>
      <c r="AB48" s="133" t="e">
        <f t="shared" si="10"/>
        <v>#REF!</v>
      </c>
      <c r="AC48" s="133" t="e">
        <f t="shared" si="14"/>
        <v>#REF!</v>
      </c>
      <c r="AD48" s="140" t="e">
        <f t="shared" si="15"/>
        <v>#REF!</v>
      </c>
      <c r="AE48" s="141" t="e">
        <f>AE49+#REF!+AE50+AE51+AE52+AE53+AE54+AE55</f>
        <v>#REF!</v>
      </c>
      <c r="AF48" s="142" t="e">
        <f>AF49+#REF!+AF50+AF51+AF52+AF53+AF54+AF55</f>
        <v>#REF!</v>
      </c>
    </row>
    <row r="49" s="105" customFormat="1" ht="14.25">
      <c r="A49" s="106">
        <v>20</v>
      </c>
      <c r="B49" s="123" t="s">
        <v>77</v>
      </c>
      <c r="C49" s="124" t="s">
        <v>36</v>
      </c>
      <c r="D49" s="143" t="s">
        <v>33</v>
      </c>
      <c r="E49" s="144">
        <v>126.261</v>
      </c>
      <c r="F49" s="145">
        <v>2148.0619999999999</v>
      </c>
      <c r="G49" s="111">
        <v>159.84</v>
      </c>
      <c r="H49" s="112">
        <v>156.261</v>
      </c>
      <c r="I49" s="113" t="e">
        <f t="shared" si="24"/>
        <v>#REF!</v>
      </c>
      <c r="J49" s="112">
        <v>2706.5</v>
      </c>
      <c r="K49" s="114">
        <f t="shared" si="1"/>
        <v>16.932557557557558</v>
      </c>
      <c r="L49" s="112">
        <v>3136.6999999999998</v>
      </c>
      <c r="M49" s="114">
        <f t="shared" si="2"/>
        <v>19.623998998998996</v>
      </c>
      <c r="N49" s="112">
        <v>-395</v>
      </c>
      <c r="O49" s="136" t="str">
        <f t="shared" si="22"/>
        <v xml:space="preserve"> </v>
      </c>
      <c r="P49" s="116">
        <v>101.5</v>
      </c>
      <c r="Q49" s="113">
        <v>1537.45</v>
      </c>
      <c r="R49" s="112">
        <v>110</v>
      </c>
      <c r="S49" s="112">
        <v>52</v>
      </c>
      <c r="T49" s="113">
        <f t="shared" ref="T49:T56" si="25">R49/$R$64*100</f>
        <v>0.10677382718335408</v>
      </c>
      <c r="U49" s="112">
        <v>1814</v>
      </c>
      <c r="V49" s="114">
        <f t="shared" si="5"/>
        <v>16.490909090909092</v>
      </c>
      <c r="W49" s="112">
        <v>2346</v>
      </c>
      <c r="X49" s="114">
        <f t="shared" si="6"/>
        <v>21.327272727272728</v>
      </c>
      <c r="Y49" s="71">
        <f t="shared" si="7"/>
        <v>-532</v>
      </c>
      <c r="Z49" s="72" t="str">
        <f t="shared" si="8"/>
        <v xml:space="preserve"> </v>
      </c>
      <c r="AA49" s="120">
        <f t="shared" si="9"/>
        <v>-927</v>
      </c>
      <c r="AB49" s="112">
        <f t="shared" si="10"/>
        <v>-927</v>
      </c>
      <c r="AC49" s="112">
        <f t="shared" si="14"/>
        <v>-20.50658113040593</v>
      </c>
      <c r="AD49" s="148" t="e">
        <f t="shared" si="15"/>
        <v>#REF!</v>
      </c>
      <c r="AE49" s="121">
        <v>6595</v>
      </c>
      <c r="AF49" s="122">
        <v>12024</v>
      </c>
    </row>
    <row r="50" s="105" customFormat="1" ht="14.25">
      <c r="A50" s="106">
        <v>21</v>
      </c>
      <c r="B50" s="123" t="s">
        <v>78</v>
      </c>
      <c r="C50" s="124" t="s">
        <v>51</v>
      </c>
      <c r="D50" s="143">
        <v>2027</v>
      </c>
      <c r="E50" s="144">
        <v>56.584000000000003</v>
      </c>
      <c r="F50" s="145">
        <v>858.92899999999997</v>
      </c>
      <c r="G50" s="111">
        <v>54.289999999999999</v>
      </c>
      <c r="H50" s="112">
        <v>50.590000000000003</v>
      </c>
      <c r="I50" s="113" t="e">
        <f t="shared" si="24"/>
        <v>#REF!</v>
      </c>
      <c r="J50" s="112">
        <v>980</v>
      </c>
      <c r="K50" s="114">
        <f t="shared" si="1"/>
        <v>18.051206483698657</v>
      </c>
      <c r="L50" s="112">
        <v>1349</v>
      </c>
      <c r="M50" s="114">
        <f t="shared" si="2"/>
        <v>24.848038312764782</v>
      </c>
      <c r="N50" s="112">
        <v>-342</v>
      </c>
      <c r="O50" s="136" t="str">
        <f t="shared" si="22"/>
        <v xml:space="preserve"> </v>
      </c>
      <c r="P50" s="116">
        <v>54</v>
      </c>
      <c r="Q50" s="113">
        <v>1311.3599999999999</v>
      </c>
      <c r="R50" s="111">
        <v>45</v>
      </c>
      <c r="S50" s="112">
        <v>42</v>
      </c>
      <c r="T50" s="113">
        <f t="shared" si="25"/>
        <v>0.043680202029553944</v>
      </c>
      <c r="U50" s="112">
        <v>1505</v>
      </c>
      <c r="V50" s="114">
        <f t="shared" si="5"/>
        <v>33.444444444444443</v>
      </c>
      <c r="W50" s="112">
        <v>2196</v>
      </c>
      <c r="X50" s="114">
        <f t="shared" si="6"/>
        <v>48.799999999999997</v>
      </c>
      <c r="Y50" s="71">
        <f t="shared" si="7"/>
        <v>-691</v>
      </c>
      <c r="Z50" s="72" t="str">
        <f t="shared" si="8"/>
        <v xml:space="preserve"> </v>
      </c>
      <c r="AA50" s="120">
        <f t="shared" si="9"/>
        <v>-1033</v>
      </c>
      <c r="AB50" s="112">
        <f t="shared" si="10"/>
        <v>-1033</v>
      </c>
      <c r="AC50" s="112">
        <f t="shared" si="14"/>
        <v>-41.569416498993967</v>
      </c>
      <c r="AD50" s="148" t="e">
        <f t="shared" si="15"/>
        <v>#REF!</v>
      </c>
      <c r="AE50" s="121">
        <v>1149</v>
      </c>
      <c r="AF50" s="122">
        <v>1962</v>
      </c>
    </row>
    <row r="51" s="105" customFormat="1" ht="14.25">
      <c r="A51" s="106">
        <v>22</v>
      </c>
      <c r="B51" s="123" t="s">
        <v>79</v>
      </c>
      <c r="C51" s="124" t="s">
        <v>45</v>
      </c>
      <c r="D51" s="143">
        <v>2023</v>
      </c>
      <c r="E51" s="144">
        <v>31.541</v>
      </c>
      <c r="F51" s="144">
        <v>461.66000000000003</v>
      </c>
      <c r="G51" s="111">
        <v>599.03999999999996</v>
      </c>
      <c r="H51" s="112">
        <v>444.83999999999997</v>
      </c>
      <c r="I51" s="113" t="e">
        <f t="shared" si="24"/>
        <v>#REF!</v>
      </c>
      <c r="J51" s="112">
        <v>11170</v>
      </c>
      <c r="K51" s="114">
        <f t="shared" si="1"/>
        <v>18.646501068376068</v>
      </c>
      <c r="L51" s="112">
        <v>10560</v>
      </c>
      <c r="M51" s="114">
        <f t="shared" si="2"/>
        <v>17.628205128205128</v>
      </c>
      <c r="N51" s="112">
        <v>964</v>
      </c>
      <c r="O51" s="115">
        <f t="shared" si="22"/>
        <v>8.6302596239928384</v>
      </c>
      <c r="P51" s="116">
        <v>31.541</v>
      </c>
      <c r="Q51" s="113">
        <v>461.66000000000003</v>
      </c>
      <c r="R51" s="111">
        <v>509</v>
      </c>
      <c r="S51" s="112">
        <v>398.07999999999998</v>
      </c>
      <c r="T51" s="113">
        <f t="shared" si="25"/>
        <v>0.49407161851206577</v>
      </c>
      <c r="U51" s="112">
        <v>9177</v>
      </c>
      <c r="V51" s="114">
        <f t="shared" si="5"/>
        <v>18.029469548133594</v>
      </c>
      <c r="W51" s="112">
        <v>8864</v>
      </c>
      <c r="X51" s="114">
        <f t="shared" si="6"/>
        <v>17.414538310412574</v>
      </c>
      <c r="Y51" s="71">
        <f t="shared" si="7"/>
        <v>313</v>
      </c>
      <c r="Z51" s="72">
        <f t="shared" si="8"/>
        <v>3.4107006647052414</v>
      </c>
      <c r="AA51" s="120">
        <f t="shared" si="9"/>
        <v>1277</v>
      </c>
      <c r="AB51" s="112" t="str">
        <f t="shared" si="10"/>
        <v xml:space="preserve"> </v>
      </c>
      <c r="AC51" s="112" t="e">
        <f t="shared" si="14"/>
        <v>#VALUE!</v>
      </c>
      <c r="AD51" s="148"/>
      <c r="AE51" s="121">
        <v>26001</v>
      </c>
      <c r="AF51" s="122">
        <v>18567</v>
      </c>
    </row>
    <row r="52" s="105" customFormat="1" ht="17.25" customHeight="1">
      <c r="A52" s="106">
        <v>23</v>
      </c>
      <c r="B52" s="123" t="s">
        <v>80</v>
      </c>
      <c r="C52" s="124" t="s">
        <v>45</v>
      </c>
      <c r="D52" s="143">
        <v>2028</v>
      </c>
      <c r="E52" s="144">
        <v>38.689999999999998</v>
      </c>
      <c r="F52" s="144">
        <v>735.53300000000002</v>
      </c>
      <c r="G52" s="111">
        <v>15.07</v>
      </c>
      <c r="H52" s="112">
        <v>15.07</v>
      </c>
      <c r="I52" s="113" t="e">
        <f t="shared" si="24"/>
        <v>#REF!</v>
      </c>
      <c r="J52" s="112">
        <v>265.69999999999999</v>
      </c>
      <c r="K52" s="114">
        <f t="shared" si="1"/>
        <v>17.631055076310549</v>
      </c>
      <c r="L52" s="112">
        <v>405.33999999999997</v>
      </c>
      <c r="M52" s="114">
        <f t="shared" si="2"/>
        <v>26.897146648971464</v>
      </c>
      <c r="N52" s="112">
        <v>-522</v>
      </c>
      <c r="O52" s="136" t="str">
        <f t="shared" si="22"/>
        <v xml:space="preserve"> </v>
      </c>
      <c r="P52" s="116"/>
      <c r="Q52" s="113"/>
      <c r="R52" s="111">
        <v>18</v>
      </c>
      <c r="S52" s="112">
        <v>14</v>
      </c>
      <c r="T52" s="113"/>
      <c r="U52" s="112">
        <v>788</v>
      </c>
      <c r="V52" s="114">
        <f t="shared" si="5"/>
        <v>43.777777777777779</v>
      </c>
      <c r="W52" s="112">
        <v>667</v>
      </c>
      <c r="X52" s="114">
        <f t="shared" si="6"/>
        <v>37.055555555555557</v>
      </c>
      <c r="Y52" s="71">
        <f t="shared" si="7"/>
        <v>121</v>
      </c>
      <c r="Z52" s="72">
        <f t="shared" si="8"/>
        <v>15.355329949238577</v>
      </c>
      <c r="AA52" s="120">
        <f t="shared" si="9"/>
        <v>-401</v>
      </c>
      <c r="AB52" s="112">
        <f t="shared" si="10"/>
        <v>-401</v>
      </c>
      <c r="AC52" s="112">
        <f t="shared" si="14"/>
        <v>-38.056372781626649</v>
      </c>
      <c r="AD52" s="148" t="e">
        <f t="shared" si="15"/>
        <v>#REF!</v>
      </c>
      <c r="AE52" s="121">
        <v>3260</v>
      </c>
      <c r="AF52" s="122">
        <v>1246</v>
      </c>
    </row>
    <row r="53" s="105" customFormat="1" ht="18" customHeight="1">
      <c r="A53" s="106">
        <v>24</v>
      </c>
      <c r="B53" s="123" t="s">
        <v>81</v>
      </c>
      <c r="C53" s="124" t="s">
        <v>36</v>
      </c>
      <c r="D53" s="143" t="s">
        <v>33</v>
      </c>
      <c r="E53" s="144">
        <v>153.83099999999999</v>
      </c>
      <c r="F53" s="144">
        <v>2621.2869999999998</v>
      </c>
      <c r="G53" s="111">
        <v>95.719999999999999</v>
      </c>
      <c r="H53" s="112">
        <v>88.909999999999997</v>
      </c>
      <c r="I53" s="113" t="e">
        <f t="shared" si="24"/>
        <v>#REF!</v>
      </c>
      <c r="J53" s="112">
        <v>1632.1199999999999</v>
      </c>
      <c r="K53" s="114">
        <f t="shared" si="1"/>
        <v>17.050982030923524</v>
      </c>
      <c r="L53" s="112">
        <v>3680.5900000000001</v>
      </c>
      <c r="M53" s="114">
        <f t="shared" si="2"/>
        <v>38.451629753447556</v>
      </c>
      <c r="N53" s="112">
        <v>-1975.8999999999999</v>
      </c>
      <c r="O53" s="136" t="str">
        <f t="shared" si="22"/>
        <v xml:space="preserve"> </v>
      </c>
      <c r="P53" s="116">
        <v>56</v>
      </c>
      <c r="Q53" s="113">
        <v>883.95899999999995</v>
      </c>
      <c r="R53" s="111">
        <v>75</v>
      </c>
      <c r="S53" s="112">
        <v>31</v>
      </c>
      <c r="T53" s="113"/>
      <c r="U53" s="112">
        <v>1291</v>
      </c>
      <c r="V53" s="203">
        <f t="shared" ref="V53:V54" si="26">U53/R53</f>
        <v>17.213333333333335</v>
      </c>
      <c r="W53" s="112">
        <v>816</v>
      </c>
      <c r="X53" s="203">
        <f t="shared" ref="X53:X54" si="27">W53/R53</f>
        <v>10.880000000000001</v>
      </c>
      <c r="Y53" s="71">
        <f t="shared" ref="Y53:Y54" si="28">U53-W53</f>
        <v>475</v>
      </c>
      <c r="Z53" s="72">
        <f t="shared" ref="Z53:Z54" si="29">IF(Y53&gt;0,Y53/U53*100," ")</f>
        <v>36.793183578621225</v>
      </c>
      <c r="AA53" s="120">
        <f t="shared" si="9"/>
        <v>-1500.8999999999999</v>
      </c>
      <c r="AB53" s="112">
        <f t="shared" si="10"/>
        <v>-1500.8999999999999</v>
      </c>
      <c r="AC53" s="112">
        <f t="shared" si="14"/>
        <v>-51.345822272092832</v>
      </c>
      <c r="AD53" s="148" t="e">
        <f t="shared" si="15"/>
        <v>#REF!</v>
      </c>
      <c r="AE53" s="121">
        <v>3821</v>
      </c>
      <c r="AF53" s="122">
        <v>11336</v>
      </c>
    </row>
    <row r="54" s="105" customFormat="1" ht="17.25" customHeight="1">
      <c r="A54" s="106">
        <v>25</v>
      </c>
      <c r="B54" s="107" t="s">
        <v>82</v>
      </c>
      <c r="C54" s="124"/>
      <c r="D54" s="143"/>
      <c r="E54" s="204"/>
      <c r="F54" s="204"/>
      <c r="G54" s="111"/>
      <c r="H54" s="112"/>
      <c r="I54" s="113"/>
      <c r="J54" s="112"/>
      <c r="K54" s="114"/>
      <c r="L54" s="112"/>
      <c r="M54" s="114"/>
      <c r="N54" s="112"/>
      <c r="O54" s="136"/>
      <c r="P54" s="116"/>
      <c r="Q54" s="113"/>
      <c r="R54" s="111">
        <v>9</v>
      </c>
      <c r="S54" s="112">
        <v>9</v>
      </c>
      <c r="T54" s="113"/>
      <c r="U54" s="112">
        <v>139</v>
      </c>
      <c r="V54" s="203">
        <f t="shared" si="26"/>
        <v>15.444444444444445</v>
      </c>
      <c r="W54" s="112">
        <v>139</v>
      </c>
      <c r="X54" s="203">
        <f t="shared" si="27"/>
        <v>15.444444444444445</v>
      </c>
      <c r="Y54" s="71">
        <f t="shared" si="28"/>
        <v>0</v>
      </c>
      <c r="Z54" s="72" t="str">
        <f t="shared" si="29"/>
        <v xml:space="preserve"> </v>
      </c>
      <c r="AA54" s="120"/>
      <c r="AB54" s="112"/>
      <c r="AC54" s="112"/>
      <c r="AD54" s="148"/>
      <c r="AE54" s="121"/>
      <c r="AF54" s="122"/>
    </row>
    <row r="55" s="105" customFormat="1" ht="17.25" customHeight="1">
      <c r="A55" s="106">
        <v>25</v>
      </c>
      <c r="B55" s="205" t="s">
        <v>83</v>
      </c>
      <c r="C55" s="124" t="s">
        <v>36</v>
      </c>
      <c r="D55" s="206" t="s">
        <v>33</v>
      </c>
      <c r="E55" s="144">
        <v>128.602</v>
      </c>
      <c r="F55" s="145">
        <v>2035.0999999999999</v>
      </c>
      <c r="G55" s="111">
        <v>149.80000000000001</v>
      </c>
      <c r="H55" s="112">
        <v>129.80000000000001</v>
      </c>
      <c r="I55" s="113" t="e">
        <f t="shared" si="24"/>
        <v>#REF!</v>
      </c>
      <c r="J55" s="112">
        <v>2875.52</v>
      </c>
      <c r="K55" s="114">
        <f t="shared" si="1"/>
        <v>19.195727636849131</v>
      </c>
      <c r="L55" s="112">
        <v>2834.8400000000001</v>
      </c>
      <c r="M55" s="114">
        <f t="shared" si="2"/>
        <v>18.924165554072097</v>
      </c>
      <c r="N55" s="112">
        <v>-1448.2399999999998</v>
      </c>
      <c r="O55" s="136" t="str">
        <f t="shared" si="22"/>
        <v xml:space="preserve"> </v>
      </c>
      <c r="P55" s="116">
        <v>208.34800000000001</v>
      </c>
      <c r="Q55" s="113">
        <v>2466.8600000000001</v>
      </c>
      <c r="R55" s="111">
        <v>25</v>
      </c>
      <c r="S55" s="112">
        <v>25</v>
      </c>
      <c r="T55" s="113">
        <f t="shared" si="25"/>
        <v>0.024266778905307748</v>
      </c>
      <c r="U55" s="112">
        <v>2512</v>
      </c>
      <c r="V55" s="114">
        <f t="shared" si="5"/>
        <v>100.48</v>
      </c>
      <c r="W55" s="112">
        <v>3128</v>
      </c>
      <c r="X55" s="114">
        <f t="shared" si="6"/>
        <v>125.12</v>
      </c>
      <c r="Y55" s="71">
        <f t="shared" si="7"/>
        <v>-616</v>
      </c>
      <c r="Z55" s="72" t="str">
        <f t="shared" si="8"/>
        <v xml:space="preserve"> </v>
      </c>
      <c r="AA55" s="120">
        <f t="shared" si="9"/>
        <v>-2064.2399999999998</v>
      </c>
      <c r="AB55" s="112">
        <f t="shared" si="10"/>
        <v>-2064.2399999999998</v>
      </c>
      <c r="AC55" s="112">
        <f t="shared" si="14"/>
        <v>-38.315217391304337</v>
      </c>
      <c r="AD55" s="148" t="e">
        <f t="shared" si="15"/>
        <v>#REF!</v>
      </c>
      <c r="AE55" s="121">
        <v>7322</v>
      </c>
      <c r="AF55" s="122">
        <v>10826</v>
      </c>
    </row>
    <row r="56" s="126" customFormat="1" ht="14.25">
      <c r="A56" s="127"/>
      <c r="B56" s="128" t="s">
        <v>84</v>
      </c>
      <c r="C56" s="129"/>
      <c r="D56" s="130"/>
      <c r="E56" s="167" t="e">
        <f>#REF!+#REF!+E57</f>
        <v>#REF!</v>
      </c>
      <c r="F56" s="167" t="e">
        <f>#REF!+#REF!+F57</f>
        <v>#REF!</v>
      </c>
      <c r="G56" s="132" t="e">
        <f>#REF!+#REF!+G57</f>
        <v>#REF!</v>
      </c>
      <c r="H56" s="133" t="e">
        <f>#REF!+#REF!+H57</f>
        <v>#REF!</v>
      </c>
      <c r="I56" s="134" t="e">
        <f t="shared" si="24"/>
        <v>#REF!</v>
      </c>
      <c r="J56" s="133" t="e">
        <f>#REF!+#REF!+J57</f>
        <v>#REF!</v>
      </c>
      <c r="K56" s="135" t="e">
        <f t="shared" si="1"/>
        <v>#REF!</v>
      </c>
      <c r="L56" s="133" t="e">
        <f>#REF!+#REF!+L57</f>
        <v>#REF!</v>
      </c>
      <c r="M56" s="135" t="e">
        <f t="shared" si="2"/>
        <v>#REF!</v>
      </c>
      <c r="N56" s="133" t="e">
        <f>#REF!+#REF!+N57</f>
        <v>#REF!</v>
      </c>
      <c r="O56" s="136" t="e">
        <f t="shared" si="22"/>
        <v>#REF!</v>
      </c>
      <c r="P56" s="137" t="e">
        <f>#REF!+#REF!+P57</f>
        <v>#REF!</v>
      </c>
      <c r="Q56" s="137" t="e">
        <f>#REF!+#REF!+Q57</f>
        <v>#REF!</v>
      </c>
      <c r="R56" s="132">
        <f>R57</f>
        <v>49</v>
      </c>
      <c r="S56" s="132">
        <f>S57</f>
        <v>16</v>
      </c>
      <c r="T56" s="138">
        <f t="shared" si="25"/>
        <v>0.047562886654403183</v>
      </c>
      <c r="U56" s="132">
        <f>U57</f>
        <v>2201</v>
      </c>
      <c r="V56" s="135">
        <f t="shared" si="5"/>
        <v>44.918367346938773</v>
      </c>
      <c r="W56" s="132">
        <f>W57</f>
        <v>2008</v>
      </c>
      <c r="X56" s="135">
        <f t="shared" si="6"/>
        <v>40.979591836734691</v>
      </c>
      <c r="Y56" s="71">
        <f t="shared" si="7"/>
        <v>193</v>
      </c>
      <c r="Z56" s="72"/>
      <c r="AA56" s="139" t="e">
        <f t="shared" si="9"/>
        <v>#REF!</v>
      </c>
      <c r="AB56" s="133" t="e">
        <f t="shared" si="10"/>
        <v>#REF!</v>
      </c>
      <c r="AC56" s="133" t="e">
        <f t="shared" si="14"/>
        <v>#REF!</v>
      </c>
      <c r="AD56" s="140" t="e">
        <f t="shared" si="15"/>
        <v>#REF!</v>
      </c>
      <c r="AE56" s="141" t="e">
        <f>#REF!+#REF!+AE60</f>
        <v>#REF!</v>
      </c>
      <c r="AF56" s="142" t="e">
        <f>#REF!+#REF!+AF60</f>
        <v>#REF!</v>
      </c>
    </row>
    <row r="57" s="126" customFormat="1" ht="14.25">
      <c r="A57" s="127"/>
      <c r="B57" s="123" t="s">
        <v>85</v>
      </c>
      <c r="C57" s="124" t="s">
        <v>51</v>
      </c>
      <c r="D57" s="143">
        <v>2026</v>
      </c>
      <c r="E57" s="204"/>
      <c r="F57" s="204"/>
      <c r="G57" s="111"/>
      <c r="H57" s="112"/>
      <c r="I57" s="113"/>
      <c r="J57" s="112"/>
      <c r="K57" s="114"/>
      <c r="L57" s="112"/>
      <c r="M57" s="114"/>
      <c r="N57" s="112"/>
      <c r="O57" s="115" t="str">
        <f t="shared" si="22"/>
        <v xml:space="preserve"> </v>
      </c>
      <c r="P57" s="116">
        <v>39</v>
      </c>
      <c r="Q57" s="113">
        <v>1347.7639999999999</v>
      </c>
      <c r="R57" s="207">
        <v>49</v>
      </c>
      <c r="S57" s="1">
        <v>16</v>
      </c>
      <c r="T57" s="88"/>
      <c r="U57" s="147">
        <v>2201</v>
      </c>
      <c r="V57" s="114">
        <f t="shared" ref="V57:V59" si="30">U57/R57</f>
        <v>44.918367346938773</v>
      </c>
      <c r="W57" s="112">
        <v>2008</v>
      </c>
      <c r="X57" s="114">
        <f t="shared" ref="X57:X60" si="31">W57/R57</f>
        <v>40.979591836734691</v>
      </c>
      <c r="Y57" s="71">
        <f t="shared" si="7"/>
        <v>193</v>
      </c>
      <c r="Z57" s="72"/>
      <c r="AA57" s="139"/>
      <c r="AB57" s="133"/>
      <c r="AC57" s="133"/>
      <c r="AD57" s="140"/>
      <c r="AE57" s="141"/>
      <c r="AF57" s="142"/>
    </row>
    <row r="58" s="126" customFormat="1" ht="14.25">
      <c r="A58" s="127">
        <v>26</v>
      </c>
      <c r="B58" s="208" t="s">
        <v>86</v>
      </c>
      <c r="C58" s="124"/>
      <c r="D58" s="143"/>
      <c r="E58" s="204"/>
      <c r="F58" s="204"/>
      <c r="G58" s="111"/>
      <c r="H58" s="112"/>
      <c r="I58" s="113"/>
      <c r="J58" s="112"/>
      <c r="K58" s="114"/>
      <c r="L58" s="112"/>
      <c r="M58" s="114"/>
      <c r="N58" s="112"/>
      <c r="O58" s="115"/>
      <c r="P58" s="116"/>
      <c r="Q58" s="113"/>
      <c r="R58" s="68">
        <f>R59</f>
        <v>1.24</v>
      </c>
      <c r="S58" s="68">
        <f>S59</f>
        <v>0.61299999999999999</v>
      </c>
      <c r="T58" s="116"/>
      <c r="U58" s="68">
        <f>U59</f>
        <v>33.299999999999997</v>
      </c>
      <c r="V58" s="209">
        <f t="shared" si="30"/>
        <v>26.854838709677416</v>
      </c>
      <c r="W58" s="71">
        <f>W59</f>
        <v>266</v>
      </c>
      <c r="X58" s="70">
        <f t="shared" si="31"/>
        <v>214.51612903225808</v>
      </c>
      <c r="Y58" s="210">
        <f t="shared" ref="Y58:Y59" si="32">U58-W58</f>
        <v>-232.69999999999999</v>
      </c>
      <c r="Z58" s="72">
        <f>IF(Y56&gt;0,Y56/U56*100," ")</f>
        <v>8.768741481144934</v>
      </c>
      <c r="AA58" s="139"/>
      <c r="AB58" s="133"/>
      <c r="AC58" s="133"/>
      <c r="AD58" s="140"/>
      <c r="AE58" s="141"/>
      <c r="AF58" s="142"/>
    </row>
    <row r="59" s="126" customFormat="1" ht="14.25">
      <c r="A59" s="127"/>
      <c r="B59" s="123" t="s">
        <v>87</v>
      </c>
      <c r="C59" s="124"/>
      <c r="D59" s="143"/>
      <c r="E59" s="204"/>
      <c r="F59" s="204"/>
      <c r="G59" s="111"/>
      <c r="H59" s="112"/>
      <c r="I59" s="113"/>
      <c r="J59" s="112"/>
      <c r="K59" s="114"/>
      <c r="L59" s="112"/>
      <c r="M59" s="114"/>
      <c r="N59" s="112"/>
      <c r="O59" s="115"/>
      <c r="P59" s="116"/>
      <c r="Q59" s="113"/>
      <c r="R59" s="146">
        <v>1.24</v>
      </c>
      <c r="S59" s="88">
        <v>0.61299999999999999</v>
      </c>
      <c r="T59" s="88"/>
      <c r="U59" s="147">
        <v>33.299999999999997</v>
      </c>
      <c r="V59" s="87">
        <f t="shared" si="30"/>
        <v>26.854838709677416</v>
      </c>
      <c r="W59" s="88">
        <v>266</v>
      </c>
      <c r="X59" s="211">
        <f t="shared" si="31"/>
        <v>214.51612903225808</v>
      </c>
      <c r="Y59" s="71">
        <f t="shared" si="32"/>
        <v>-232.69999999999999</v>
      </c>
      <c r="Z59" s="72" t="str">
        <f>IF(Y55&gt;0,Y55/U55*100," ")</f>
        <v xml:space="preserve"> </v>
      </c>
      <c r="AA59" s="139"/>
      <c r="AB59" s="133"/>
      <c r="AC59" s="133"/>
      <c r="AD59" s="140"/>
      <c r="AE59" s="141"/>
      <c r="AF59" s="142"/>
    </row>
    <row r="60" s="105" customFormat="1" ht="14.25" customHeight="1">
      <c r="A60" s="106"/>
      <c r="B60" s="57" t="s">
        <v>88</v>
      </c>
      <c r="C60" s="97"/>
      <c r="D60" s="98"/>
      <c r="E60" s="99">
        <v>343.23000000000002</v>
      </c>
      <c r="F60" s="99">
        <v>7629.9790000000003</v>
      </c>
      <c r="G60" s="68">
        <v>303</v>
      </c>
      <c r="H60" s="71">
        <v>214</v>
      </c>
      <c r="I60" s="100" t="e">
        <f t="shared" si="24"/>
        <v>#REF!</v>
      </c>
      <c r="J60" s="71">
        <v>6736</v>
      </c>
      <c r="K60" s="70">
        <f t="shared" si="1"/>
        <v>22.231023102310232</v>
      </c>
      <c r="L60" s="71">
        <v>7817</v>
      </c>
      <c r="M60" s="70">
        <f t="shared" si="2"/>
        <v>25.798679867986799</v>
      </c>
      <c r="N60" s="71">
        <v>-1081</v>
      </c>
      <c r="O60" s="72" t="str">
        <f t="shared" si="22"/>
        <v xml:space="preserve"> </v>
      </c>
      <c r="P60" s="66">
        <v>369.14499999999998</v>
      </c>
      <c r="Q60" s="67">
        <v>9443.6550000000007</v>
      </c>
      <c r="R60" s="68">
        <f>R61</f>
        <v>498</v>
      </c>
      <c r="S60" s="68">
        <f>S61</f>
        <v>175</v>
      </c>
      <c r="T60" s="68">
        <f>T61</f>
        <v>0</v>
      </c>
      <c r="U60" s="68">
        <f>U61</f>
        <v>16914</v>
      </c>
      <c r="V60" s="70">
        <f t="shared" si="5"/>
        <v>33.963855421686745</v>
      </c>
      <c r="W60" s="71">
        <f>W61</f>
        <v>12984</v>
      </c>
      <c r="X60" s="70">
        <f t="shared" si="31"/>
        <v>26.072289156626507</v>
      </c>
      <c r="Y60" s="71">
        <f t="shared" si="7"/>
        <v>3930</v>
      </c>
      <c r="Z60" s="72"/>
      <c r="AA60" s="120">
        <f>Y57+N57</f>
        <v>193</v>
      </c>
      <c r="AB60" s="112"/>
      <c r="AC60" s="112"/>
      <c r="AD60" s="148" t="e">
        <f t="shared" si="15"/>
        <v>#REF!</v>
      </c>
      <c r="AE60" s="121">
        <v>214</v>
      </c>
      <c r="AF60" s="122">
        <v>810</v>
      </c>
    </row>
    <row r="61" s="55" customFormat="1" ht="14.25">
      <c r="A61" s="56"/>
      <c r="B61" s="212" t="s">
        <v>89</v>
      </c>
      <c r="C61" s="213" t="s">
        <v>36</v>
      </c>
      <c r="D61" s="214" t="s">
        <v>33</v>
      </c>
      <c r="E61" s="82">
        <v>346.61900000000003</v>
      </c>
      <c r="F61" s="82">
        <v>7933.5870000000004</v>
      </c>
      <c r="G61" s="84">
        <v>294</v>
      </c>
      <c r="H61" s="85">
        <v>217</v>
      </c>
      <c r="I61" s="86" t="e">
        <f t="shared" si="24"/>
        <v>#REF!</v>
      </c>
      <c r="J61" s="85">
        <v>6742</v>
      </c>
      <c r="K61" s="87">
        <f t="shared" si="1"/>
        <v>22.931972789115648</v>
      </c>
      <c r="L61" s="85">
        <v>8419</v>
      </c>
      <c r="M61" s="87">
        <f t="shared" si="2"/>
        <v>28.636054421768709</v>
      </c>
      <c r="N61" s="85">
        <v>-1081</v>
      </c>
      <c r="O61" s="89" t="str">
        <f t="shared" si="22"/>
        <v xml:space="preserve"> </v>
      </c>
      <c r="P61" s="90">
        <v>385.387</v>
      </c>
      <c r="Q61" s="86">
        <v>10134.156999999999</v>
      </c>
      <c r="R61" s="146">
        <v>498</v>
      </c>
      <c r="S61" s="147">
        <v>175</v>
      </c>
      <c r="T61" s="88"/>
      <c r="U61" s="147">
        <v>16914</v>
      </c>
      <c r="V61" s="87">
        <f t="shared" si="5"/>
        <v>33.963855421686745</v>
      </c>
      <c r="W61" s="147">
        <v>12984</v>
      </c>
      <c r="X61" s="87">
        <f t="shared" si="6"/>
        <v>26.072289156626507</v>
      </c>
      <c r="Y61" s="71">
        <f t="shared" si="7"/>
        <v>3930</v>
      </c>
      <c r="Z61" s="72">
        <f>IF(Y57&gt;0,Y57/U57*100," ")</f>
        <v>8.768741481144934</v>
      </c>
      <c r="AA61" s="101">
        <f t="shared" ref="AA61:AA64" si="33">Y60+N60</f>
        <v>2849</v>
      </c>
      <c r="AB61" s="71" t="str">
        <f t="shared" si="10"/>
        <v xml:space="preserve"> </v>
      </c>
      <c r="AC61" s="71" t="e">
        <f t="shared" ref="AC61:AC65" si="34">AB61/(J60+U60)*100</f>
        <v>#VALUE!</v>
      </c>
      <c r="AD61" s="215" t="e">
        <f t="shared" si="15"/>
        <v>#VALUE!</v>
      </c>
      <c r="AE61" s="103">
        <f>AE62</f>
        <v>13609</v>
      </c>
      <c r="AF61" s="104">
        <f>AF62</f>
        <v>18827</v>
      </c>
    </row>
    <row r="62" s="3" customFormat="1" ht="14.25" hidden="1">
      <c r="A62" s="78">
        <v>27</v>
      </c>
      <c r="B62" s="216" t="s">
        <v>90</v>
      </c>
      <c r="C62" s="97"/>
      <c r="D62" s="98"/>
      <c r="E62" s="99">
        <v>118.75700000000001</v>
      </c>
      <c r="F62" s="99">
        <v>1652.596</v>
      </c>
      <c r="G62" s="68">
        <v>111</v>
      </c>
      <c r="H62" s="71">
        <v>74</v>
      </c>
      <c r="I62" s="100" t="e">
        <f t="shared" si="24"/>
        <v>#REF!</v>
      </c>
      <c r="J62" s="71">
        <v>1572</v>
      </c>
      <c r="K62" s="70">
        <f t="shared" si="1"/>
        <v>14.162162162162161</v>
      </c>
      <c r="L62" s="71">
        <v>1524</v>
      </c>
      <c r="M62" s="70">
        <f t="shared" si="2"/>
        <v>13.72972972972973</v>
      </c>
      <c r="N62" s="71">
        <v>48</v>
      </c>
      <c r="O62" s="72">
        <f t="shared" si="22"/>
        <v>3.0534351145038165</v>
      </c>
      <c r="P62" s="66">
        <v>128.59800000000001</v>
      </c>
      <c r="Q62" s="67">
        <v>2748.5889999999999</v>
      </c>
      <c r="R62" s="68">
        <f>R63</f>
        <v>0</v>
      </c>
      <c r="S62" s="68">
        <f>S63</f>
        <v>0</v>
      </c>
      <c r="T62" s="68">
        <f>T63</f>
        <v>0</v>
      </c>
      <c r="U62" s="68">
        <f>U63</f>
        <v>0</v>
      </c>
      <c r="V62" s="70"/>
      <c r="W62" s="71">
        <f>W63</f>
        <v>0</v>
      </c>
      <c r="X62" s="70"/>
      <c r="Y62" s="71">
        <f t="shared" ref="Y62:Y64" si="35">U62-W62</f>
        <v>0</v>
      </c>
      <c r="Z62" s="72"/>
      <c r="AA62" s="94">
        <f t="shared" si="33"/>
        <v>2849</v>
      </c>
      <c r="AB62" s="85" t="str">
        <f t="shared" si="10"/>
        <v xml:space="preserve"> </v>
      </c>
      <c r="AC62" s="85" t="e">
        <f t="shared" si="34"/>
        <v>#VALUE!</v>
      </c>
      <c r="AD62" s="217" t="e">
        <f t="shared" si="15"/>
        <v>#VALUE!</v>
      </c>
      <c r="AE62" s="95">
        <v>13609</v>
      </c>
      <c r="AF62" s="96">
        <v>18827</v>
      </c>
    </row>
    <row r="63" s="55" customFormat="1" ht="14.25" hidden="1">
      <c r="A63" s="56"/>
      <c r="B63" s="218" t="s">
        <v>91</v>
      </c>
      <c r="C63" s="213" t="s">
        <v>45</v>
      </c>
      <c r="D63" s="214">
        <v>2022</v>
      </c>
      <c r="E63" s="82">
        <v>121.843</v>
      </c>
      <c r="F63" s="83">
        <v>1743.711</v>
      </c>
      <c r="G63" s="84">
        <v>109</v>
      </c>
      <c r="H63" s="85">
        <v>78</v>
      </c>
      <c r="I63" s="86" t="e">
        <f t="shared" si="24"/>
        <v>#REF!</v>
      </c>
      <c r="J63" s="85">
        <v>1569</v>
      </c>
      <c r="K63" s="87">
        <f t="shared" ref="K63:K64" si="36">J63/G63</f>
        <v>14.394495412844037</v>
      </c>
      <c r="L63" s="85">
        <v>2099</v>
      </c>
      <c r="M63" s="87">
        <f t="shared" ref="M63:M64" si="37">L63/G63</f>
        <v>19.256880733944953</v>
      </c>
      <c r="N63" s="85">
        <v>48</v>
      </c>
      <c r="O63" s="89">
        <f t="shared" si="22"/>
        <v>3.0592734225621414</v>
      </c>
      <c r="P63" s="90">
        <v>125.598</v>
      </c>
      <c r="Q63" s="86">
        <v>2813.1930000000002</v>
      </c>
      <c r="R63" s="84"/>
      <c r="S63" s="85"/>
      <c r="T63" s="86">
        <f t="shared" ref="T63:T64" si="38">R63/$R$64*100</f>
        <v>0</v>
      </c>
      <c r="U63" s="85"/>
      <c r="V63" s="87"/>
      <c r="W63" s="85"/>
      <c r="X63" s="87"/>
      <c r="Y63" s="71">
        <f t="shared" si="35"/>
        <v>0</v>
      </c>
      <c r="Z63" s="72"/>
      <c r="AA63" s="101">
        <f t="shared" si="33"/>
        <v>48</v>
      </c>
      <c r="AB63" s="71" t="str">
        <f t="shared" si="10"/>
        <v xml:space="preserve"> </v>
      </c>
      <c r="AC63" s="71"/>
      <c r="AD63" s="215"/>
      <c r="AE63" s="103">
        <f>AE64</f>
        <v>2982</v>
      </c>
      <c r="AF63" s="104">
        <f>AF64</f>
        <v>2547</v>
      </c>
    </row>
    <row r="64" s="3" customFormat="1" ht="14.25">
      <c r="A64" s="78">
        <v>28</v>
      </c>
      <c r="B64" s="219" t="s">
        <v>92</v>
      </c>
      <c r="C64" s="220"/>
      <c r="D64" s="221"/>
      <c r="E64" s="222" t="e">
        <f>E6+E8+E11+E13+E16+E18+#REF!+E20+E25+E23+E27+E29+E31+E33+E36+E39+E41+E43+E48+E56+E60+#REF!+E62</f>
        <v>#REF!</v>
      </c>
      <c r="F64" s="222" t="e">
        <f>F6+F8+F11+F13+F16+F18+#REF!+F20+F25+F23+F27+F29+F31+F33+F36+F39+F41+F43+F48+F56+F60+#REF!+F62</f>
        <v>#REF!</v>
      </c>
      <c r="G64" s="223" t="e">
        <f>G6+G8+G11+G13+G16+G18+#REF!+G20+G25+G23+G27+G29+G31+G33+G36+G39+G41+G43+G48+G56+G60+#REF!+G62</f>
        <v>#REF!</v>
      </c>
      <c r="H64" s="224" t="e">
        <f>H6+H8+H11+H13+H16+H18+#REF!+H20+H25+H23+H27+H29+H31+H33+H36+H39+H41+H43+H48+H56+H60+#REF!+H62</f>
        <v>#REF!</v>
      </c>
      <c r="I64" s="225" t="e">
        <f t="shared" si="24"/>
        <v>#REF!</v>
      </c>
      <c r="J64" s="224" t="e">
        <f>J6+J8+J11+J13+J16+J18+#REF!+J20+J25+J23+J27+J29+J31+J33+J36+J39+J41+J43+J48+J56+J60+#REF!+J62</f>
        <v>#REF!</v>
      </c>
      <c r="K64" s="226" t="e">
        <f t="shared" si="36"/>
        <v>#REF!</v>
      </c>
      <c r="L64" s="224" t="e">
        <f>L6+L8+L11+L13+L16+L18+#REF!+L20+L25+L23+L27+L29+L31+L33+L36+L39+L41+L43+L48+L56+L60+#REF!+L62</f>
        <v>#REF!</v>
      </c>
      <c r="M64" s="226" t="e">
        <f t="shared" si="37"/>
        <v>#REF!</v>
      </c>
      <c r="N64" s="224" t="e">
        <f>N6+N8+N11+N13+N16+N18+#REF!+N20+N25+N23+N27+N29+N31+N33+N36+N39+N41+N43+N48+N56+N60+#REF!+N62</f>
        <v>#REF!</v>
      </c>
      <c r="O64" s="227" t="e">
        <f t="shared" si="22"/>
        <v>#REF!</v>
      </c>
      <c r="P64" s="223" t="e">
        <f>P6+P8+P11+P13+P16+P18+#REF!+P20+P25+P23+P27+P29+P31+P33+P36+P39+P41+P43+P48+P56+P60+#REF!+P62</f>
        <v>#REF!</v>
      </c>
      <c r="Q64" s="223" t="e">
        <f>Q6+Q8+Q11+Q13+Q16+Q18+#REF!+Q20+Q25+Q23+Q27+Q29+Q31+Q33+Q36+Q39+Q41+Q43+Q48+Q56+Q60+#REF!+Q62</f>
        <v>#REF!</v>
      </c>
      <c r="R64" s="223">
        <f>R62+R60+R56+R48+R43+R41+R39+R36+R33+R31+R29+R25+R20+R18+R16+R13+R11+R8+R6</f>
        <v>103021.501525</v>
      </c>
      <c r="S64" s="224">
        <f>S62+S60+S56+S48+S43+S41+S39+S36+S33+S31+S29+S25+S20+S18+S16+S13+S11+S8+S6</f>
        <v>36119.629269999998</v>
      </c>
      <c r="T64" s="228">
        <f t="shared" si="38"/>
        <v>100</v>
      </c>
      <c r="U64" s="224">
        <f>U62+U60+U56+U48+U43+U41+U39+U36+U33+U31+U29+U25+U20+U18+U16+U13+U11+U8+U6</f>
        <v>1518954.24064</v>
      </c>
      <c r="V64" s="226">
        <f>U64/R64</f>
        <v>14.7440506899562</v>
      </c>
      <c r="W64" s="224">
        <f>W62+W60+W56+W48+W43+W41+W39+W36+W33+W31+W29+W25+W20+W18+W16+W13+W11+W8+W6</f>
        <v>1681720.746</v>
      </c>
      <c r="X64" s="226">
        <f>W64/R64</f>
        <v>16.323978209460485</v>
      </c>
      <c r="Y64" s="71">
        <f t="shared" si="35"/>
        <v>-162766.50536000007</v>
      </c>
      <c r="Z64" s="72" t="str">
        <f t="shared" ref="Z64:Z66" si="39">IF(Y62&gt;0,Y62/U62*100," ")</f>
        <v xml:space="preserve"> </v>
      </c>
      <c r="AA64" s="94">
        <f t="shared" si="33"/>
        <v>48</v>
      </c>
      <c r="AB64" s="85" t="str">
        <f t="shared" si="10"/>
        <v xml:space="preserve"> </v>
      </c>
      <c r="AC64" s="85"/>
      <c r="AD64" s="217"/>
      <c r="AE64" s="95">
        <v>2982</v>
      </c>
      <c r="AF64" s="96">
        <v>2547</v>
      </c>
    </row>
    <row r="65" s="1" customFormat="1" ht="31.5" customHeight="1">
      <c r="A65" s="229"/>
      <c r="B65" s="230"/>
      <c r="C65" s="231" t="s">
        <v>93</v>
      </c>
      <c r="D65" s="2"/>
      <c r="E65" s="2"/>
      <c r="F65" s="2"/>
      <c r="G65" s="1"/>
      <c r="H65" s="1"/>
      <c r="I65" s="3"/>
      <c r="J65" s="1"/>
      <c r="K65" s="3"/>
      <c r="L65" s="1"/>
      <c r="M65" s="3"/>
      <c r="N65" s="1"/>
      <c r="P65" s="1"/>
      <c r="Q65" s="1"/>
      <c r="R65" s="1"/>
      <c r="S65" s="1"/>
      <c r="T65" s="1"/>
      <c r="U65" s="1"/>
      <c r="V65" s="3"/>
      <c r="W65" s="1"/>
      <c r="X65" s="3"/>
      <c r="Z65" s="72" t="str">
        <f t="shared" si="39"/>
        <v xml:space="preserve"> </v>
      </c>
      <c r="AA65" s="224" t="e">
        <f>AA6+AA8+AA11+AA13+AA16+AA18+#REF!+AA20+AA25+AA23+AA27+AA29+AA31+AA33+AA36+AA39+AA41+AA43+AA48+AA56+AA61+#REF!+AA63</f>
        <v>#REF!</v>
      </c>
      <c r="AB65" s="224" t="e">
        <f>AB11+AB13+AB16+AB20+AB25+AB29+AB33+AB36+AB39+AB43+AB48+AB56+AB61+#REF!</f>
        <v>#REF!</v>
      </c>
      <c r="AC65" s="223" t="e">
        <f t="shared" si="34"/>
        <v>#REF!</v>
      </c>
      <c r="AD65" s="232" t="e">
        <f t="shared" si="15"/>
        <v>#REF!</v>
      </c>
      <c r="AE65" s="233" t="e">
        <f>AE6+AE8+AE11+AE13+AE16+AE18+#REF!+AE20+AE25+AE23+AE27+AE29+AE31+AE33+AE36+AE39+AE41+AE43+AE48+AE56+AE61+#REF!+AE63</f>
        <v>#REF!</v>
      </c>
      <c r="AF65" s="234" t="e">
        <f>AF6+AF8+AF11+AF13+AF16+AF18+#REF!+AF20+AF25+AF23+AF27+AF29+AF31+AF33+AF36+AF39+AF41+AF43+AF48+AF56+AF61+#REF!+AF63</f>
        <v>#REF!</v>
      </c>
    </row>
    <row r="66" s="1" customFormat="1" ht="14.25">
      <c r="A66" s="1"/>
      <c r="B66" s="1" t="s">
        <v>94</v>
      </c>
      <c r="C66" s="2"/>
      <c r="D66" s="2"/>
      <c r="E66" s="2"/>
      <c r="F66" s="2"/>
      <c r="G66" s="147"/>
      <c r="H66" s="1"/>
      <c r="I66" s="3"/>
      <c r="J66" s="1"/>
      <c r="K66" s="3"/>
      <c r="L66" s="1"/>
      <c r="M66" s="3"/>
      <c r="N66" s="1"/>
      <c r="O66" s="1"/>
      <c r="P66" s="1"/>
      <c r="Q66" s="1"/>
      <c r="R66" s="1"/>
      <c r="S66" s="1"/>
      <c r="T66" s="1"/>
      <c r="U66" s="1"/>
      <c r="V66" s="3"/>
      <c r="W66" s="1"/>
      <c r="X66" s="3"/>
      <c r="Y66" s="1"/>
      <c r="Z66" s="72" t="str">
        <f t="shared" si="39"/>
        <v xml:space="preserve"> </v>
      </c>
      <c r="AA66" s="1"/>
      <c r="AB66" s="1"/>
      <c r="AD66" s="3"/>
      <c r="AE66" s="1"/>
      <c r="AF66" s="1"/>
    </row>
    <row r="67">
      <c r="B67" s="1" t="s">
        <v>95</v>
      </c>
      <c r="C67" s="2"/>
      <c r="D67" s="2"/>
      <c r="E67" s="2"/>
      <c r="F67" s="2"/>
      <c r="G67" s="1"/>
      <c r="H67" s="1"/>
      <c r="I67" s="3"/>
      <c r="J67" s="1"/>
      <c r="K67" s="3"/>
      <c r="L67" s="1"/>
      <c r="M67" s="3"/>
      <c r="N67" s="147"/>
      <c r="O67" s="1"/>
      <c r="P67" s="1"/>
      <c r="Q67" s="1"/>
      <c r="R67" s="1"/>
      <c r="S67" s="1"/>
      <c r="T67" s="1"/>
      <c r="U67" s="1"/>
      <c r="V67" s="3"/>
      <c r="W67" s="1"/>
      <c r="X67" s="3"/>
      <c r="Y67" s="1"/>
      <c r="AA67" s="1"/>
      <c r="AB67" s="1"/>
      <c r="AC67" s="1"/>
      <c r="AD67" s="3"/>
      <c r="AE67" s="1"/>
      <c r="AF67" s="1"/>
    </row>
    <row r="68">
      <c r="Z68" s="1"/>
      <c r="AA68" s="1"/>
      <c r="AB68" s="1"/>
      <c r="AC68" s="1"/>
      <c r="AD68" s="3"/>
      <c r="AE68" s="1"/>
      <c r="AF68" s="1"/>
    </row>
    <row r="69" ht="12.75">
      <c r="Z69" s="1"/>
    </row>
  </sheetData>
  <mergeCells count="32">
    <mergeCell ref="B1:AF1"/>
    <mergeCell ref="A3:A5"/>
    <mergeCell ref="B3:B5"/>
    <mergeCell ref="C3:C5"/>
    <mergeCell ref="D3:D5"/>
    <mergeCell ref="E3:F3"/>
    <mergeCell ref="G3:O3"/>
    <mergeCell ref="P3:Q3"/>
    <mergeCell ref="R3:Z3"/>
    <mergeCell ref="AA3:AA5"/>
    <mergeCell ref="AB3:AB5"/>
    <mergeCell ref="AC3:AC5"/>
    <mergeCell ref="AD3:AD5"/>
    <mergeCell ref="AE3:AF4"/>
    <mergeCell ref="E4:E5"/>
    <mergeCell ref="F4:F5"/>
    <mergeCell ref="G4:H4"/>
    <mergeCell ref="I4:I5"/>
    <mergeCell ref="J4:K4"/>
    <mergeCell ref="L4:M4"/>
    <mergeCell ref="N4:N5"/>
    <mergeCell ref="O4:O5"/>
    <mergeCell ref="P4:P5"/>
    <mergeCell ref="Q4:Q5"/>
    <mergeCell ref="R4:S4"/>
    <mergeCell ref="T4:T5"/>
    <mergeCell ref="U4:V4"/>
    <mergeCell ref="W4:X4"/>
    <mergeCell ref="Y4:Y5"/>
    <mergeCell ref="Z4:Z5"/>
    <mergeCell ref="B37:B38"/>
    <mergeCell ref="B44:B45"/>
  </mergeCells>
  <printOptions headings="0" gridLines="0"/>
  <pageMargins left="0.31496062992125984" right="0.19685039370078738" top="0.19685039370078738" bottom="0.19685039370078738" header="0.51181102362204722" footer="0.51181102362204722"/>
  <pageSetup paperSize="9" scale="100" fitToWidth="1" fitToHeight="2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00470071-00CD-44C5-9CB5-00EC00F8003E}">
            <xm:f>$M6&gt;($M$63*1.3)</xm:f>
            <x14:dxf>
              <fill>
                <patternFill patternType="solid">
                  <fgColor theme="5" tint="0.59996337778862885"/>
                  <bgColor theme="5" tint="0.59996337778862885"/>
                </patternFill>
              </fill>
            </x14:dxf>
          </x14:cfRule>
          <xm:sqref>M6:M63</xm:sqref>
        </x14:conditionalFormatting>
        <x14:conditionalFormatting xmlns:xm="http://schemas.microsoft.com/office/excel/2006/main">
          <x14:cfRule type="expression" priority="19" id="{00C40053-004D-4C4A-AB79-00A400D80043}">
            <xm:f>$X45&gt;($X$63*1.3)</xm:f>
            <x14:dxf>
              <fill>
                <patternFill patternType="solid">
                  <fgColor theme="5" tint="0.59996337778862885"/>
                  <bgColor theme="5" tint="0.59996337778862885"/>
                </patternFill>
              </fill>
            </x14:dxf>
          </x14:cfRule>
          <xm:sqref>X45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Р7-Офис/2024.1.2.401</Application>
  <Company>ooo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</dc:creator>
  <cp:revision>11</cp:revision>
  <dcterms:created xsi:type="dcterms:W3CDTF">1999-03-29T10:08:03Z</dcterms:created>
  <dcterms:modified xsi:type="dcterms:W3CDTF">2024-06-14T07:59:34Z</dcterms:modified>
</cp:coreProperties>
</file>