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revisions/revisionLog112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24.xml" ContentType="application/vnd.openxmlformats-officedocument.spreadsheetml.revisionLog+xml"/>
  <Override PartName="/xl/revisions/revisionLog151.xml" ContentType="application/vnd.openxmlformats-officedocument.spreadsheetml.revisionLog+xml"/>
  <Default Extension="xml" ContentType="application/xml"/>
  <Override PartName="/xl/worksheets/sheet5.xml" ContentType="application/vnd.openxmlformats-officedocument.spreadsheetml.worksheet+xml"/>
  <Override PartName="/xl/revisions/revisionLog12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21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1121111.xml" ContentType="application/vnd.openxmlformats-officedocument.spreadsheetml.revisionLog+xml"/>
  <Override PartName="/xl/revisions/revisionLog1311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31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31111.xml" ContentType="application/vnd.openxmlformats-officedocument.spreadsheetml.revisionLog+xml"/>
  <Override PartName="/xl/revisions/revisionLog12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район!$A$1:$G$202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$133:$133,район!#REF!,район!$197:$198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район!$A$1:$G$202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район!$A$1:$G$202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район!$198:$198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район!$19:$19,район!$23:$23,район!$30:$30,район!$32:$36,район!$40:$40,район!$44:$44,район!$57:$58,район!#REF!,район!#REF!,район!#REF!,район!#REF!,район!#REF!,район!#REF!,район!$197:$198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район!$A$1:$G$202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район!$A$1:$G$202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район!$A$1:$G$202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</customWorkbookViews>
</workbook>
</file>

<file path=xl/calcChain.xml><?xml version="1.0" encoding="utf-8"?>
<calcChain xmlns="http://schemas.openxmlformats.org/spreadsheetml/2006/main">
  <c r="C179" i="3"/>
  <c r="F179" l="1"/>
  <c r="G102"/>
  <c r="D189"/>
  <c r="C189"/>
  <c r="C121"/>
  <c r="D121"/>
  <c r="D23"/>
  <c r="F189"/>
  <c r="F148"/>
  <c r="F143"/>
  <c r="G107" l="1"/>
  <c r="G109"/>
  <c r="G110"/>
  <c r="G111"/>
  <c r="G112"/>
  <c r="G113"/>
  <c r="G114"/>
  <c r="G115"/>
  <c r="G116"/>
  <c r="G117"/>
  <c r="G118"/>
  <c r="G119"/>
  <c r="G120"/>
  <c r="G191"/>
  <c r="G192"/>
  <c r="G193"/>
  <c r="G198"/>
  <c r="G173"/>
  <c r="G174"/>
  <c r="G175"/>
  <c r="G176"/>
  <c r="G177"/>
  <c r="G178"/>
  <c r="G180"/>
  <c r="G181"/>
  <c r="G170"/>
  <c r="G169"/>
  <c r="G165"/>
  <c r="G164"/>
  <c r="G163"/>
  <c r="G154"/>
  <c r="G155"/>
  <c r="G156"/>
  <c r="G157"/>
  <c r="G158"/>
  <c r="G160"/>
  <c r="G161"/>
  <c r="G162"/>
  <c r="G135"/>
  <c r="G136"/>
  <c r="G137"/>
  <c r="G138"/>
  <c r="G139"/>
  <c r="G140"/>
  <c r="G141"/>
  <c r="G142"/>
  <c r="G145"/>
  <c r="G146"/>
  <c r="G147"/>
  <c r="G149"/>
  <c r="G122"/>
  <c r="G123"/>
  <c r="G124"/>
  <c r="G125"/>
  <c r="G126"/>
  <c r="G127"/>
  <c r="G128"/>
  <c r="G129"/>
  <c r="G130"/>
  <c r="G131"/>
  <c r="G132"/>
  <c r="G133"/>
  <c r="G100"/>
  <c r="G134"/>
  <c r="E15"/>
  <c r="E170"/>
  <c r="E161"/>
  <c r="E157"/>
  <c r="E156"/>
  <c r="E140"/>
  <c r="E128"/>
  <c r="F23"/>
  <c r="F20"/>
  <c r="E163"/>
  <c r="E164"/>
  <c r="E165"/>
  <c r="E154"/>
  <c r="E155"/>
  <c r="E160"/>
  <c r="E150"/>
  <c r="E151"/>
  <c r="E152"/>
  <c r="C23"/>
  <c r="E191"/>
  <c r="D20"/>
  <c r="F121"/>
  <c r="F53" l="1"/>
  <c r="G56"/>
  <c r="D53" l="1"/>
  <c r="C53"/>
  <c r="E56"/>
  <c r="E102"/>
  <c r="E193"/>
  <c r="E183"/>
  <c r="E182"/>
  <c r="C134"/>
  <c r="E131"/>
  <c r="E104"/>
  <c r="E103"/>
  <c r="E90"/>
  <c r="E120"/>
  <c r="E119"/>
  <c r="E118"/>
  <c r="D108"/>
  <c r="G108" s="1"/>
  <c r="C108"/>
  <c r="F171" l="1"/>
  <c r="D171"/>
  <c r="C171"/>
  <c r="C148"/>
  <c r="E100"/>
  <c r="E169"/>
  <c r="E175"/>
  <c r="E174"/>
  <c r="E173"/>
  <c r="G143"/>
  <c r="E187"/>
  <c r="E186"/>
  <c r="E185"/>
  <c r="E134"/>
  <c r="E135"/>
  <c r="E136"/>
  <c r="E137"/>
  <c r="E138"/>
  <c r="E139"/>
  <c r="E141"/>
  <c r="E126"/>
  <c r="E127"/>
  <c r="E129"/>
  <c r="E130"/>
  <c r="E132"/>
  <c r="E117"/>
  <c r="E112"/>
  <c r="E113"/>
  <c r="E114"/>
  <c r="E115"/>
  <c r="E111"/>
  <c r="E110"/>
  <c r="E109"/>
  <c r="E116"/>
  <c r="D98"/>
  <c r="F98"/>
  <c r="E123"/>
  <c r="F26" l="1"/>
  <c r="G25" l="1"/>
  <c r="G24"/>
  <c r="G22"/>
  <c r="G21"/>
  <c r="E108"/>
  <c r="C98"/>
  <c r="D18"/>
  <c r="C20"/>
  <c r="C18" s="1"/>
  <c r="E22"/>
  <c r="E21"/>
  <c r="E25"/>
  <c r="E24"/>
  <c r="E107"/>
  <c r="F93" l="1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5"/>
  <c r="E106"/>
  <c r="E122"/>
  <c r="E125"/>
  <c r="E133"/>
  <c r="E142"/>
  <c r="E145"/>
  <c r="E149"/>
  <c r="E153"/>
  <c r="E162"/>
  <c r="E166"/>
  <c r="E167"/>
  <c r="E168"/>
  <c r="E172"/>
  <c r="E178"/>
  <c r="E180"/>
  <c r="E181"/>
  <c r="E184"/>
  <c r="E188"/>
  <c r="E190"/>
  <c r="E192"/>
  <c r="G83"/>
  <c r="G84"/>
  <c r="G85"/>
  <c r="G86"/>
  <c r="G89"/>
  <c r="G92"/>
  <c r="G94"/>
  <c r="G95"/>
  <c r="G96"/>
  <c r="G97"/>
  <c r="G99"/>
  <c r="G101"/>
  <c r="G105"/>
  <c r="G106"/>
  <c r="G153"/>
  <c r="G166"/>
  <c r="G167"/>
  <c r="G168"/>
  <c r="G172"/>
  <c r="G184"/>
  <c r="G188"/>
  <c r="G190"/>
  <c r="F69"/>
  <c r="E7"/>
  <c r="E9"/>
  <c r="E10"/>
  <c r="E11"/>
  <c r="E12"/>
  <c r="E14"/>
  <c r="E16"/>
  <c r="E17"/>
  <c r="E19"/>
  <c r="E20"/>
  <c r="E23"/>
  <c r="E27"/>
  <c r="E29"/>
  <c r="E30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6"/>
  <c r="G39"/>
  <c r="G41"/>
  <c r="G42"/>
  <c r="G43"/>
  <c r="G45"/>
  <c r="G47"/>
  <c r="G49"/>
  <c r="G51"/>
  <c r="G54"/>
  <c r="G55"/>
  <c r="G60"/>
  <c r="G61"/>
  <c r="G63"/>
  <c r="G70"/>
  <c r="G72"/>
  <c r="G77"/>
  <c r="F50"/>
  <c r="F65"/>
  <c r="F59"/>
  <c r="F57"/>
  <c r="F199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48" i="3"/>
  <c r="G148" s="1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E26" l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197" i="3"/>
  <c r="D195"/>
  <c r="C195"/>
  <c r="D179"/>
  <c r="G179" s="1"/>
  <c r="E148"/>
  <c r="C143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99" i="3" l="1"/>
  <c r="G199" s="1"/>
  <c r="C199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43"/>
  <c r="E98"/>
  <c r="G98"/>
  <c r="E121"/>
  <c r="G121"/>
  <c r="E91"/>
  <c r="G91"/>
  <c r="E171"/>
  <c r="G171"/>
  <c r="E189"/>
  <c r="G189"/>
  <c r="E38"/>
  <c r="G38"/>
  <c r="E59"/>
  <c r="G59"/>
  <c r="E26"/>
  <c r="G26"/>
  <c r="E82"/>
  <c r="G82"/>
  <c r="G73" s="1"/>
  <c r="E93"/>
  <c r="G93"/>
  <c r="E179"/>
  <c r="G13"/>
  <c r="E13"/>
  <c r="F42" i="5"/>
  <c r="E42"/>
  <c r="D25" i="4"/>
  <c r="C25"/>
  <c r="CW17" i="2"/>
  <c r="CW14"/>
  <c r="C5" i="3"/>
  <c r="D5"/>
  <c r="C37"/>
  <c r="D37"/>
  <c r="D40" i="16"/>
  <c r="E199" i="3" l="1"/>
  <c r="G5"/>
  <c r="E5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<sst xmlns="http://schemas.openxmlformats.org/spreadsheetml/2006/main" count="2975" uniqueCount="564">
  <si>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</si>
  <si>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</si>
  <si>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</si>
  <si>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</si>
  <si>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</si>
  <si>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</si>
  <si>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</si>
  <si>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</si>
  <si>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</si>
  <si>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</si>
  <si>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</si>
  <si>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</si>
  <si>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</si>
  <si>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</si>
  <si>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</si>
  <si>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</si>
  <si>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</si>
  <si>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</si>
  <si>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</si>
  <si>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</si>
  <si>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</si>
  <si>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</si>
  <si>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</si>
  <si>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</si>
  <si>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</si>
  <si>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</si>
  <si>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</si>
  <si>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</si>
  <si>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</si>
  <si>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</si>
  <si>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</si>
  <si>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</si>
  <si>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</si>
  <si>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</si>
  <si>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</si>
  <si>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</si>
  <si>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</si>
  <si>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</si>
  <si>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</si>
  <si>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</si>
  <si>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</si>
  <si>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</si>
  <si>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</si>
  <si>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</si>
  <si>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</si>
  <si>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</si>
  <si>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</si>
  <si>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</si>
  <si>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</si>
  <si>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</si>
  <si>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</si>
  <si>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</si>
  <si>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</si>
  <si>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</si>
  <si>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</si>
  <si>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</si>
  <si>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</si>
  <si>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</si>
  <si>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</si>
  <si>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</si>
  <si>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</si>
  <si>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</si>
  <si>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</si>
  <si>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</si>
  <si>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</si>
  <si>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</si>
  <si>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</si>
  <si>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</si>
  <si>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</si>
  <si>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</si>
  <si>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</si>
  <si>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</si>
  <si>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</si>
  <si>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</si>
  <si>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</si>
  <si>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</si>
  <si>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</si>
  <si>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</si>
  <si>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</si>
  <si>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</si>
  <si>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</si>
  <si>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</si>
  <si>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</si>
  <si>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</si>
  <si>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</si>
  <si>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</si>
  <si>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</si>
  <si>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</si>
  <si>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</si>
  <si>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</si>
  <si>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</si>
  <si>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</si>
  <si>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</si>
  <si>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</si>
  <si>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</si>
  <si>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</si>
  <si>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</si>
  <si>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</si>
  <si>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</si>
  <si>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</si>
  <si>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</si>
  <si>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</si>
  <si>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</si>
  <si>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</si>
  <si>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</si>
  <si>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</si>
  <si>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</si>
  <si>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</si>
  <si>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</si>
  <si>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</si>
  <si>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</si>
  <si>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</si>
  <si>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</si>
  <si>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</si>
  <si>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</si>
  <si>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</si>
  <si>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</si>
  <si>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</si>
  <si>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</si>
  <si>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</si>
  <si>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</si>
  <si>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</si>
  <si>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</si>
  <si>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</si>
  <si>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</si>
  <si>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</si>
  <si>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</si>
  <si>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</si>
  <si>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</si>
  <si>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</si>
  <si>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</si>
  <si>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</si>
  <si>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</si>
  <si>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</si>
  <si>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</si>
  <si>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</si>
  <si>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</si>
  <si>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</si>
  <si>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</si>
  <si>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</si>
  <si>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</si>
  <si>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</si>
  <si>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</si>
  <si>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</si>
  <si>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</si>
  <si>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</si>
  <si>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</si>
  <si>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</si>
  <si>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</si>
  <si>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</si>
  <si>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</si>
  <si>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</si>
  <si>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</si>
  <si>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</si>
  <si>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</si>
  <si>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</si>
  <si>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</si>
  <si>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</si>
  <si>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</si>
  <si>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</si>
  <si>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</si>
  <si>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</si>
  <si>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</si>
  <si>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</si>
  <si>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</si>
  <si>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</si>
  <si>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</si>
  <si>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</si>
  <si>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</si>
  <si>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</si>
  <si>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</si>
  <si>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</si>
  <si>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</si>
  <si>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</si>
  <si>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</si>
  <si>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</si>
  <si>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</si>
  <si>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</si>
  <si>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</si>
  <si>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</si>
  <si>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</si>
  <si>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</si>
  <si>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</si>
  <si>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</si>
  <si>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</si>
  <si>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</si>
  <si>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</si>
  <si>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</si>
  <si>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</si>
  <si>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</si>
  <si>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</si>
  <si>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</si>
  <si>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</si>
  <si>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</si>
  <si>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</si>
  <si>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</si>
  <si>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</si>
  <si>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</si>
  <si>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</si>
  <si>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</si>
  <si>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</si>
  <si>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</si>
  <si>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</si>
  <si>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</si>
  <si>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</si>
  <si>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</si>
  <si>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</si>
  <si>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</si>
  <si>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</si>
  <si>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</si>
  <si>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</si>
  <si>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</si>
  <si>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</si>
  <si>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</si>
  <si>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</si>
  <si>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</si>
  <si>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</si>
  <si>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</si>
  <si>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</si>
  <si>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</si>
  <si>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</si>
  <si>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</si>
  <si>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</si>
  <si>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</si>
  <si>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</si>
  <si>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</si>
  <si>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</si>
  <si>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</si>
  <si>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</si>
  <si>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</si>
  <si>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</si>
  <si>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</si>
  <si>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</si>
  <si>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</si>
  <si>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</si>
  <si>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</si>
  <si>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</si>
  <si>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</si>
  <si>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</si>
  <si>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</si>
  <si>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</si>
  <si>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</si>
  <si>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</si>
  <si>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</si>
  <si>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</si>
  <si>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</si>
  <si>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</si>
  <si>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</si>
  <si>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</si>
  <si>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</si>
  <si>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</si>
  <si>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</si>
  <si>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</si>
  <si>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</si>
  <si>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</si>
  <si>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</si>
  <si>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</si>
  <si>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</si>
  <si>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</si>
  <si>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</si>
  <si>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</si>
  <si>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</si>
  <si>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</si>
  <si>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</si>
  <si>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</si>
  <si>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</si>
  <si>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</si>
  <si>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</si>
  <si>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</si>
  <si>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</si>
  <si>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</si>
  <si>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</si>
  <si>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</si>
  <si>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</si>
  <si>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</si>
  <si>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</si>
  <si>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</si>
  <si>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</si>
  <si>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</si>
  <si>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</si>
  <si>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</si>
  <si>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</si>
  <si>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</si>
  <si>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</si>
  <si>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</si>
  <si>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</si>
  <si>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</si>
  <si>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</si>
  <si>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</si>
  <si>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</si>
  <si>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</si>
  <si>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</si>
  <si>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</si>
  <si>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</si>
  <si>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</si>
  <si>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</si>
  <si>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</si>
  <si>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</si>
  <si>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</si>
  <si>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</si>
  <si>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</si>
  <si>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</si>
  <si>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</si>
  <si>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</si>
  <si>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</si>
  <si>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</si>
  <si>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</si>
  <si>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</si>
  <si>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</si>
  <si>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</si>
  <si>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</si>
  <si>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</si>
  <si>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</si>
  <si>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</si>
  <si>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</si>
  <si>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</si>
  <si>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</si>
  <si>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</si>
  <si>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</si>
  <si>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</si>
  <si>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</si>
  <si>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</si>
  <si>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</si>
  <si>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</si>
  <si>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</si>
  <si>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</si>
  <si>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</si>
  <si>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</si>
  <si>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</si>
  <si>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</si>
  <si>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</si>
  <si>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</si>
  <si>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</si>
  <si>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</si>
  <si>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</si>
  <si>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</si>
  <si>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</si>
  <si>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</si>
  <si>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</si>
  <si>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</si>
  <si>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</si>
  <si>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</si>
  <si>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</si>
  <si>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</si>
  <si>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</si>
  <si>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</si>
  <si>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</si>
  <si>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</si>
  <si>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</si>
  <si>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</si>
  <si>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</si>
  <si>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</si>
  <si>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</si>
  <si>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</si>
  <si>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</si>
  <si>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</si>
  <si>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</si>
  <si>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</si>
  <si>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</si>
  <si>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</si>
  <si>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</si>
  <si>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</si>
  <si>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</si>
  <si>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</si>
  <si>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</si>
  <si>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</si>
  <si>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</si>
  <si>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</si>
  <si>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</si>
  <si>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</si>
  <si>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</si>
  <si>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</si>
  <si>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</si>
  <si>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</si>
  <si>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</si>
  <si>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</si>
  <si>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</si>
  <si>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</si>
  <si>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</si>
  <si>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</si>
  <si>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</si>
  <si>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</si>
  <si>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</si>
  <si>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</si>
  <si>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</si>
  <si>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</si>
  <si>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</si>
  <si>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</si>
  <si>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</si>
  <si>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</si>
  <si>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</si>
  <si>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</si>
  <si>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</si>
  <si>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</si>
  <si>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</si>
  <si>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</si>
  <si>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</si>
  <si>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</si>
  <si>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</si>
  <si>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</si>
  <si>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</si>
  <si>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</si>
  <si>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</si>
  <si>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</si>
  <si>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</si>
  <si>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</si>
  <si>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</si>
  <si>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</si>
  <si>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</si>
  <si>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</si>
  <si>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</si>
  <si>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</si>
  <si>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</si>
  <si>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</si>
  <si>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</si>
  <si>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</si>
  <si>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</si>
  <si>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</si>
  <si>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</si>
  <si>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</si>
  <si>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</si>
  <si>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</si>
  <si>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</si>
  <si>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</si>
  <si>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</si>
  <si>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</si>
  <si>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</si>
  <si>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</si>
  <si>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</si>
  <si>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</si>
  <si>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</si>
  <si>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</si>
  <si>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</si>
  <si>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</si>
  <si>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</si>
  <si>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</si>
  <si>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</si>
  <si>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</si>
  <si>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</si>
  <si>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</si>
  <si>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</si>
  <si>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</si>
  <si>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</si>
  <si>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</si>
  <si>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</si>
  <si>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</si>
  <si>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</si>
  <si>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</si>
  <si>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</si>
  <si>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</si>
  <si>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</si>
  <si>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</si>
  <si>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</si>
  <si>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</si>
  <si>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</si>
  <si>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</si>
  <si>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</si>
  <si>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</si>
  <si>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</si>
  <si>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</si>
  <si>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</si>
  <si>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</si>
  <si>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</si>
  <si>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</si>
  <si>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</si>
  <si>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</si>
  <si>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</si>
  <si>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</si>
  <si>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</si>
  <si>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</si>
  <si>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</si>
  <si>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</si>
  <si>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</si>
  <si>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</si>
  <si>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</si>
  <si>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</si>
  <si>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</si>
  <si>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</si>
  <si>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</si>
  <si>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</si>
  <si>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</si>
  <si>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</si>
  <si>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</si>
  <si>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</si>
  <si>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</si>
  <si>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</si>
  <si>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</si>
  <si>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</si>
  <si>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</si>
  <si>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</si>
  <si>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</si>
  <si>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</si>
  <si>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</si>
  <si>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</si>
  <si>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</si>
  <si>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</si>
  <si>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</si>
  <si>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</si>
  <si>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</si>
  <si>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</si>
  <si>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</si>
  <si>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</si>
  <si>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</si>
  <si>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</si>
  <si>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</si>
  <si>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</si>
  <si>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</si>
  <si>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</si>
  <si>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</si>
  <si>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</si>
  <si>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</si>
  <si>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</si>
  <si>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</si>
  <si>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</si>
  <si>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</si>
  <si>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</si>
  <si>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</si>
  <si>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</si>
  <si>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</si>
  <si>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</si>
  <si>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</si>
  <si>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</si>
  <si>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</si>
  <si>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</si>
  <si>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</si>
  <si>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</si>
  <si>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</si>
  <si>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</si>
  <si>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</si>
  <si>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</si>
  <si>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</si>
  <si>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</si>
  <si>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</si>
  <si>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</si>
  <si>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</si>
  <si>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</si>
  <si>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</si>
  <si>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</si>
  <si>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</si>
  <si>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</si>
  <si>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</si>
  <si>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</si>
  <si>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</si>
  <si>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</si>
  <si>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</si>
  <si>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</si>
  <si>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</si>
  <si>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</si>
  <si>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</si>
  <si>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</si>
  <si>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</si>
  <si>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</si>
  <si>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</si>
  <si>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</si>
  <si>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>земельный налог с организаций</t>
  </si>
  <si>
    <t xml:space="preserve">Мобилизационная и вневойсковая подготовка  </t>
  </si>
  <si>
    <t>А21</t>
  </si>
  <si>
    <t>Обеспечение мероприятий по переселению граждан из аварийного и ветхого жилищного фонда</t>
  </si>
  <si>
    <t>Капитательный ремонт муниципальных образовательных организаций</t>
  </si>
  <si>
    <t>Обеспечение деятельности детских дошкольных образовательных организаций</t>
  </si>
  <si>
    <t xml:space="preserve">                                                                                Моргаушского муниципального округа на 01.06.2024 г.</t>
  </si>
  <si>
    <t>исполнено на 01.06.2024 г.</t>
  </si>
  <si>
    <t>исполнено на 01.06.2023г.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</si>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</sst>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right" vertical="center"/>
    </xf>
    <xf numFmtId="167" fontId="49" fillId="0" borderId="5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vertical="center"/>
    </xf>
    <xf numFmtId="167" fontId="49" fillId="0" borderId="17" xfId="9" applyNumberFormat="1" applyFont="1" applyBorder="1" applyAlignment="1"/>
    <xf numFmtId="167" fontId="48" fillId="5" borderId="1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  <xf numFmtId="172" fontId="48" fillId="3" borderId="17" xfId="1" applyNumberFormat="1" applyFont="1" applyFill="1" applyBorder="1" applyAlignment="1">
      <alignment horizontal="right" vertic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717" Type="http://schemas.openxmlformats.org/officeDocument/2006/relationships/revisionLog" Target="revisionLog124.xml"/><Relationship Id="rId1709" Type="http://schemas.openxmlformats.org/officeDocument/2006/relationships/revisionLog" Target="revisionLog1121111.xml"/><Relationship Id="rId1725" Type="http://schemas.openxmlformats.org/officeDocument/2006/relationships/revisionLog" Target="revisionLog114.xml"/><Relationship Id="rId1720" Type="http://schemas.openxmlformats.org/officeDocument/2006/relationships/revisionLog" Target="revisionLog13.xml"/><Relationship Id="rId1712" Type="http://schemas.openxmlformats.org/officeDocument/2006/relationships/revisionLog" Target="revisionLog121.xml"/><Relationship Id="rId1724" Type="http://schemas.openxmlformats.org/officeDocument/2006/relationships/revisionLog" Target="revisionLog112.xml"/><Relationship Id="rId1729" Type="http://schemas.openxmlformats.org/officeDocument/2006/relationships/revisionLog" Target="revisionLog11.xml"/><Relationship Id="rId1711" Type="http://schemas.openxmlformats.org/officeDocument/2006/relationships/revisionLog" Target="revisionLog1211.xml"/><Relationship Id="rId1716" Type="http://schemas.openxmlformats.org/officeDocument/2006/relationships/revisionLog" Target="revisionLog131.xml"/><Relationship Id="rId1715" Type="http://schemas.openxmlformats.org/officeDocument/2006/relationships/revisionLog" Target="revisionLog1311.xml"/><Relationship Id="rId1728" Type="http://schemas.openxmlformats.org/officeDocument/2006/relationships/revisionLog" Target="revisionLog113.xml"/><Relationship Id="rId1731" Type="http://schemas.openxmlformats.org/officeDocument/2006/relationships/revisionLog" Target="revisionLog1.xml"/><Relationship Id="rId1710" Type="http://schemas.openxmlformats.org/officeDocument/2006/relationships/revisionLog" Target="revisionLog1212.xml"/><Relationship Id="rId1723" Type="http://schemas.openxmlformats.org/officeDocument/2006/relationships/revisionLog" Target="revisionLog1121.xml"/><Relationship Id="rId1727" Type="http://schemas.openxmlformats.org/officeDocument/2006/relationships/revisionLog" Target="revisionLog1131.xml"/><Relationship Id="rId1714" Type="http://schemas.openxmlformats.org/officeDocument/2006/relationships/revisionLog" Target="revisionLog13111.xml"/><Relationship Id="rId1719" Type="http://schemas.openxmlformats.org/officeDocument/2006/relationships/revisionLog" Target="revisionLog15.xml"/><Relationship Id="rId1722" Type="http://schemas.openxmlformats.org/officeDocument/2006/relationships/revisionLog" Target="revisionLog11211.xml"/><Relationship Id="rId1730" Type="http://schemas.openxmlformats.org/officeDocument/2006/relationships/revisionLog" Target="revisionLog12.xml"/><Relationship Id="rId1718" Type="http://schemas.openxmlformats.org/officeDocument/2006/relationships/revisionLog" Target="revisionLog151.xml"/><Relationship Id="rId1726" Type="http://schemas.openxmlformats.org/officeDocument/2006/relationships/revisionLog" Target="revisionLog126.xml"/><Relationship Id="rId1713" Type="http://schemas.openxmlformats.org/officeDocument/2006/relationships/revisionLog" Target="revisionLog131111.xml"/><Relationship Id="rId1721" Type="http://schemas.openxmlformats.org/officeDocument/2006/relationships/revisionLog" Target="revisionLog1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EEF7DCF7-CF98-460D-BE4C-C05DC84561A4}" diskRevisions="1" revisionId="69147" version="36">
  <header guid="{78E85595-FA9D-4B4E-9F19-D566EB8BCB95}" dateTime="2024-05-13T09:54:18" maxSheetId="26" userName="morgau_fin3" r:id="rId17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C9D9826-6D52-44F0-ACBD-B9DF38336382}" dateTime="2024-05-13T10:24:37" maxSheetId="26" userName="morgau_fin3" r:id="rId171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51C94C5-13FD-47CE-BA24-8F776DA64C36}" dateTime="2024-06-03T14:21:29" maxSheetId="26" userName="morgau_fin3" r:id="rId1711" minRId="68323" maxRId="683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B181685-04D8-4473-A895-72AC9966F286}" dateTime="2024-06-03T14:46:11" maxSheetId="26" userName="morgau_fin3" r:id="rId1712" minRId="68358" maxRId="683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1D4EFE7-E195-4CBC-A019-E2B7D79944E0}" dateTime="2024-06-03T14:55:16" maxSheetId="26" userName="morgau_fin3" r:id="rId1713" minRId="68393" maxRId="684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8F5295F-93A7-4521-8C83-4A92BBD24FDC}" dateTime="2024-06-03T15:15:48" maxSheetId="26" userName="morgau_fin3" r:id="rId1714" minRId="68447" maxRId="684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B3DCEBF-6F91-4300-B0A5-E836C3540BD3}" dateTime="2024-06-03T15:17:11" maxSheetId="26" userName="morgau_fin3" r:id="rId1715" minRId="68484" maxRId="68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DEFB8E-FA14-48CE-91D9-12DBD73E345A}" dateTime="2024-06-03T15:19:32" maxSheetId="26" userName="morgau_fin3" r:id="rId1716" minRId="68521" maxRId="685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6F5652-0E9F-42C6-AAA8-B9507ECE1E81}" dateTime="2024-06-03T15:24:12" maxSheetId="26" userName="morgau_fin3" r:id="rId17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FA8FF5B-610D-4E4A-80B9-DF8A3D33A7EB}" dateTime="2024-06-03T16:34:23" maxSheetId="26" userName="morgau_fin3" r:id="rId1718" minRId="68583" maxRId="68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873C1B0-85A7-451B-9FBE-E1BA57A81211}" dateTime="2024-06-03T16:39:51" maxSheetId="26" userName="morgau_fin3" r:id="rId17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9F59FB-0D67-4AA5-A2C5-91D0CF6B3BB5}" dateTime="2024-06-03T16:40:05" maxSheetId="26" userName="morgau_fin3" r:id="rId17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699682-7119-4334-BDF4-31E24A215C41}" dateTime="2024-06-04T15:13:24" maxSheetId="26" userName="morgau_fin3" r:id="rId1721" minRId="68689" maxRId="68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EE51B3-5537-4B20-83AC-F2339FF282FA}" dateTime="2024-06-04T15:40:19" maxSheetId="26" userName="morgau_fin3" r:id="rId1722" minRId="68728" maxRId="6873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373019-F488-412C-8247-DD3C4930343D}" dateTime="2024-06-04T16:07:12" maxSheetId="26" userName="morgau_fin3" r:id="rId1723" minRId="68769" maxRId="687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286EC2-A07D-4653-8751-B13810EF7B40}" dateTime="2024-06-05T09:15:59" maxSheetId="26" userName="morgau_fin3" r:id="rId1724" minRId="68818" maxRId="68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ED18280-0ABE-4CA4-83E7-29E2EE0BE6E8}" dateTime="2024-06-05T09:25:35" maxSheetId="26" userName="morgau_fin3" r:id="rId1725" minRId="68872" maxRId="688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74EAF82-413F-4B0F-9421-384B7D0D311E}" dateTime="2024-06-05T09:56:42" maxSheetId="26" userName="morgau_fin3" r:id="rId1726" minRId="68910" maxRId="689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764AFB-1FA4-4BB9-9AD2-D3658B07C881}" dateTime="2024-06-05T10:01:17" maxSheetId="26" userName="morgau_fin3" r:id="rId17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D5A5A68-1D20-4547-B541-1DC6FC40CB29}" dateTime="2024-06-05T16:50:33" maxSheetId="26" userName="morgau_fin3" r:id="rId17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CCA61A-E14B-4B78-BA65-B73D83859F91}" dateTime="2024-06-06T10:11:50" maxSheetId="26" userName="morgau_fin3" r:id="rId1729" minRId="69003" maxRId="690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3B1233-9801-411A-BF51-D1524E3929D4}" dateTime="2024-06-06T11:08:04" maxSheetId="26" userName="morgau_fin3" r:id="rId17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EF7DCF7-CF98-460D-BE4C-C05DC84561A4}" dateTime="2024-06-07T14:29:57" maxSheetId="26" userName="morgau_fin3" r:id="rId1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3" sqref="C68">
    <dxf>
      <numFmt numFmtId="4" formatCode="#,##0.00"/>
    </dxf>
  </rfmt>
  <rfmt sheetId="3" sqref="C68">
    <dxf>
      <numFmt numFmtId="187" formatCode="#,##0.000"/>
    </dxf>
  </rfmt>
  <rfmt sheetId="3" sqref="C68">
    <dxf>
      <numFmt numFmtId="186" formatCode="#,##0.0000"/>
    </dxf>
  </rfmt>
  <rfmt sheetId="3" sqref="C6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69003" sId="3" numFmtId="4">
    <oc r="C90">
      <v>1312.44778</v>
    </oc>
    <nc r="C90">
      <v>1290.0785599999999</v>
    </nc>
  </rcc>
  <rcc rId="69004" sId="3" numFmtId="4">
    <oc r="D100">
      <v>101.05</v>
    </oc>
    <nc r="D100">
      <v>105.44</v>
    </nc>
  </rcc>
  <rfmt sheetId="3" sqref="F100">
    <dxf>
      <alignment vertical="bottom" readingOrder="0"/>
    </dxf>
  </rfmt>
  <rcc rId="69005" sId="3" numFmtId="4">
    <oc r="D109">
      <v>25.103999999999999</v>
    </oc>
    <nc r="D109">
      <v>325.10399999999998</v>
    </nc>
  </rcc>
  <rcc rId="69006" sId="3" numFmtId="4">
    <oc r="F109">
      <v>0</v>
    </oc>
    <nc r="F109">
      <v>25</v>
    </nc>
  </rcc>
  <rfmt sheetId="3" sqref="F109">
    <dxf>
      <alignment vertical="bottom" readingOrder="0"/>
    </dxf>
  </rfmt>
  <rfmt sheetId="3" sqref="F108">
    <dxf>
      <alignment vertical="bottom" readingOrder="0"/>
    </dxf>
  </rfmt>
  <rfmt sheetId="3" sqref="F110">
    <dxf>
      <alignment vertical="bottom" readingOrder="0"/>
    </dxf>
  </rfmt>
  <rcc rId="69007" sId="3" numFmtId="4">
    <oc r="D111">
      <v>9566.9245699999992</v>
    </oc>
    <nc r="D111">
      <v>14245.235860000001</v>
    </nc>
  </rcc>
  <rcc rId="69008" sId="3" numFmtId="4">
    <oc r="F111">
      <v>9248.6655900000005</v>
    </oc>
    <nc r="F111">
      <v>9885.0013299999991</v>
    </nc>
  </rcc>
  <rcc rId="69009" sId="3" numFmtId="4">
    <oc r="D113">
      <v>5591.39786</v>
    </oc>
    <nc r="D113">
      <v>5714.2873499999996</v>
    </nc>
  </rcc>
  <rcc rId="69010" sId="3" numFmtId="4">
    <oc r="F114">
      <v>5588.7669100000003</v>
    </oc>
    <nc r="F114">
      <v>0</v>
    </nc>
  </rcc>
  <rcc rId="69011" sId="3" numFmtId="4">
    <oc r="D118">
      <v>208.93156999999999</v>
    </oc>
    <nc r="D118">
      <v>417.77699000000001</v>
    </nc>
  </rcc>
  <rcc rId="69012" sId="3" numFmtId="4">
    <oc r="F118">
      <v>18</v>
    </oc>
    <nc r="F118">
      <v>163.4</v>
    </nc>
  </rcc>
  <rfmt sheetId="3" sqref="F118">
    <dxf>
      <alignment vertical="bottom" readingOrder="0"/>
    </dxf>
  </rfmt>
  <rcc rId="69013" sId="3" numFmtId="4">
    <oc r="D123">
      <v>213.29432</v>
    </oc>
    <nc r="D123">
      <v>281.32567999999998</v>
    </nc>
  </rcc>
  <rcc rId="69014" sId="3" numFmtId="4">
    <oc r="F123">
      <v>134.70878999999999</v>
    </oc>
    <nc r="F123">
      <v>217.68204</v>
    </nc>
  </rcc>
  <rfmt sheetId="3" sqref="F123">
    <dxf>
      <alignment vertical="bottom" readingOrder="0"/>
    </dxf>
  </rfmt>
  <rcc rId="69015" sId="3" numFmtId="4">
    <oc r="D126">
      <v>123.55687</v>
    </oc>
    <nc r="D126">
      <v>543.55687</v>
    </nc>
  </rcc>
  <rcc rId="69016" sId="3" numFmtId="4">
    <oc r="F126">
      <v>0</v>
    </oc>
    <nc r="F126">
      <v>139.68706</v>
    </nc>
  </rcc>
  <rfmt sheetId="3" sqref="F126">
    <dxf>
      <alignment vertical="bottom" readingOrder="0"/>
    </dxf>
  </rfmt>
  <rcc rId="69017" sId="3" numFmtId="4">
    <oc r="D130">
      <v>4415.5735199999999</v>
    </oc>
    <nc r="D130">
      <v>6337.4814200000001</v>
    </nc>
  </rcc>
  <rcc rId="69018" sId="3" numFmtId="4">
    <oc r="F130">
      <v>1322.194</v>
    </oc>
    <nc r="F130">
      <v>1459.5422900000001</v>
    </nc>
  </rcc>
  <rcc rId="69019" sId="3" numFmtId="4">
    <oc r="D134">
      <f>SUM(D135:D138)</f>
    </oc>
    <nc r="D134">
      <v>4189.9095100000004</v>
    </nc>
  </rcc>
  <rcc rId="69020" sId="3" numFmtId="4">
    <oc r="F134">
      <v>1401.07413</v>
    </oc>
    <nc r="F134">
      <v>3886.11465</v>
    </nc>
  </rcc>
  <rcc rId="69021" sId="3" numFmtId="4">
    <oc r="D135">
      <v>1437.5049899999999</v>
    </oc>
    <nc r="D135">
      <v>2149.08878</v>
    </nc>
  </rcc>
  <rcc rId="69022" sId="3" numFmtId="4">
    <oc r="F135">
      <v>1890.2796499999999</v>
    </oc>
    <nc r="F135">
      <v>2273.7384000000002</v>
    </nc>
  </rcc>
  <rcc rId="69023" sId="3" numFmtId="4">
    <oc r="D137">
      <v>1370.45363</v>
    </oc>
    <nc r="D137">
      <v>2040.8207299999999</v>
    </nc>
  </rcc>
  <rcc rId="69024" sId="3" numFmtId="4">
    <oc r="F137">
      <v>667.82304999999997</v>
    </oc>
    <nc r="F137">
      <v>1612.37625</v>
    </nc>
  </rcc>
  <rcc rId="69025" sId="3" numFmtId="4">
    <oc r="F139">
      <v>299.72435999999999</v>
    </oc>
    <nc r="F139">
      <v>2072.0318299999999</v>
    </nc>
  </rcc>
  <rcc rId="69026" sId="3" numFmtId="4">
    <oc r="D141">
      <v>755.08273999999994</v>
    </oc>
    <nc r="D141">
      <v>815.90189999999996</v>
    </nc>
  </rcc>
  <rcc rId="69027" sId="3" numFmtId="4">
    <oc r="D146">
      <v>176.35</v>
    </oc>
    <nc r="D146">
      <v>443.11336</v>
    </nc>
  </rcc>
  <rcc rId="69028" sId="3" numFmtId="4">
    <nc r="F146">
      <v>153.9</v>
    </nc>
  </rcc>
  <rcc rId="69029" sId="3" numFmtId="4">
    <oc r="D150">
      <v>5630.5510000000004</v>
    </oc>
    <nc r="D150">
      <v>6522.0940000000001</v>
    </nc>
  </rcc>
  <rcc rId="69030" sId="3" numFmtId="4">
    <oc r="F150">
      <v>4321.30656</v>
    </oc>
    <nc r="F150">
      <v>4612.91464</v>
    </nc>
  </rcc>
  <rcc rId="69031" sId="3" numFmtId="4">
    <oc r="D154">
      <v>1300.8720000000001</v>
    </oc>
    <nc r="D154">
      <v>3409.3879999999999</v>
    </nc>
  </rcc>
  <rcc rId="69032" sId="3" numFmtId="4">
    <oc r="F154">
      <v>2487.0452</v>
    </oc>
    <nc r="F154">
      <v>3319.3822</v>
    </nc>
  </rcc>
  <rcc rId="69033" sId="3" numFmtId="4">
    <oc r="D156">
      <v>8827.56</v>
    </oc>
    <nc r="D156">
      <v>11770.08</v>
    </nc>
  </rcc>
  <rcc rId="69034" sId="3" numFmtId="4">
    <oc r="F156">
      <v>6041.28</v>
    </oc>
    <nc r="F156">
      <v>8306.76</v>
    </nc>
  </rcc>
  <rcc rId="69035" sId="3" numFmtId="4">
    <oc r="D157">
      <v>5770.3579300000001</v>
    </oc>
    <nc r="D157">
      <v>7031.8795300000002</v>
    </nc>
  </rcc>
  <rcc rId="69036" sId="3" numFmtId="4">
    <oc r="F157">
      <v>5221.6487399999996</v>
    </oc>
    <nc r="F157">
      <v>6066.6487399999996</v>
    </nc>
  </rcc>
  <rcc rId="69037" sId="3" numFmtId="4">
    <oc r="D158">
      <v>748.62900000000002</v>
    </oc>
    <nc r="D158">
      <v>977.13495</v>
    </nc>
  </rcc>
  <rcc rId="69038" sId="3" numFmtId="4">
    <oc r="F158">
      <v>369.95708999999999</v>
    </oc>
    <nc r="F158">
      <v>581.91480000000001</v>
    </nc>
  </rcc>
  <rcc rId="69039" sId="3" numFmtId="4">
    <oc r="D160">
      <v>1049.7903200000001</v>
    </oc>
    <nc r="D160">
      <v>1780.51072</v>
    </nc>
  </rcc>
  <rcc rId="69040" sId="3" numFmtId="4">
    <oc r="F160">
      <v>798.68030999999996</v>
    </oc>
    <nc r="F160">
      <v>1064.90708</v>
    </nc>
  </rcc>
  <rcc rId="69041" sId="3" numFmtId="4">
    <oc r="D161">
      <v>0</v>
    </oc>
    <nc r="D161">
      <v>12.6</v>
    </nc>
  </rcc>
  <rcc rId="69042" sId="3" numFmtId="4">
    <oc r="D163">
      <v>4521.8477599999997</v>
    </oc>
    <nc r="D163">
      <v>5679.5072</v>
    </nc>
  </rcc>
  <rcc rId="69043" sId="3" numFmtId="4">
    <oc r="F163">
      <v>4269.7748000000001</v>
    </oc>
    <nc r="F163">
      <v>5211.6500599999999</v>
    </nc>
  </rcc>
  <rcc rId="69044" sId="3" numFmtId="4">
    <oc r="D164">
      <v>3973.8130000000001</v>
    </oc>
    <nc r="D164">
      <v>11125.301799999999</v>
    </nc>
  </rcc>
  <rcc rId="69045" sId="3" numFmtId="4">
    <oc r="F164">
      <v>4030.5590000000002</v>
    </oc>
    <nc r="F164">
      <v>4174.915</v>
    </nc>
  </rcc>
  <rcc rId="69046" sId="3" numFmtId="4">
    <oc r="D169">
      <v>0</v>
    </oc>
    <nc r="D169">
      <v>2687.5590000000002</v>
    </nc>
  </rcc>
  <rcc rId="69047" sId="3" numFmtId="4">
    <oc r="F169">
      <v>346.92</v>
    </oc>
    <nc r="F169">
      <v>581.49599999999998</v>
    </nc>
  </rcc>
  <rcc rId="69048" sId="3" numFmtId="4">
    <oc r="D173">
      <v>937.75531999999998</v>
    </oc>
    <nc r="D173">
      <v>2413.8843700000002</v>
    </nc>
  </rcc>
  <rcc rId="69049" sId="3" numFmtId="4">
    <oc r="F173">
      <v>84.132090000000005</v>
    </oc>
    <nc r="F173">
      <v>239.8</v>
    </nc>
  </rcc>
  <rcc rId="69050" sId="3" numFmtId="4">
    <oc r="D175">
      <v>423.23926</v>
    </oc>
    <nc r="D175">
      <v>483.23926</v>
    </nc>
  </rcc>
  <rcc rId="69051" sId="3" numFmtId="4">
    <oc r="D183">
      <v>87.273269999999997</v>
    </oc>
    <nc r="D183">
      <v>112.76537</v>
    </nc>
  </rcc>
  <rcc rId="69052" sId="3" numFmtId="4">
    <nc r="F183">
      <v>53.49362</v>
    </nc>
  </rcc>
  <rcc rId="69053" sId="3" numFmtId="4">
    <oc r="D186">
      <v>21478.248</v>
    </oc>
    <nc r="D186">
      <v>24457.125</v>
    </nc>
  </rcc>
  <rcc rId="69054" sId="3" numFmtId="4">
    <nc r="F186">
      <v>2407.4160000000002</v>
    </nc>
  </rcc>
  <rcc rId="69055" sId="3" numFmtId="4">
    <oc r="D191">
      <v>473.52199999999999</v>
    </oc>
    <nc r="D191">
      <v>579.37199999999996</v>
    </nc>
  </rcc>
  <rcc rId="69056" sId="3" numFmtId="4">
    <oc r="F191">
      <v>323.35000000000002</v>
    </oc>
    <nc r="F191">
      <v>358.17500000000001</v>
    </nc>
  </rcc>
  <rcc rId="69057" sId="3" numFmtId="4">
    <oc r="D193">
      <v>4570.7560000000003</v>
    </oc>
    <nc r="D193">
      <v>6820.06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68818" sId="3" numFmtId="4">
    <oc r="D84">
      <v>19653.280460000002</v>
    </oc>
    <nc r="D84">
      <v>25610.570449999999</v>
    </nc>
  </rcc>
  <rcc rId="68819" sId="3" numFmtId="4">
    <oc r="D86">
      <v>2370.24037</v>
    </oc>
    <nc r="D86">
      <v>2932.85518</v>
    </nc>
  </rcc>
  <rcc rId="68820" sId="3" numFmtId="4">
    <oc r="D89">
      <v>12904.389880000001</v>
    </oc>
    <nc r="D89">
      <v>16655.080969999999</v>
    </nc>
  </rcc>
  <rcc rId="68821" sId="3" numFmtId="4">
    <oc r="D92">
      <v>423.17200000000003</v>
    </oc>
    <nc r="D92">
      <v>540.96604000000002</v>
    </nc>
  </rcc>
  <rcc rId="68822" sId="3" numFmtId="4">
    <oc r="D94">
      <v>371.67770000000002</v>
    </oc>
    <nc r="D94">
      <v>480.73815000000002</v>
    </nc>
  </rcc>
  <rcc rId="68823" sId="3" numFmtId="4">
    <oc r="D95">
      <v>1152.9811999999999</v>
    </oc>
    <nc r="D95">
      <v>1420.44082</v>
    </nc>
  </rcc>
  <rcc rId="68824" sId="3" numFmtId="4">
    <oc r="D96">
      <v>25.557880000000001</v>
    </oc>
    <nc r="D96">
      <v>28.36788</v>
    </nc>
  </rcc>
  <rcc rId="68825" sId="3" numFmtId="4">
    <oc r="D97">
      <v>122.35328</v>
    </oc>
    <nc r="D97">
      <v>306.66618</v>
    </nc>
  </rcc>
  <rcc rId="68826" sId="3" numFmtId="4">
    <oc r="D99">
      <v>101.05</v>
    </oc>
    <nc r="D99">
      <v>165.44</v>
    </nc>
  </rcc>
  <rcc rId="68827" sId="3" numFmtId="4">
    <oc r="D106">
      <v>15283.42643</v>
    </oc>
    <nc r="D106">
      <v>20384.627209999999</v>
    </nc>
  </rcc>
  <rcc rId="68828" sId="3" numFmtId="4">
    <oc r="D116">
      <v>402.53057000000001</v>
    </oc>
    <nc r="D116">
      <v>611.37593000000004</v>
    </nc>
  </rcc>
  <rcc rId="68829" sId="3" numFmtId="4">
    <oc r="D122">
      <v>1432.72856</v>
    </oc>
    <nc r="D122">
      <v>4021.22777</v>
    </nc>
  </rcc>
  <rcc rId="68830" sId="3" numFmtId="4">
    <oc r="D125">
      <v>6074.6115300000001</v>
    </oc>
    <nc r="D125">
      <v>8416.5194300000003</v>
    </nc>
  </rcc>
  <rcc rId="68831" sId="3" numFmtId="4">
    <oc r="D133">
      <v>3563.0413600000002</v>
    </oc>
    <nc r="D133">
      <v>5005.8114100000003</v>
    </nc>
  </rcc>
  <rcc rId="68832" sId="3" numFmtId="4">
    <oc r="D143">
      <f>SUM(D145)</f>
    </oc>
    <nc r="D143">
      <v>443.11336</v>
    </nc>
  </rcc>
  <rcc rId="68833" sId="3" numFmtId="4">
    <oc r="D145">
      <v>176.35</v>
    </oc>
    <nc r="D145">
      <v>443.11336</v>
    </nc>
  </rcc>
  <rcc rId="68834" sId="3" numFmtId="4">
    <oc r="D149">
      <v>38233.760499999997</v>
    </oc>
    <nc r="D149">
      <v>53607.103499999997</v>
    </nc>
  </rcc>
  <rcc rId="68835" sId="3" numFmtId="4">
    <oc r="D153">
      <v>171194.78406999999</v>
    </oc>
    <nc r="D153">
      <v>229680.15502000001</v>
    </nc>
  </rcc>
  <rcc rId="68836" sId="3" numFmtId="4">
    <oc r="D162">
      <v>8495.7607599999992</v>
    </oc>
    <nc r="D162">
      <v>16804.809000000001</v>
    </nc>
  </rcc>
  <rcc rId="68837" sId="3" numFmtId="4">
    <oc r="D166">
      <v>29.4</v>
    </oc>
    <nc r="D166">
      <v>59.4</v>
    </nc>
  </rcc>
  <rcc rId="68838" sId="3" numFmtId="4">
    <oc r="D167">
      <v>43.486899999999999</v>
    </oc>
    <nc r="D167">
      <v>90.036900000000003</v>
    </nc>
  </rcc>
  <rcc rId="68839" sId="3" numFmtId="4">
    <oc r="D168">
      <v>1153.5952299999999</v>
    </oc>
    <nc r="D168">
      <v>4977.2692999999999</v>
    </nc>
  </rcc>
  <rcc rId="68840" sId="3" numFmtId="4">
    <oc r="D172">
      <v>29947.194579999999</v>
    </oc>
    <nc r="D172">
      <v>36555.701780000003</v>
    </nc>
  </rcc>
  <rcc rId="68841" sId="3" numFmtId="4">
    <oc r="D178">
      <v>1118.75125</v>
    </oc>
    <nc r="D178">
      <v>1333.4586300000001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68872" sId="3" numFmtId="4">
    <oc r="D180">
      <v>66.438919999999996</v>
    </oc>
    <nc r="D180">
      <v>83.048649999999995</v>
    </nc>
  </rcc>
  <rcc rId="68873" sId="3" numFmtId="4">
    <oc r="C181">
      <v>11089.000309999999</v>
    </oc>
    <nc r="C181">
      <v>11268.688099999999</v>
    </nc>
  </rcc>
  <rcc rId="68874" sId="3" numFmtId="4">
    <oc r="D181">
      <v>3337.4823999999999</v>
    </oc>
    <nc r="D181">
      <v>4502.3173800000004</v>
    </nc>
  </rcc>
  <rcc rId="68875" sId="3" numFmtId="4">
    <oc r="D184">
      <v>34226.484429999997</v>
    </oc>
    <nc r="D184">
      <v>37205.361429999997</v>
    </nc>
  </rcc>
  <rcc rId="68876" sId="3" numFmtId="4">
    <oc r="D188">
      <v>19.538810000000002</v>
    </oc>
    <nc r="D188">
      <v>24.717020000000002</v>
    </nc>
  </rcc>
  <rcc rId="68877" sId="3" numFmtId="4">
    <oc r="D190">
      <v>473.52199999999999</v>
    </oc>
    <nc r="D190">
      <v>579.37199999999996</v>
    </nc>
  </rcc>
  <rcc rId="68878" sId="3" numFmtId="4">
    <oc r="D192">
      <v>4570.7560000000003</v>
    </oc>
    <nc r="D192">
      <v>6820.06</v>
    </nc>
  </rcc>
  <rcc rId="68879" sId="3" numFmtId="4">
    <oc r="D194">
      <v>784.72799999999995</v>
    </oc>
    <nc r="D194">
      <v>5062.558</v>
    </nc>
  </rcc>
  <rfmt sheetId="3" sqref="D199">
    <dxf>
      <numFmt numFmtId="4" formatCode="#,##0.00"/>
    </dxf>
  </rfmt>
  <rfmt sheetId="3" sqref="D199">
    <dxf>
      <numFmt numFmtId="187" formatCode="#,##0.000"/>
    </dxf>
  </rfmt>
  <rfmt sheetId="3" sqref="D199">
    <dxf>
      <numFmt numFmtId="186" formatCode="#,##0.0000"/>
    </dxf>
  </rfmt>
  <rfmt sheetId="3" sqref="D199">
    <dxf>
      <numFmt numFmtId="172" formatCode="#,##0.00000"/>
    </dxf>
  </rfmt>
  <rfmt sheetId="3" sqref="D199">
    <dxf>
      <numFmt numFmtId="186" formatCode="#,##0.0000"/>
    </dxf>
  </rfmt>
  <rfmt sheetId="3" sqref="D199">
    <dxf>
      <numFmt numFmtId="187" formatCode="#,##0.000"/>
    </dxf>
  </rfmt>
  <rfmt sheetId="3" sqref="D199">
    <dxf>
      <numFmt numFmtId="4" formatCode="#,##0.00"/>
    </dxf>
  </rfmt>
  <rfmt sheetId="3" sqref="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8358" sId="3" numFmtId="4">
    <oc r="F7">
      <v>36844.526619999997</v>
    </oc>
    <nc r="F7">
      <v>44792.297910000001</v>
    </nc>
  </rcc>
  <rcc rId="68359" sId="3" numFmtId="4">
    <oc r="F9">
      <v>3114.9003899999998</v>
    </oc>
    <nc r="F9">
      <v>3912.36661</v>
    </nc>
  </rcc>
  <rcc rId="68360" sId="3" numFmtId="4">
    <oc r="F10">
      <v>14.302060000000001</v>
    </oc>
    <nc r="F10">
      <v>19.412369999999999</v>
    </nc>
  </rcc>
  <rcc rId="68361" sId="3" numFmtId="4">
    <oc r="F11">
      <v>3316.9546999999998</v>
    </oc>
    <nc r="F11">
      <v>4143.6337000000003</v>
    </nc>
  </rcc>
  <rcc rId="68362" sId="3" numFmtId="4">
    <oc r="F12">
      <v>-385.80509999999998</v>
    </oc>
    <nc r="F12">
      <v>-487.46820000000002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68910" sId="3" numFmtId="4">
    <oc r="C88">
      <v>854.41650000000004</v>
    </oc>
    <nc r="C88">
      <v>781.56011999999998</v>
    </nc>
  </rcc>
  <rcc rId="68911" sId="3" numFmtId="4">
    <oc r="C89">
      <v>42729.955779999997</v>
    </oc>
    <nc r="C89">
      <v>42957.586560000003</v>
    </nc>
  </rcc>
  <rcc rId="68912" sId="3" numFmtId="4">
    <oc r="C116">
      <v>3345.4</v>
    </oc>
    <nc r="C116">
      <v>3095.4</v>
    </nc>
  </rcc>
  <rfmt sheetId="3" sqref="C199">
    <dxf>
      <numFmt numFmtId="4" formatCode="#,##0.00"/>
    </dxf>
  </rfmt>
  <rfmt sheetId="3" sqref="C199">
    <dxf>
      <numFmt numFmtId="187" formatCode="#,##0.000"/>
    </dxf>
  </rfmt>
  <rfmt sheetId="3" sqref="C199">
    <dxf>
      <numFmt numFmtId="186" formatCode="#,##0.0000"/>
    </dxf>
  </rfmt>
  <rfmt sheetId="3" sqref="C199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3" sqref="F99" start="0" length="0">
    <dxf>
      <border outline="0">
        <left style="thin">
          <color indexed="64"/>
        </left>
      </border>
    </dxf>
  </rfmt>
  <rfmt sheetId="3" sqref="F101" start="0" length="0">
    <dxf>
      <border outline="0">
        <left style="thin">
          <color indexed="64"/>
        </left>
      </border>
    </dxf>
  </rfmt>
  <rcc rId="68521" sId="3" numFmtId="4">
    <oc r="F106">
      <v>15204.48993</v>
    </oc>
    <nc r="F106">
      <v>15865.82567</v>
    </nc>
  </rcc>
  <rcc rId="68522" sId="3" numFmtId="4">
    <oc r="F116">
      <v>242.85400000000001</v>
    </oc>
    <nc r="F116">
      <v>388.25400000000002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68583" sId="3" numFmtId="4">
    <oc r="F122">
      <v>134.70878999999999</v>
    </oc>
    <nc r="F122">
      <v>217.68204</v>
    </nc>
  </rcc>
  <rcc rId="68584" sId="3" numFmtId="4">
    <oc r="F125">
      <v>1322.194</v>
    </oc>
    <nc r="F125">
      <v>1599.2293500000001</v>
    </nc>
  </rcc>
  <rcc rId="68585" sId="3" numFmtId="4">
    <oc r="F133">
      <v>2857.8270600000001</v>
    </oc>
    <nc r="F133">
      <v>5958.1464800000003</v>
    </nc>
  </rcc>
  <rcc rId="68586" sId="3" numFmtId="4">
    <oc r="F149">
      <v>40407.626060000002</v>
    </oc>
    <nc r="F149">
      <v>50048.729140000003</v>
    </nc>
  </rcc>
  <rcc rId="68587" sId="3" numFmtId="4">
    <oc r="F153">
      <v>148332.85195000001</v>
    </oc>
    <nc r="F153">
      <v>172501.43943</v>
    </nc>
  </rcc>
  <rcc rId="68588" sId="3" numFmtId="4">
    <oc r="F162">
      <v>12166.0088</v>
    </oc>
    <nc r="F162">
      <v>14195.100060000001</v>
    </nc>
  </rcc>
  <rcc rId="68589" sId="3" numFmtId="4">
    <oc r="F167">
      <v>58.7</v>
    </oc>
    <nc r="F167">
      <v>74.313800000000001</v>
    </nc>
  </rcc>
  <rcc rId="68590" sId="3" numFmtId="4">
    <oc r="F168">
      <v>1461.2748300000001</v>
    </oc>
    <nc r="F168">
      <v>2021.26647</v>
    </nc>
  </rcc>
  <rcc rId="68591" sId="3" numFmtId="4">
    <oc r="F172">
      <v>21839.532090000001</v>
    </oc>
    <nc r="F172">
      <v>29942.85497</v>
    </nc>
  </rcc>
  <rcc rId="68592" sId="3" numFmtId="4">
    <oc r="F178">
      <v>316.94242000000003</v>
    </oc>
    <nc r="F178">
      <v>455.15374000000003</v>
    </nc>
  </rcc>
  <rcc rId="68593" sId="3" numFmtId="4">
    <oc r="F181">
      <v>2545.3236499999998</v>
    </oc>
    <nc r="F181">
      <v>3130.0063700000001</v>
    </nc>
  </rcc>
  <rcc rId="68594" sId="3" numFmtId="4">
    <oc r="F184">
      <v>15785.8539</v>
    </oc>
    <nc r="F184">
      <v>18193.269899999999</v>
    </nc>
  </rcc>
  <rcc rId="68595" sId="3" numFmtId="4">
    <oc r="F188">
      <v>19.226659999999999</v>
    </oc>
    <nc r="F188">
      <v>24.344259999999998</v>
    </nc>
  </rcc>
  <rcc rId="68596" sId="3" numFmtId="4">
    <oc r="F190">
      <v>323.35000000000002</v>
    </oc>
    <nc r="F190">
      <v>358.17500000000001</v>
    </nc>
  </rcc>
  <rcc rId="68597" sId="3" numFmtId="4">
    <oc r="F192">
      <v>3649.66</v>
    </oc>
    <nc r="F192">
      <v>5467.8419999999996</v>
    </nc>
  </rcc>
  <rcc rId="68598" sId="3">
    <oc r="F179">
      <f>SUM(F180:F188)</f>
    </oc>
    <nc r="F179">
      <f>SUM(F180+F181+F184+F188)</f>
    </nc>
  </rcc>
  <rfmt sheetId="3" sqref="F199">
    <dxf>
      <numFmt numFmtId="4" formatCode="#,##0.00"/>
    </dxf>
  </rfmt>
  <rfmt sheetId="3" sqref="F199">
    <dxf>
      <numFmt numFmtId="187" formatCode="#,##0.000"/>
    </dxf>
  </rfmt>
  <rfmt sheetId="3" sqref="F199">
    <dxf>
      <numFmt numFmtId="186" formatCode="#,##0.0000"/>
    </dxf>
  </rfmt>
  <rfmt sheetId="3" sqref="F199">
    <dxf>
      <numFmt numFmtId="172" formatCode="#,##0.00000"/>
    </dxf>
  </rfmt>
  <rfmt sheetId="3" sqref="F199">
    <dxf>
      <numFmt numFmtId="186" formatCode="#,##0.0000"/>
    </dxf>
  </rfmt>
  <rfmt sheetId="3" sqref="F199">
    <dxf>
      <numFmt numFmtId="187" formatCode="#,##0.000"/>
    </dxf>
  </rfmt>
  <rfmt sheetId="3" sqref="F199">
    <dxf>
      <numFmt numFmtId="4" formatCode="#,##0.00"/>
    </dxf>
  </rfmt>
  <rfmt sheetId="3" sqref="F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68769" sId="3" numFmtId="4">
    <oc r="D52">
      <v>690.09299999999996</v>
    </oc>
    <nc r="D52">
      <v>838.70100000000002</v>
    </nc>
  </rcc>
  <rcc rId="68770" sId="3" numFmtId="4">
    <oc r="D55">
      <v>1578.17714</v>
    </oc>
    <nc r="D55">
      <v>2785.3322499999999</v>
    </nc>
  </rcc>
  <rcc rId="68771" sId="3" numFmtId="4">
    <oc r="D56">
      <v>79.393510000000006</v>
    </oc>
    <nc r="D56">
      <v>85.219040000000007</v>
    </nc>
  </rcc>
  <rcc rId="68772" sId="3" numFmtId="4">
    <oc r="D60">
      <v>393.72609</v>
    </oc>
    <nc r="D60">
      <v>520.87023999999997</v>
    </nc>
  </rcc>
  <rcc rId="68773" sId="3" numFmtId="4">
    <oc r="D61">
      <v>694.95369000000005</v>
    </oc>
    <nc r="D61">
      <v>2629.6672199999998</v>
    </nc>
  </rcc>
  <rcc rId="68774" sId="3" numFmtId="4">
    <oc r="D64">
      <v>160.20699999999999</v>
    </oc>
    <nc r="D64">
      <v>742.29899999999998</v>
    </nc>
  </rcc>
  <rcc rId="68775" sId="3" numFmtId="4">
    <oc r="D66">
      <v>128.98090999999999</v>
    </oc>
    <nc r="D66">
      <v>121.03194999999999</v>
    </nc>
  </rcc>
  <rcc rId="68776" sId="3" numFmtId="4">
    <oc r="D67">
      <v>5665.0720899999997</v>
    </oc>
    <nc r="D67">
      <v>5762.4070899999997</v>
    </nc>
  </rcc>
  <rcc rId="68777" sId="3" numFmtId="4">
    <oc r="D70">
      <v>52281</v>
    </oc>
    <nc r="D70">
      <v>62737.2</v>
    </nc>
  </rcc>
  <rcc rId="68778" sId="3" numFmtId="4">
    <oc r="D72">
      <v>59198.563289999998</v>
    </oc>
    <nc r="D72">
      <v>65504.172870000002</v>
    </nc>
  </rcc>
  <rcc rId="68779" sId="3" numFmtId="4">
    <oc r="D73">
      <v>171440.77736000001</v>
    </oc>
    <nc r="D73">
      <v>240756.46002999999</v>
    </nc>
  </rcc>
  <rcc rId="68780" sId="3" numFmtId="4">
    <oc r="C74">
      <v>35637.105710000003</v>
    </oc>
    <nc r="C74">
      <v>35743.937120000002</v>
    </nc>
  </rcc>
  <rcc rId="68781" sId="3" numFmtId="4">
    <oc r="D74">
      <v>9949.0851299999995</v>
    </oc>
    <nc r="D74">
      <v>15906.32553</v>
    </nc>
  </rcc>
  <rcc rId="68782" sId="3" numFmtId="4">
    <oc r="D77">
      <v>-496.15199999999999</v>
    </oc>
    <nc r="D77">
      <v>-500.27202999999997</v>
    </nc>
  </rcc>
  <rcc rId="68783" sId="3" numFmtId="4">
    <oc r="C72">
      <v>237643.30377999999</v>
    </oc>
    <nc r="C72">
      <v>237620.93455999999</v>
    </nc>
  </rcc>
  <rcc rId="68784" sId="3">
    <oc r="A76">
      <v>2180500005</v>
    </oc>
    <nc r="A76">
      <v>208000000</v>
    </nc>
  </rcc>
  <rcc rId="68785" sId="3" numFmtId="4">
    <nc r="D76">
      <v>-21.83625</v>
    </nc>
  </rcc>
  <rcc rId="68786" sId="3" xfDxf="1" s="1" dxf="1">
    <oc r="B76" t="inlineStr">
      <is>
        <t>Доходы от возврата остатка субсидий</t>
      </is>
    </oc>
    <nc r="B76" t="inlineStr">
      <is>
    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8787" sId="3" numFmtId="4">
    <oc r="D51">
      <v>154.65950000000001</v>
    </oc>
    <nc r="D51">
      <v>203.54611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fmt sheetId="3" sqref="C199">
    <dxf>
      <numFmt numFmtId="186" formatCode="#,##0.0000"/>
    </dxf>
  </rfmt>
  <rfmt sheetId="3" sqref="C199">
    <dxf>
      <numFmt numFmtId="187" formatCode="#,##0.000"/>
    </dxf>
  </rfmt>
  <rfmt sheetId="3" sqref="C199">
    <dxf>
      <numFmt numFmtId="4" formatCode="#,##0.00"/>
    </dxf>
  </rfmt>
  <rfmt sheetId="3" sqref="C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8323" sId="3">
    <oc r="A2" t="inlineStr">
      <is>
        <t xml:space="preserve">                                                                                Моргаушского муниципального округа на 01.05.2024 г.</t>
      </is>
    </oc>
    <nc r="A2" t="inlineStr">
      <is>
        <t xml:space="preserve">                                                                                Моргаушского муниципального округа на 01.06.2024 г.</t>
      </is>
    </nc>
  </rcc>
  <rcc rId="68324" sId="3">
    <oc r="D4" t="inlineStr">
      <is>
        <t>исполнено на 01.05.2024 г.</t>
      </is>
    </oc>
    <nc r="D4" t="inlineStr">
      <is>
        <t>исполнено на 01.06.2024 г.</t>
      </is>
    </nc>
  </rcc>
  <rcc rId="68325" sId="3">
    <oc r="F4" t="inlineStr">
      <is>
        <t>исполнено на 01.05.2023г.</t>
      </is>
    </oc>
    <nc r="F4" t="inlineStr">
      <is>
        <t>исполнено на 01.06.2023г.</t>
      </is>
    </nc>
  </rcc>
  <rcc rId="68326" sId="3">
    <oc r="D81" t="inlineStr">
      <is>
        <t>исполнено на 01.05.2024 г.</t>
      </is>
    </oc>
    <nc r="D81" t="inlineStr">
      <is>
        <t>исполнено на 01.06.2024 г.</t>
      </is>
    </nc>
  </rcc>
  <rcc rId="68327" sId="3">
    <oc r="F81" t="inlineStr">
      <is>
        <t>исполнено на 01.05.2023г.</t>
      </is>
    </oc>
    <nc r="F81" t="inlineStr">
      <is>
        <t>исполнено на 01.06.2023г.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68484" sId="3" numFmtId="4">
    <oc r="F84">
      <v>15996.008519999999</v>
    </oc>
    <nc r="F84">
      <v>21265.78947</v>
    </nc>
  </rcc>
  <rcc rId="68485" sId="3" numFmtId="4">
    <oc r="F86">
      <v>1848.2099800000001</v>
    </oc>
    <nc r="F86">
      <v>2751.9206899999999</v>
    </nc>
  </rcc>
  <rcc rId="68486" sId="3" numFmtId="4">
    <oc r="F89">
      <v>8789.5268799999994</v>
    </oc>
    <nc r="F89">
      <v>12876.22688</v>
    </nc>
  </rcc>
  <rcc rId="68487" sId="3" numFmtId="4">
    <oc r="F92">
      <v>492.31132000000002</v>
    </oc>
    <nc r="F92">
      <v>616.43592000000001</v>
    </nc>
  </rcc>
  <rcc rId="68488" sId="3" numFmtId="4">
    <oc r="F94">
      <v>350.27891</v>
    </oc>
    <nc r="F94">
      <v>463.23151000000001</v>
    </nc>
  </rcc>
  <rcc rId="68489" sId="3" numFmtId="4">
    <oc r="F95">
      <v>900.91949</v>
    </oc>
    <nc r="F95">
      <v>1183.56034</v>
    </nc>
  </rcc>
  <rcc rId="68490" sId="3" odxf="1" dxf="1" numFmtId="4">
    <oc r="F97">
      <v>15.4</v>
    </oc>
    <nc r="F97">
      <v>71.099999999999994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68728" sId="3" numFmtId="4">
    <oc r="D21">
      <v>56.0807</v>
    </oc>
    <nc r="D21">
      <v>102.67755</v>
    </nc>
  </rcc>
  <rcc rId="68729" sId="3" numFmtId="4">
    <oc r="D22">
      <v>257.62133999999998</v>
    </oc>
    <nc r="D22">
      <v>290.73041999999998</v>
    </nc>
  </rcc>
  <rcc rId="68730" sId="3" numFmtId="4">
    <oc r="D24">
      <v>1280.3821800000001</v>
    </oc>
    <nc r="D24">
      <v>3093.7969699999999</v>
    </nc>
  </rcc>
  <rcc rId="68731" sId="3" numFmtId="4">
    <oc r="D25">
      <v>887.54192999999998</v>
    </oc>
    <nc r="D25">
      <v>985.82150000000001</v>
    </nc>
  </rcc>
  <rcc rId="68732" sId="3" numFmtId="4">
    <oc r="D27">
      <v>142.46600000000001</v>
    </oc>
    <nc r="D27">
      <v>212.964</v>
    </nc>
  </rcc>
  <rcc rId="68733" sId="3" numFmtId="4">
    <oc r="D29">
      <v>1056.33665</v>
    </oc>
    <nc r="D29">
      <v>1310.40534</v>
    </nc>
  </rcc>
  <rcc rId="68734" sId="3" numFmtId="4">
    <oc r="D30">
      <v>15.7</v>
    </oc>
    <nc r="D30">
      <v>17.93</v>
    </nc>
  </rcc>
  <rcc rId="68735" sId="3" numFmtId="4">
    <oc r="D41">
      <v>2920.4700200000002</v>
    </oc>
    <nc r="D41">
      <v>3742.5961000000002</v>
    </nc>
  </rcc>
  <rcc rId="68736" sId="3" numFmtId="4">
    <oc r="D42">
      <v>439.16534000000001</v>
    </oc>
    <nc r="D42">
      <v>486.80759</v>
    </nc>
  </rcc>
  <rcc rId="68737" sId="3" numFmtId="4">
    <oc r="D43">
      <v>111.42292999999999</v>
    </oc>
    <nc r="D43">
      <v>138.20421999999999</v>
    </nc>
  </rcc>
  <rcc rId="68738" sId="3" numFmtId="4">
    <oc r="D47">
      <v>300.39451000000003</v>
    </oc>
    <nc r="D47">
      <v>367.971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68447" sId="3" numFmtId="4">
    <oc r="F66">
      <v>9.8520000000000003</v>
    </oc>
    <nc r="F66">
      <v>34.585619999999999</v>
    </nc>
  </rcc>
  <rcc rId="68448" sId="3" numFmtId="4">
    <oc r="F67">
      <v>6447.4906499999997</v>
    </oc>
    <nc r="F67">
      <v>6331.1028200000001</v>
    </nc>
  </rcc>
  <rcc rId="68449" sId="3" numFmtId="4">
    <oc r="F72">
      <v>52561.169560000002</v>
    </oc>
    <nc r="F72">
      <v>70148.782439999995</v>
    </nc>
  </rcc>
  <rcc rId="68450" sId="3" numFmtId="4">
    <oc r="F73">
      <v>148681.05342000001</v>
    </oc>
    <nc r="F73">
      <v>169273.05064</v>
    </nc>
  </rcc>
  <rcc rId="68451" sId="3" numFmtId="4">
    <oc r="F74">
      <v>7839.9603100000004</v>
    </oc>
    <nc r="F74">
      <v>14368.667079999999</v>
    </nc>
  </rcc>
  <rcc rId="68452" sId="3" numFmtId="4">
    <oc r="F52">
      <v>6032.4047899999996</v>
    </oc>
    <nc r="F52"/>
  </rcc>
  <rcc rId="68453" sId="3" odxf="1" dxf="1" numFmtId="4">
    <oc r="F51">
      <v>0</v>
    </oc>
    <nc r="F51">
      <v>229.35409000000001</v>
    </nc>
    <odxf/>
    <ndxf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c rId="68689" sId="3" numFmtId="4">
    <oc r="D7">
      <v>40944.677559999996</v>
    </oc>
    <nc r="D7">
      <v>65790.867259999999</v>
    </nc>
  </rcc>
  <rcc rId="68690" sId="3" numFmtId="4">
    <oc r="D9">
      <v>2478.79126</v>
    </oc>
    <nc r="D9">
      <v>4381.1073500000002</v>
    </nc>
  </rcc>
  <rcc rId="68691" sId="3" numFmtId="4">
    <oc r="D10">
      <v>13.050280000000001</v>
    </oc>
    <nc r="D10">
      <v>24.376650000000001</v>
    </nc>
  </rcc>
  <rcc rId="68692" sId="3" numFmtId="4">
    <oc r="D11">
      <v>2837.2384699999998</v>
    </oc>
    <nc r="D11">
      <v>4755.9297999999999</v>
    </nc>
  </rcc>
  <rcc rId="68693" sId="3" numFmtId="4">
    <oc r="D12">
      <v>-273.86401000000001</v>
    </oc>
    <nc r="D12">
      <v>-493.55887999999999</v>
    </nc>
  </rcc>
  <rcc rId="68694" sId="3" numFmtId="4">
    <oc r="D14">
      <v>2804.7311199999999</v>
    </oc>
    <nc r="D14">
      <v>15302.61506</v>
    </nc>
  </rcc>
  <rcc rId="68695" sId="3" numFmtId="4">
    <oc r="D16">
      <v>2955.6003500000002</v>
    </oc>
    <nc r="D16">
      <v>2995.2733499999999</v>
    </nc>
  </rcc>
  <rcc rId="68696" sId="3" numFmtId="4">
    <oc r="D17">
      <v>2234.7806799999998</v>
    </oc>
    <nc r="D17">
      <v>2208.6488100000001</v>
    </nc>
  </rcc>
  <rcc rId="68697" sId="3" numFmtId="4">
    <oc r="D19">
      <v>825.47233000000006</v>
    </oc>
    <nc r="D19">
      <v>1110.09663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68393" sId="3" numFmtId="4">
    <oc r="F14">
      <v>9301.7455100000006</v>
    </oc>
    <nc r="F14">
      <v>10582.513870000001</v>
    </nc>
  </rcc>
  <rcc rId="68394" sId="3" numFmtId="4">
    <oc r="F15">
      <v>-62.381369999999997</v>
    </oc>
    <nc r="F15">
      <v>-57.604320000000001</v>
    </nc>
  </rcc>
  <rcc rId="68395" sId="3" numFmtId="4">
    <oc r="F16">
      <v>1855.7763199999999</v>
    </oc>
    <nc r="F16">
      <v>1978.3315399999999</v>
    </nc>
  </rcc>
  <rcc rId="68396" sId="3" numFmtId="4">
    <oc r="F17">
      <v>596.89899000000003</v>
    </oc>
    <nc r="F17">
      <v>620.28696000000002</v>
    </nc>
  </rcc>
  <rcc rId="68397" sId="3" numFmtId="4">
    <oc r="F19">
      <v>346.43311</v>
    </oc>
    <nc r="F19">
      <v>475.48432000000003</v>
    </nc>
  </rcc>
  <rcc rId="68398" sId="3" odxf="1" dxf="1" numFmtId="4">
    <oc r="F21">
      <v>72.12567</v>
    </oc>
    <nc r="F21">
      <v>75.69265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8399" sId="3" odxf="1" dxf="1" numFmtId="4">
    <oc r="F22">
      <v>172.89645999999999</v>
    </oc>
    <nc r="F22">
      <v>194.60884999999999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8400" sId="3" odxf="1" dxf="1" numFmtId="4">
    <oc r="F24">
      <v>1628.28529</v>
    </oc>
    <nc r="F24">
      <v>1797.3459499999999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8401" sId="3" odxf="1" dxf="1" numFmtId="4">
    <oc r="F25">
      <v>353.19659999999999</v>
    </oc>
    <nc r="F25">
      <v>398.25941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8402" sId="3" numFmtId="4">
    <oc r="F29">
      <v>457.71483000000001</v>
    </oc>
    <nc r="F29">
      <v>666.45734000000004</v>
    </nc>
  </rcc>
  <rcc rId="68403" sId="3" numFmtId="4">
    <oc r="F30">
      <v>12.18</v>
    </oc>
    <nc r="F30">
      <v>16.03</v>
    </nc>
  </rcc>
  <rcc rId="68404" sId="3" numFmtId="4">
    <oc r="F41">
      <v>3789.0252799999998</v>
    </oc>
    <nc r="F41">
      <v>4296.7003599999998</v>
    </nc>
  </rcc>
  <rcc rId="68405" sId="3" numFmtId="4">
    <oc r="F42">
      <v>431.06209000000001</v>
    </oc>
    <nc r="F42">
      <v>496.93668000000002</v>
    </nc>
  </rcc>
  <rcc rId="68406" sId="3" numFmtId="4">
    <oc r="F43">
      <v>131.91586000000001</v>
    </oc>
    <nc r="F43">
      <v>165.76478</v>
    </nc>
  </rcc>
  <rcc rId="68407" sId="3" numFmtId="4">
    <oc r="F47">
      <v>163.60499999999999</v>
    </oc>
    <nc r="F47">
      <v>225.11768000000001</v>
    </nc>
  </rcc>
  <rcc rId="68408" sId="3" odxf="1" dxf="1" numFmtId="4">
    <oc r="F51">
      <v>130.9811</v>
    </oc>
    <nc r="F51">
      <v>0</v>
    </nc>
    <odxf/>
    <ndxf/>
  </rcc>
  <rcc rId="68409" sId="3" numFmtId="4">
    <oc r="F52">
      <v>0</v>
    </oc>
    <nc r="F52">
      <v>6032.4047899999996</v>
    </nc>
  </rcc>
  <rcc rId="68410" sId="3" numFmtId="4">
    <oc r="F60">
      <v>301.90280999999999</v>
    </oc>
    <nc r="F60">
      <v>352.55622</v>
    </nc>
  </rcc>
  <rcc rId="68411" sId="3" numFmtId="4">
    <oc r="F61">
      <v>43.971290000000003</v>
    </oc>
    <nc r="F61">
      <v>69.836519999999993</v>
    </nc>
  </rcc>
  <rcc rId="68412" sId="3" numFmtId="4">
    <oc r="F62">
      <v>0</v>
    </oc>
    <nc r="F62">
      <v>13.24455</v>
    </nc>
  </rcc>
  <rcc rId="68413" sId="3" numFmtId="4">
    <oc r="F63">
      <v>0</v>
    </oc>
    <nc r="F63">
      <v>4.0999999999999999E-4</v>
    </nc>
  </rcc>
  <rcc rId="68414" sId="3" numFmtId="4">
    <oc r="F64">
      <v>134.553</v>
    </oc>
    <nc r="F64">
      <v>313.49900000000002</v>
    </nc>
  </rcc>
  <rfmt sheetId="3" sqref="F56" start="0" length="0">
    <dxf>
      <border outline="0">
        <left style="thin">
          <color indexed="64"/>
        </left>
      </border>
    </dxf>
  </rfmt>
  <rcc rId="68415" sId="3" numFmtId="4">
    <oc r="F55">
      <v>1463.75397</v>
    </oc>
    <nc r="F55">
      <v>5884.23459</v>
    </nc>
  </rcc>
  <rcc rId="68416" sId="3" numFmtId="4">
    <oc r="F56">
      <v>102.97529</v>
    </oc>
    <nc r="F56">
      <v>148.17019999999999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9D5A5A68-1D20-4547-B541-1DC6FC40CB29}" name="morgau_fin3" id="-534282494" dateTime="2024-06-05T08:27:17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8" t="s">
        <v>438</v>
      </c>
      <c r="B1" s="558"/>
      <c r="C1" s="558"/>
      <c r="D1" s="558"/>
      <c r="E1" s="558"/>
      <c r="F1" s="558"/>
      <c r="G1" s="558"/>
      <c r="H1" s="558"/>
      <c r="I1" s="121"/>
      <c r="J1" s="121"/>
      <c r="K1" s="121"/>
      <c r="L1" s="121"/>
    </row>
    <row r="2" spans="1:12" ht="33.75" customHeight="1">
      <c r="A2" s="556" t="s">
        <v>173</v>
      </c>
      <c r="B2" s="557" t="s">
        <v>174</v>
      </c>
      <c r="C2" s="553" t="s">
        <v>175</v>
      </c>
      <c r="D2" s="554"/>
      <c r="E2" s="554"/>
      <c r="F2" s="553" t="s">
        <v>176</v>
      </c>
      <c r="G2" s="554"/>
      <c r="H2" s="554"/>
    </row>
    <row r="3" spans="1:12" ht="53.25" customHeight="1">
      <c r="A3" s="556"/>
      <c r="B3" s="557"/>
      <c r="C3" s="77" t="s">
        <v>439</v>
      </c>
      <c r="D3" s="77" t="s">
        <v>432</v>
      </c>
      <c r="E3" s="135" t="s">
        <v>308</v>
      </c>
      <c r="F3" s="77" t="s">
        <v>439</v>
      </c>
      <c r="G3" s="77" t="s">
        <v>432</v>
      </c>
      <c r="H3" s="135" t="s">
        <v>308</v>
      </c>
    </row>
    <row r="4" spans="1:12" s="79" customFormat="1" ht="30.75" customHeight="1">
      <c r="A4" s="78" t="s">
        <v>4</v>
      </c>
      <c r="B4" s="75"/>
      <c r="C4" s="194">
        <f>SUM(C5:C13)</f>
        <v>275160.30000000005</v>
      </c>
      <c r="D4" s="194">
        <f>SUM(D5:D13)</f>
        <v>102095.26339000001</v>
      </c>
      <c r="E4" s="194">
        <f>D4/C4*100</f>
        <v>37.103922110129986</v>
      </c>
      <c r="F4" s="194">
        <f>SUM(F5:F13)</f>
        <v>275160.30000000005</v>
      </c>
      <c r="G4" s="194">
        <f>SUM(G5:G13)</f>
        <v>102095.26339000001</v>
      </c>
      <c r="H4" s="194">
        <f>G4/F4*100</f>
        <v>37.103922110129986</v>
      </c>
    </row>
    <row r="5" spans="1:12" ht="27" customHeight="1">
      <c r="A5" s="80" t="s">
        <v>177</v>
      </c>
      <c r="B5" s="76">
        <v>10102</v>
      </c>
      <c r="C5" s="195">
        <f>F5</f>
        <v>198179.1</v>
      </c>
      <c r="D5" s="195">
        <f>G5</f>
        <v>65790.867259999999</v>
      </c>
      <c r="E5" s="196">
        <f t="shared" ref="E5:E12" si="0">D5/C5*100</f>
        <v>33.197681925086954</v>
      </c>
      <c r="F5" s="195">
        <f>район!C6</f>
        <v>198179.1</v>
      </c>
      <c r="G5" s="195">
        <f>район!D6</f>
        <v>65790.867259999999</v>
      </c>
      <c r="H5" s="196">
        <f t="shared" ref="H5:H43" si="1">G5/F5*100</f>
        <v>33.197681925086954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19878.5</v>
      </c>
      <c r="D6" s="195">
        <f t="shared" ref="D6:D13" si="3">G6</f>
        <v>8667.8549199999998</v>
      </c>
      <c r="E6" s="196">
        <f t="shared" si="0"/>
        <v>43.604169932338962</v>
      </c>
      <c r="F6" s="195">
        <f>район!C8</f>
        <v>19878.5</v>
      </c>
      <c r="G6" s="195">
        <f>район!D8</f>
        <v>8667.8549199999998</v>
      </c>
      <c r="H6" s="196">
        <f t="shared" si="1"/>
        <v>43.604169932338962</v>
      </c>
    </row>
    <row r="7" spans="1:12" ht="19.5" customHeight="1">
      <c r="A7" s="80" t="s">
        <v>178</v>
      </c>
      <c r="B7" s="76">
        <v>10500</v>
      </c>
      <c r="C7" s="195">
        <f t="shared" si="2"/>
        <v>25950</v>
      </c>
      <c r="D7" s="195">
        <f t="shared" si="3"/>
        <v>20512.1188</v>
      </c>
      <c r="E7" s="196">
        <f t="shared" si="0"/>
        <v>79.044773795761074</v>
      </c>
      <c r="F7" s="195">
        <f>район!C13</f>
        <v>25950</v>
      </c>
      <c r="G7" s="195">
        <f>район!D13</f>
        <v>20512.1188</v>
      </c>
      <c r="H7" s="196">
        <f t="shared" si="1"/>
        <v>79.044773795761074</v>
      </c>
    </row>
    <row r="8" spans="1:12" ht="19.5" customHeight="1">
      <c r="A8" s="80" t="s">
        <v>179</v>
      </c>
      <c r="B8" s="76">
        <v>10601</v>
      </c>
      <c r="C8" s="195">
        <f t="shared" si="2"/>
        <v>7500</v>
      </c>
      <c r="D8" s="195">
        <f t="shared" si="3"/>
        <v>1110.09663</v>
      </c>
      <c r="E8" s="196">
        <f t="shared" si="0"/>
        <v>14.801288400000001</v>
      </c>
      <c r="F8" s="195">
        <f>SUM(район!C19)</f>
        <v>7500</v>
      </c>
      <c r="G8" s="195">
        <f>SUM(район!D19)</f>
        <v>1110.09663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2952.7</v>
      </c>
      <c r="D9" s="195">
        <f t="shared" si="3"/>
        <v>393.40796999999998</v>
      </c>
      <c r="E9" s="196">
        <f t="shared" si="0"/>
        <v>13.323668845463473</v>
      </c>
      <c r="F9" s="195">
        <f>SUM(район!C20)</f>
        <v>2952.7</v>
      </c>
      <c r="G9" s="195">
        <f>район!D20</f>
        <v>393.40796999999998</v>
      </c>
      <c r="H9" s="196">
        <f t="shared" si="1"/>
        <v>13.323668845463473</v>
      </c>
    </row>
    <row r="10" spans="1:12" ht="19.5" customHeight="1">
      <c r="A10" s="80" t="s">
        <v>180</v>
      </c>
      <c r="B10" s="76">
        <v>10606</v>
      </c>
      <c r="C10" s="195">
        <f t="shared" si="2"/>
        <v>16800</v>
      </c>
      <c r="D10" s="195">
        <f t="shared" si="3"/>
        <v>4079.6184699999999</v>
      </c>
      <c r="E10" s="196">
        <f t="shared" si="0"/>
        <v>24.283443273809524</v>
      </c>
      <c r="F10" s="195">
        <f>SUM(район!C23)</f>
        <v>16800</v>
      </c>
      <c r="G10" s="195">
        <f>SUM(район!D23)</f>
        <v>4079.6184699999999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212.964</v>
      </c>
      <c r="E11" s="196">
        <f t="shared" si="0"/>
        <v>9.2593043478260881</v>
      </c>
      <c r="F11" s="195">
        <f>район!C26</f>
        <v>2300</v>
      </c>
      <c r="G11" s="195">
        <f>район!D26</f>
        <v>212.964</v>
      </c>
      <c r="H11" s="196">
        <f t="shared" si="1"/>
        <v>9.2593043478260881</v>
      </c>
    </row>
    <row r="12" spans="1:12" ht="19.5" customHeight="1">
      <c r="A12" s="80" t="s">
        <v>182</v>
      </c>
      <c r="B12" s="76">
        <v>10800</v>
      </c>
      <c r="C12" s="195">
        <f t="shared" si="2"/>
        <v>1600</v>
      </c>
      <c r="D12" s="195">
        <f t="shared" si="3"/>
        <v>1328.3353400000001</v>
      </c>
      <c r="E12" s="196">
        <f t="shared" si="0"/>
        <v>83.020958750000005</v>
      </c>
      <c r="F12" s="195">
        <f>район!C28</f>
        <v>1600</v>
      </c>
      <c r="G12" s="195">
        <f>район!D28</f>
        <v>1328.3353400000001</v>
      </c>
      <c r="H12" s="196">
        <f t="shared" si="1"/>
        <v>83.020958750000005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47354.724549999999</v>
      </c>
      <c r="D14" s="194">
        <f>SUM(D15:D21)</f>
        <v>20869.588049999998</v>
      </c>
      <c r="E14" s="194">
        <f t="shared" ref="E14:E41" si="4">D14/C14*100</f>
        <v>44.070762206555798</v>
      </c>
      <c r="F14" s="194">
        <f>F15+F16+F17+F18+F20+F21+F19</f>
        <v>47354.724549999999</v>
      </c>
      <c r="G14" s="194">
        <f>G15+G16+G17+G18+G20+G21+G19</f>
        <v>20869.588049999998</v>
      </c>
      <c r="H14" s="194">
        <f t="shared" si="1"/>
        <v>44.070762206555798</v>
      </c>
    </row>
    <row r="15" spans="1:12" ht="52.5" customHeight="1">
      <c r="A15" s="80" t="s">
        <v>184</v>
      </c>
      <c r="B15" s="76">
        <v>11100</v>
      </c>
      <c r="C15" s="195">
        <f>F15</f>
        <v>12380</v>
      </c>
      <c r="D15" s="195">
        <f>G15</f>
        <v>5337.9929100000008</v>
      </c>
      <c r="E15" s="195">
        <f t="shared" si="4"/>
        <v>43.117874878836844</v>
      </c>
      <c r="F15" s="195">
        <f>район!C38</f>
        <v>12380</v>
      </c>
      <c r="G15" s="195">
        <f>район!D38</f>
        <v>5337.9929100000008</v>
      </c>
      <c r="H15" s="195">
        <f t="shared" si="1"/>
        <v>43.117874878836844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650</v>
      </c>
      <c r="D16" s="195">
        <f t="shared" ref="D16:D21" si="6">G16</f>
        <v>1168.9922999999999</v>
      </c>
      <c r="E16" s="195">
        <f t="shared" si="4"/>
        <v>179.84496923076921</v>
      </c>
      <c r="F16" s="195">
        <f>район!C48</f>
        <v>650</v>
      </c>
      <c r="G16" s="195">
        <f>район!D48</f>
        <v>1168.9922999999999</v>
      </c>
      <c r="H16" s="195">
        <f t="shared" si="1"/>
        <v>179.84496923076921</v>
      </c>
    </row>
    <row r="17" spans="1:10" ht="33" customHeight="1">
      <c r="A17" s="80" t="s">
        <v>186</v>
      </c>
      <c r="B17" s="76">
        <v>11300</v>
      </c>
      <c r="C17" s="195">
        <f t="shared" si="5"/>
        <v>5426.9</v>
      </c>
      <c r="D17" s="195">
        <f t="shared" si="6"/>
        <v>1042.24711</v>
      </c>
      <c r="E17" s="195">
        <f>D17/C17*100</f>
        <v>19.205202049051948</v>
      </c>
      <c r="F17" s="195">
        <f>район!C50</f>
        <v>5426.9</v>
      </c>
      <c r="G17" s="195">
        <f>район!D50</f>
        <v>1042.24711</v>
      </c>
      <c r="H17" s="195">
        <f t="shared" si="1"/>
        <v>19.205202049051948</v>
      </c>
    </row>
    <row r="18" spans="1:10" ht="33" customHeight="1">
      <c r="A18" s="80" t="s">
        <v>187</v>
      </c>
      <c r="B18" s="76">
        <v>11400</v>
      </c>
      <c r="C18" s="195">
        <f t="shared" si="5"/>
        <v>12000</v>
      </c>
      <c r="D18" s="195">
        <f t="shared" si="6"/>
        <v>3544.08023</v>
      </c>
      <c r="E18" s="195">
        <f t="shared" si="4"/>
        <v>29.534001916666668</v>
      </c>
      <c r="F18" s="195">
        <f>район!C53</f>
        <v>12000</v>
      </c>
      <c r="G18" s="195">
        <f>район!D53</f>
        <v>3544.08023</v>
      </c>
      <c r="H18" s="195">
        <f t="shared" si="1"/>
        <v>29.534001916666668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5883.4390399999993</v>
      </c>
      <c r="E19" s="195"/>
      <c r="F19" s="195">
        <f>район!C57</f>
        <v>0</v>
      </c>
      <c r="G19" s="195">
        <f>район!D65</f>
        <v>5883.4390399999993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2000</v>
      </c>
      <c r="D20" s="195">
        <f t="shared" si="6"/>
        <v>3892.8364599999995</v>
      </c>
      <c r="E20" s="195">
        <f t="shared" si="4"/>
        <v>194.64182299999996</v>
      </c>
      <c r="F20" s="195">
        <f>район!C59</f>
        <v>2000</v>
      </c>
      <c r="G20" s="195">
        <f>район!D59</f>
        <v>3892.8364599999995</v>
      </c>
      <c r="H20" s="195">
        <f t="shared" si="1"/>
        <v>194.64182299999996</v>
      </c>
    </row>
    <row r="21" spans="1:10" ht="29.25" customHeight="1">
      <c r="A21" s="80" t="s">
        <v>189</v>
      </c>
      <c r="B21" s="76">
        <v>11700</v>
      </c>
      <c r="C21" s="195">
        <f t="shared" si="5"/>
        <v>14897.824549999999</v>
      </c>
      <c r="D21" s="195">
        <f t="shared" si="6"/>
        <v>0</v>
      </c>
      <c r="E21" s="195"/>
      <c r="F21" s="195">
        <f>район!C65</f>
        <v>14897.824549999999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322515.02455000003</v>
      </c>
      <c r="D23" s="424">
        <f>SUM(D4,D14,)</f>
        <v>122964.85144</v>
      </c>
      <c r="E23" s="194">
        <f t="shared" si="4"/>
        <v>38.126859860736985</v>
      </c>
      <c r="F23" s="197">
        <f>SUM(F4,F14,)</f>
        <v>322515.02455000003</v>
      </c>
      <c r="G23" s="423">
        <f>SUM(G4,G14,G22)</f>
        <v>122964.85144</v>
      </c>
      <c r="H23" s="194">
        <f t="shared" si="1"/>
        <v>38.126859860736985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917433.83768</v>
      </c>
      <c r="G24" s="197">
        <f>район!D69</f>
        <v>384382.05014999997</v>
      </c>
      <c r="H24" s="196">
        <f t="shared" si="1"/>
        <v>41.897522672809032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401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396</v>
      </c>
      <c r="B27" s="398">
        <v>21800</v>
      </c>
      <c r="C27" s="199">
        <v>0</v>
      </c>
      <c r="D27" s="199">
        <f>SUM(район!D76)</f>
        <v>-21.83625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-500.27202999999997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1039739.6858600001</v>
      </c>
      <c r="D29" s="422">
        <f>D24+D23+D25+D27+D26</f>
        <v>76375.222760000004</v>
      </c>
      <c r="E29" s="200">
        <f t="shared" si="4"/>
        <v>7.3456100405389222</v>
      </c>
      <c r="F29" s="200">
        <f>F24+F23</f>
        <v>1239948.8622300001</v>
      </c>
      <c r="G29" s="422">
        <f>G24+G23+G26</f>
        <v>507346.90158999996</v>
      </c>
      <c r="H29" s="200">
        <f t="shared" si="1"/>
        <v>40.916760121667934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1188836.9583300001</v>
      </c>
      <c r="D30" s="200">
        <f>SUM(D31:D43)</f>
        <v>357455.62005000009</v>
      </c>
      <c r="E30" s="200">
        <f t="shared" si="4"/>
        <v>30.067673918224262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125057.34056000001</v>
      </c>
      <c r="D31" s="257">
        <f>G31</f>
        <v>45209.069899999995</v>
      </c>
      <c r="E31" s="202">
        <f t="shared" si="4"/>
        <v>36.150672721454193</v>
      </c>
      <c r="F31" s="195">
        <f>район!C82</f>
        <v>125057.34056000001</v>
      </c>
      <c r="G31" s="202">
        <f>район!D82</f>
        <v>45209.069899999995</v>
      </c>
      <c r="H31" s="203">
        <f t="shared" si="1"/>
        <v>36.150672721454193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2135.3000000000002</v>
      </c>
      <c r="D32" s="257">
        <f t="shared" ref="D32:D33" si="8">G32</f>
        <v>540.96604000000002</v>
      </c>
      <c r="E32" s="202">
        <f t="shared" si="4"/>
        <v>25.3344279492343</v>
      </c>
      <c r="F32" s="195">
        <f>район!C91</f>
        <v>2135.3000000000002</v>
      </c>
      <c r="G32" s="202">
        <f>район!D91</f>
        <v>540.96604000000002</v>
      </c>
      <c r="H32" s="203">
        <f t="shared" si="1"/>
        <v>25.3344279492343</v>
      </c>
    </row>
    <row r="33" spans="1:9" ht="33" customHeight="1">
      <c r="A33" s="80" t="s">
        <v>196</v>
      </c>
      <c r="B33" s="81" t="s">
        <v>47</v>
      </c>
      <c r="C33" s="257">
        <f t="shared" si="7"/>
        <v>30728.040869999997</v>
      </c>
      <c r="D33" s="257">
        <f t="shared" si="8"/>
        <v>2236.2130299999999</v>
      </c>
      <c r="E33" s="202">
        <f t="shared" si="4"/>
        <v>7.27743444321968</v>
      </c>
      <c r="F33" s="195">
        <f>район!C93</f>
        <v>30728.040869999997</v>
      </c>
      <c r="G33" s="202">
        <f>район!D93</f>
        <v>2236.2130299999999</v>
      </c>
      <c r="H33" s="203">
        <f t="shared" si="1"/>
        <v>7.27743444321968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153857.35995999997</v>
      </c>
      <c r="G34" s="202">
        <f>район!D98</f>
        <v>21175.393139999996</v>
      </c>
      <c r="H34" s="203">
        <f t="shared" si="1"/>
        <v>13.763003047436406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191074.98155999999</v>
      </c>
      <c r="G35" s="202">
        <f>район!D121</f>
        <v>17443.55861</v>
      </c>
      <c r="H35" s="203">
        <f t="shared" si="1"/>
        <v>9.129169327970077</v>
      </c>
    </row>
    <row r="36" spans="1:9" ht="30" customHeight="1">
      <c r="A36" s="80" t="s">
        <v>199</v>
      </c>
      <c r="B36" s="81" t="s">
        <v>73</v>
      </c>
      <c r="C36" s="199">
        <f>F36</f>
        <v>712.05</v>
      </c>
      <c r="D36" s="199">
        <f>G36</f>
        <v>443.11336</v>
      </c>
      <c r="E36" s="202">
        <f t="shared" si="4"/>
        <v>62.230652341829931</v>
      </c>
      <c r="F36" s="195">
        <f>район!C143</f>
        <v>712.05</v>
      </c>
      <c r="G36" s="202">
        <f>район!D143</f>
        <v>443.11336</v>
      </c>
      <c r="H36" s="203">
        <f t="shared" si="1"/>
        <v>62.230652341829931</v>
      </c>
    </row>
    <row r="37" spans="1:9" ht="30" customHeight="1">
      <c r="A37" s="80" t="s">
        <v>200</v>
      </c>
      <c r="B37" s="81" t="s">
        <v>75</v>
      </c>
      <c r="C37" s="199">
        <f>F37</f>
        <v>676285.51857999992</v>
      </c>
      <c r="D37" s="199">
        <f>G37</f>
        <v>305218.77372000006</v>
      </c>
      <c r="E37" s="202">
        <f t="shared" si="4"/>
        <v>45.131644155396003</v>
      </c>
      <c r="F37" s="195">
        <f>район!C148</f>
        <v>676285.51857999992</v>
      </c>
      <c r="G37" s="202">
        <f>район!D148</f>
        <v>305218.77372000006</v>
      </c>
      <c r="H37" s="203">
        <f t="shared" si="1"/>
        <v>45.131644155396003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район!C171</f>
        <v>108046.64463</v>
      </c>
      <c r="G38" s="202">
        <f>район!D171</f>
        <v>37889.160410000004</v>
      </c>
      <c r="H38" s="203">
        <f t="shared" si="1"/>
        <v>35.067410505665791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район!C179</f>
        <v>50796.311979999999</v>
      </c>
      <c r="G39" s="202">
        <f>район!D179</f>
        <v>41815.444479999991</v>
      </c>
      <c r="H39" s="203">
        <f t="shared" si="1"/>
        <v>82.319843410017569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район!C189</f>
        <v>17183.036199999999</v>
      </c>
      <c r="G40" s="202">
        <f>район!D189</f>
        <v>12461.990000000002</v>
      </c>
      <c r="H40" s="203">
        <f t="shared" si="1"/>
        <v>72.524959238577424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район!C195</f>
        <v>0</v>
      </c>
      <c r="G41" s="202">
        <f>район!D195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район!C197</f>
        <v>0</v>
      </c>
      <c r="G42" s="202">
        <f>район!D197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-149097.27246999997</v>
      </c>
      <c r="D45" s="136">
        <f>D29-D30</f>
        <v>-281080.39729000011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5"/>
      <c r="E52" s="55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3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0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88" t="s">
        <v>130</v>
      </c>
      <c r="AE1" s="588"/>
      <c r="AF1" s="588"/>
      <c r="AG1" s="151"/>
      <c r="AH1" s="151"/>
      <c r="AI1" s="151"/>
      <c r="AJ1" s="583"/>
      <c r="AK1" s="583"/>
      <c r="AL1" s="583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83"/>
      <c r="AK2" s="583"/>
      <c r="AL2" s="583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93" t="s">
        <v>132</v>
      </c>
      <c r="AE3" s="593"/>
      <c r="AF3" s="593"/>
      <c r="AG3" s="153"/>
      <c r="AH3" s="153"/>
      <c r="AI3" s="153"/>
      <c r="AJ3" s="587"/>
      <c r="AK3" s="587"/>
      <c r="AL3" s="587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91" t="s">
        <v>133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89" t="s">
        <v>425</v>
      </c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68" t="s">
        <v>134</v>
      </c>
      <c r="B7" s="568" t="s">
        <v>135</v>
      </c>
      <c r="C7" s="559" t="s">
        <v>136</v>
      </c>
      <c r="D7" s="560"/>
      <c r="E7" s="561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59" t="s">
        <v>138</v>
      </c>
      <c r="DN7" s="560"/>
      <c r="DO7" s="561"/>
      <c r="DP7" s="559"/>
      <c r="DQ7" s="560"/>
      <c r="DR7" s="560"/>
      <c r="DS7" s="560"/>
      <c r="DT7" s="560"/>
      <c r="DU7" s="560"/>
      <c r="DV7" s="560"/>
      <c r="DW7" s="560"/>
      <c r="DX7" s="560"/>
      <c r="DY7" s="560"/>
      <c r="DZ7" s="560"/>
      <c r="EA7" s="560"/>
      <c r="EB7" s="560"/>
      <c r="EC7" s="560"/>
      <c r="ED7" s="560"/>
      <c r="EE7" s="560"/>
      <c r="EF7" s="560"/>
      <c r="EG7" s="560"/>
      <c r="EH7" s="560"/>
      <c r="EI7" s="560"/>
      <c r="EJ7" s="560"/>
      <c r="EK7" s="560"/>
      <c r="EL7" s="560"/>
      <c r="EM7" s="560"/>
      <c r="EN7" s="560"/>
      <c r="EO7" s="560"/>
      <c r="EP7" s="560"/>
      <c r="EQ7" s="560"/>
      <c r="ER7" s="560"/>
      <c r="ES7" s="560"/>
      <c r="ET7" s="560"/>
      <c r="EU7" s="560"/>
      <c r="EV7" s="560"/>
      <c r="EW7" s="560"/>
      <c r="EX7" s="560"/>
      <c r="EY7" s="560"/>
      <c r="EZ7" s="560"/>
      <c r="FA7" s="560"/>
      <c r="FB7" s="561"/>
      <c r="FC7" s="559" t="s">
        <v>139</v>
      </c>
      <c r="FD7" s="560"/>
      <c r="FE7" s="561"/>
    </row>
    <row r="8" spans="1:165" s="157" customFormat="1" ht="15" customHeight="1">
      <c r="A8" s="568"/>
      <c r="B8" s="568"/>
      <c r="C8" s="562"/>
      <c r="D8" s="563"/>
      <c r="E8" s="564"/>
      <c r="F8" s="562" t="s">
        <v>140</v>
      </c>
      <c r="G8" s="563"/>
      <c r="H8" s="564"/>
      <c r="I8" s="405"/>
      <c r="J8" s="405"/>
      <c r="K8" s="405"/>
      <c r="L8" s="584" t="s">
        <v>141</v>
      </c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  <c r="BA8" s="585"/>
      <c r="BB8" s="585"/>
      <c r="BC8" s="585"/>
      <c r="BD8" s="586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68" t="s">
        <v>142</v>
      </c>
      <c r="CG8" s="568"/>
      <c r="CH8" s="568"/>
      <c r="CI8" s="565" t="s">
        <v>141</v>
      </c>
      <c r="CJ8" s="566"/>
      <c r="CK8" s="566"/>
      <c r="CL8" s="566"/>
      <c r="CM8" s="566"/>
      <c r="CN8" s="566"/>
      <c r="CO8" s="566"/>
      <c r="CP8" s="566"/>
      <c r="CQ8" s="566"/>
      <c r="CR8" s="566"/>
      <c r="CS8" s="566"/>
      <c r="CT8" s="566"/>
      <c r="CU8" s="277"/>
      <c r="CV8" s="277"/>
      <c r="CW8" s="277"/>
      <c r="CX8" s="277"/>
      <c r="CY8" s="277"/>
      <c r="CZ8" s="277"/>
      <c r="DA8" s="278"/>
      <c r="DB8" s="278"/>
      <c r="DC8" s="279"/>
      <c r="DD8" s="562" t="s">
        <v>143</v>
      </c>
      <c r="DE8" s="563"/>
      <c r="DF8" s="564"/>
      <c r="DG8" s="594"/>
      <c r="DH8" s="595"/>
      <c r="DI8" s="596"/>
      <c r="DJ8" s="594"/>
      <c r="DK8" s="595"/>
      <c r="DL8" s="596"/>
      <c r="DM8" s="562"/>
      <c r="DN8" s="563"/>
      <c r="DO8" s="564"/>
      <c r="DP8" s="562" t="s">
        <v>141</v>
      </c>
      <c r="DQ8" s="563"/>
      <c r="DR8" s="563"/>
      <c r="DS8" s="563"/>
      <c r="DT8" s="563"/>
      <c r="DU8" s="563"/>
      <c r="DV8" s="563"/>
      <c r="DW8" s="563"/>
      <c r="DX8" s="563"/>
      <c r="DY8" s="563"/>
      <c r="DZ8" s="563"/>
      <c r="EA8" s="563"/>
      <c r="EB8" s="563"/>
      <c r="EC8" s="563"/>
      <c r="ED8" s="563"/>
      <c r="EE8" s="563"/>
      <c r="EF8" s="563"/>
      <c r="EG8" s="563"/>
      <c r="EH8" s="563"/>
      <c r="EI8" s="563"/>
      <c r="EJ8" s="563"/>
      <c r="EK8" s="563"/>
      <c r="EL8" s="563"/>
      <c r="EM8" s="563"/>
      <c r="EN8" s="563"/>
      <c r="EO8" s="563"/>
      <c r="EP8" s="563"/>
      <c r="EQ8" s="563"/>
      <c r="ER8" s="563"/>
      <c r="ES8" s="563"/>
      <c r="ET8" s="563"/>
      <c r="EU8" s="563"/>
      <c r="EV8" s="563"/>
      <c r="EW8" s="563"/>
      <c r="EX8" s="563"/>
      <c r="EY8" s="563"/>
      <c r="EZ8" s="563"/>
      <c r="FA8" s="563"/>
      <c r="FB8" s="564"/>
      <c r="FC8" s="562"/>
      <c r="FD8" s="563"/>
      <c r="FE8" s="564"/>
    </row>
    <row r="9" spans="1:165" s="157" customFormat="1" ht="15" customHeight="1">
      <c r="A9" s="568"/>
      <c r="B9" s="568"/>
      <c r="C9" s="562"/>
      <c r="D9" s="563"/>
      <c r="E9" s="564"/>
      <c r="F9" s="562"/>
      <c r="G9" s="563"/>
      <c r="H9" s="564"/>
      <c r="I9" s="405"/>
      <c r="J9" s="405"/>
      <c r="K9" s="405"/>
      <c r="L9" s="559" t="s">
        <v>144</v>
      </c>
      <c r="M9" s="560"/>
      <c r="N9" s="561"/>
      <c r="O9" s="412"/>
      <c r="P9" s="412"/>
      <c r="Q9" s="412"/>
      <c r="R9" s="559" t="s">
        <v>271</v>
      </c>
      <c r="S9" s="560"/>
      <c r="T9" s="561"/>
      <c r="U9" s="559" t="s">
        <v>274</v>
      </c>
      <c r="V9" s="560"/>
      <c r="W9" s="561"/>
      <c r="X9" s="559" t="s">
        <v>272</v>
      </c>
      <c r="Y9" s="560"/>
      <c r="Z9" s="561"/>
      <c r="AA9" s="559" t="s">
        <v>273</v>
      </c>
      <c r="AB9" s="560"/>
      <c r="AC9" s="561"/>
      <c r="AD9" s="559" t="s">
        <v>145</v>
      </c>
      <c r="AE9" s="560"/>
      <c r="AF9" s="561"/>
      <c r="AG9" s="559" t="s">
        <v>146</v>
      </c>
      <c r="AH9" s="560"/>
      <c r="AI9" s="561"/>
      <c r="AJ9" s="559" t="s">
        <v>147</v>
      </c>
      <c r="AK9" s="560"/>
      <c r="AL9" s="561"/>
      <c r="AM9" s="568" t="s">
        <v>148</v>
      </c>
      <c r="AN9" s="568"/>
      <c r="AO9" s="568"/>
      <c r="AP9" s="559" t="s">
        <v>239</v>
      </c>
      <c r="AQ9" s="560"/>
      <c r="AR9" s="561"/>
      <c r="AS9" s="559" t="s">
        <v>149</v>
      </c>
      <c r="AT9" s="560"/>
      <c r="AU9" s="561"/>
      <c r="AV9" s="559" t="s">
        <v>318</v>
      </c>
      <c r="AW9" s="560"/>
      <c r="AX9" s="561"/>
      <c r="AY9" s="559" t="s">
        <v>150</v>
      </c>
      <c r="AZ9" s="560"/>
      <c r="BA9" s="561"/>
      <c r="BB9" s="559" t="s">
        <v>151</v>
      </c>
      <c r="BC9" s="560"/>
      <c r="BD9" s="561"/>
      <c r="BE9" s="559" t="s">
        <v>241</v>
      </c>
      <c r="BF9" s="560"/>
      <c r="BG9" s="561"/>
      <c r="BH9" s="559" t="s">
        <v>328</v>
      </c>
      <c r="BI9" s="560"/>
      <c r="BJ9" s="561"/>
      <c r="BK9" s="559" t="s">
        <v>389</v>
      </c>
      <c r="BL9" s="560"/>
      <c r="BM9" s="561"/>
      <c r="BN9" s="559" t="s">
        <v>152</v>
      </c>
      <c r="BO9" s="560"/>
      <c r="BP9" s="561"/>
      <c r="BQ9" s="559" t="s">
        <v>264</v>
      </c>
      <c r="BR9" s="560"/>
      <c r="BS9" s="561"/>
      <c r="BT9" s="559" t="s">
        <v>237</v>
      </c>
      <c r="BU9" s="560"/>
      <c r="BV9" s="561"/>
      <c r="BW9" s="559" t="s">
        <v>153</v>
      </c>
      <c r="BX9" s="560"/>
      <c r="BY9" s="561"/>
      <c r="BZ9" s="559" t="s">
        <v>154</v>
      </c>
      <c r="CA9" s="560"/>
      <c r="CB9" s="561"/>
      <c r="CC9" s="562" t="s">
        <v>155</v>
      </c>
      <c r="CD9" s="563"/>
      <c r="CE9" s="563"/>
      <c r="CF9" s="568"/>
      <c r="CG9" s="568"/>
      <c r="CH9" s="568"/>
      <c r="CI9" s="559" t="s">
        <v>319</v>
      </c>
      <c r="CJ9" s="560"/>
      <c r="CK9" s="561"/>
      <c r="CL9" s="559" t="s">
        <v>320</v>
      </c>
      <c r="CM9" s="560"/>
      <c r="CN9" s="561"/>
      <c r="CO9" s="559" t="s">
        <v>156</v>
      </c>
      <c r="CP9" s="560"/>
      <c r="CQ9" s="561"/>
      <c r="CR9" s="559" t="s">
        <v>157</v>
      </c>
      <c r="CS9" s="560"/>
      <c r="CT9" s="561"/>
      <c r="CU9" s="559" t="s">
        <v>21</v>
      </c>
      <c r="CV9" s="560"/>
      <c r="CW9" s="561"/>
      <c r="CX9" s="559" t="s">
        <v>281</v>
      </c>
      <c r="CY9" s="560"/>
      <c r="CZ9" s="561"/>
      <c r="DA9" s="559" t="s">
        <v>321</v>
      </c>
      <c r="DB9" s="560"/>
      <c r="DC9" s="561"/>
      <c r="DD9" s="562"/>
      <c r="DE9" s="563"/>
      <c r="DF9" s="564"/>
      <c r="DG9" s="559" t="s">
        <v>252</v>
      </c>
      <c r="DH9" s="560"/>
      <c r="DI9" s="561"/>
      <c r="DJ9" s="568" t="s">
        <v>158</v>
      </c>
      <c r="DK9" s="568"/>
      <c r="DL9" s="568"/>
      <c r="DM9" s="562"/>
      <c r="DN9" s="563"/>
      <c r="DO9" s="564"/>
      <c r="DP9" s="569" t="s">
        <v>159</v>
      </c>
      <c r="DQ9" s="570"/>
      <c r="DR9" s="571"/>
      <c r="DS9" s="578" t="s">
        <v>137</v>
      </c>
      <c r="DT9" s="579"/>
      <c r="DU9" s="579"/>
      <c r="DV9" s="579"/>
      <c r="DW9" s="579"/>
      <c r="DX9" s="579"/>
      <c r="DY9" s="579"/>
      <c r="DZ9" s="579"/>
      <c r="EA9" s="579"/>
      <c r="EB9" s="579"/>
      <c r="EC9" s="579"/>
      <c r="ED9" s="580"/>
      <c r="EE9" s="569" t="s">
        <v>160</v>
      </c>
      <c r="EF9" s="570"/>
      <c r="EG9" s="571"/>
      <c r="EH9" s="569" t="s">
        <v>161</v>
      </c>
      <c r="EI9" s="570"/>
      <c r="EJ9" s="571"/>
      <c r="EK9" s="569" t="s">
        <v>162</v>
      </c>
      <c r="EL9" s="570"/>
      <c r="EM9" s="571"/>
      <c r="EN9" s="569" t="s">
        <v>163</v>
      </c>
      <c r="EO9" s="570"/>
      <c r="EP9" s="571"/>
      <c r="EQ9" s="559" t="s">
        <v>275</v>
      </c>
      <c r="ER9" s="560"/>
      <c r="ES9" s="561"/>
      <c r="ET9" s="559" t="s">
        <v>164</v>
      </c>
      <c r="EU9" s="560"/>
      <c r="EV9" s="561"/>
      <c r="EW9" s="559" t="s">
        <v>306</v>
      </c>
      <c r="EX9" s="560"/>
      <c r="EY9" s="561"/>
      <c r="EZ9" s="568" t="s">
        <v>277</v>
      </c>
      <c r="FA9" s="568"/>
      <c r="FB9" s="568"/>
      <c r="FC9" s="562"/>
      <c r="FD9" s="563"/>
      <c r="FE9" s="564"/>
    </row>
    <row r="10" spans="1:165" s="157" customFormat="1" ht="62.25" customHeight="1">
      <c r="A10" s="568"/>
      <c r="B10" s="568"/>
      <c r="C10" s="562"/>
      <c r="D10" s="563"/>
      <c r="E10" s="564"/>
      <c r="F10" s="562"/>
      <c r="G10" s="563"/>
      <c r="H10" s="564"/>
      <c r="I10" s="405"/>
      <c r="J10" s="405"/>
      <c r="K10" s="405"/>
      <c r="L10" s="562"/>
      <c r="M10" s="563"/>
      <c r="N10" s="564"/>
      <c r="O10" s="413"/>
      <c r="P10" s="413"/>
      <c r="Q10" s="413"/>
      <c r="R10" s="562"/>
      <c r="S10" s="563"/>
      <c r="T10" s="564"/>
      <c r="U10" s="562"/>
      <c r="V10" s="563"/>
      <c r="W10" s="564"/>
      <c r="X10" s="562"/>
      <c r="Y10" s="563"/>
      <c r="Z10" s="564"/>
      <c r="AA10" s="562"/>
      <c r="AB10" s="563"/>
      <c r="AC10" s="564"/>
      <c r="AD10" s="562"/>
      <c r="AE10" s="563"/>
      <c r="AF10" s="564"/>
      <c r="AG10" s="562"/>
      <c r="AH10" s="563"/>
      <c r="AI10" s="564"/>
      <c r="AJ10" s="562"/>
      <c r="AK10" s="563"/>
      <c r="AL10" s="564"/>
      <c r="AM10" s="568"/>
      <c r="AN10" s="568"/>
      <c r="AO10" s="568"/>
      <c r="AP10" s="562"/>
      <c r="AQ10" s="563"/>
      <c r="AR10" s="564"/>
      <c r="AS10" s="562"/>
      <c r="AT10" s="563"/>
      <c r="AU10" s="564"/>
      <c r="AV10" s="562"/>
      <c r="AW10" s="563"/>
      <c r="AX10" s="564"/>
      <c r="AY10" s="562"/>
      <c r="AZ10" s="563"/>
      <c r="BA10" s="564"/>
      <c r="BB10" s="562"/>
      <c r="BC10" s="563"/>
      <c r="BD10" s="564"/>
      <c r="BE10" s="562"/>
      <c r="BF10" s="563"/>
      <c r="BG10" s="564"/>
      <c r="BH10" s="562"/>
      <c r="BI10" s="563"/>
      <c r="BJ10" s="564"/>
      <c r="BK10" s="562"/>
      <c r="BL10" s="563"/>
      <c r="BM10" s="564"/>
      <c r="BN10" s="562"/>
      <c r="BO10" s="563"/>
      <c r="BP10" s="564"/>
      <c r="BQ10" s="562"/>
      <c r="BR10" s="563"/>
      <c r="BS10" s="564"/>
      <c r="BT10" s="562"/>
      <c r="BU10" s="563"/>
      <c r="BV10" s="564"/>
      <c r="BW10" s="562"/>
      <c r="BX10" s="563"/>
      <c r="BY10" s="564"/>
      <c r="BZ10" s="562"/>
      <c r="CA10" s="563"/>
      <c r="CB10" s="564"/>
      <c r="CC10" s="562"/>
      <c r="CD10" s="563"/>
      <c r="CE10" s="563"/>
      <c r="CF10" s="568"/>
      <c r="CG10" s="568"/>
      <c r="CH10" s="568"/>
      <c r="CI10" s="562"/>
      <c r="CJ10" s="563"/>
      <c r="CK10" s="564"/>
      <c r="CL10" s="562"/>
      <c r="CM10" s="563"/>
      <c r="CN10" s="564"/>
      <c r="CO10" s="562"/>
      <c r="CP10" s="563"/>
      <c r="CQ10" s="564"/>
      <c r="CR10" s="562"/>
      <c r="CS10" s="563"/>
      <c r="CT10" s="564"/>
      <c r="CU10" s="562"/>
      <c r="CV10" s="563"/>
      <c r="CW10" s="564"/>
      <c r="CX10" s="562"/>
      <c r="CY10" s="563"/>
      <c r="CZ10" s="564"/>
      <c r="DA10" s="562"/>
      <c r="DB10" s="563"/>
      <c r="DC10" s="564"/>
      <c r="DD10" s="562"/>
      <c r="DE10" s="563"/>
      <c r="DF10" s="564"/>
      <c r="DG10" s="562"/>
      <c r="DH10" s="563"/>
      <c r="DI10" s="564"/>
      <c r="DJ10" s="568"/>
      <c r="DK10" s="568"/>
      <c r="DL10" s="568"/>
      <c r="DM10" s="562"/>
      <c r="DN10" s="563"/>
      <c r="DO10" s="564"/>
      <c r="DP10" s="572"/>
      <c r="DQ10" s="573"/>
      <c r="DR10" s="574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72"/>
      <c r="EF10" s="573"/>
      <c r="EG10" s="574"/>
      <c r="EH10" s="572"/>
      <c r="EI10" s="573"/>
      <c r="EJ10" s="574"/>
      <c r="EK10" s="572"/>
      <c r="EL10" s="573"/>
      <c r="EM10" s="574"/>
      <c r="EN10" s="572"/>
      <c r="EO10" s="573"/>
      <c r="EP10" s="574"/>
      <c r="EQ10" s="562"/>
      <c r="ER10" s="563"/>
      <c r="ES10" s="564"/>
      <c r="ET10" s="562"/>
      <c r="EU10" s="563"/>
      <c r="EV10" s="564"/>
      <c r="EW10" s="562"/>
      <c r="EX10" s="563"/>
      <c r="EY10" s="564"/>
      <c r="EZ10" s="568"/>
      <c r="FA10" s="568"/>
      <c r="FB10" s="568"/>
      <c r="FC10" s="562"/>
      <c r="FD10" s="563"/>
      <c r="FE10" s="564"/>
    </row>
    <row r="11" spans="1:165" s="157" customFormat="1" ht="109.5" customHeight="1">
      <c r="A11" s="568"/>
      <c r="B11" s="568"/>
      <c r="C11" s="565"/>
      <c r="D11" s="566"/>
      <c r="E11" s="592"/>
      <c r="F11" s="565"/>
      <c r="G11" s="566"/>
      <c r="H11" s="567"/>
      <c r="I11" s="406"/>
      <c r="J11" s="406"/>
      <c r="K11" s="406"/>
      <c r="L11" s="565"/>
      <c r="M11" s="566"/>
      <c r="N11" s="567"/>
      <c r="O11" s="414"/>
      <c r="P11" s="414"/>
      <c r="Q11" s="414"/>
      <c r="R11" s="565"/>
      <c r="S11" s="566"/>
      <c r="T11" s="567"/>
      <c r="U11" s="565"/>
      <c r="V11" s="566"/>
      <c r="W11" s="567"/>
      <c r="X11" s="565"/>
      <c r="Y11" s="566"/>
      <c r="Z11" s="567"/>
      <c r="AA11" s="565"/>
      <c r="AB11" s="566"/>
      <c r="AC11" s="567"/>
      <c r="AD11" s="565"/>
      <c r="AE11" s="566"/>
      <c r="AF11" s="567"/>
      <c r="AG11" s="565"/>
      <c r="AH11" s="566"/>
      <c r="AI11" s="567"/>
      <c r="AJ11" s="565"/>
      <c r="AK11" s="566"/>
      <c r="AL11" s="567"/>
      <c r="AM11" s="568"/>
      <c r="AN11" s="568"/>
      <c r="AO11" s="568"/>
      <c r="AP11" s="565"/>
      <c r="AQ11" s="566"/>
      <c r="AR11" s="567"/>
      <c r="AS11" s="565"/>
      <c r="AT11" s="566"/>
      <c r="AU11" s="567"/>
      <c r="AV11" s="565"/>
      <c r="AW11" s="566"/>
      <c r="AX11" s="567"/>
      <c r="AY11" s="565"/>
      <c r="AZ11" s="566"/>
      <c r="BA11" s="567"/>
      <c r="BB11" s="565"/>
      <c r="BC11" s="566"/>
      <c r="BD11" s="567"/>
      <c r="BE11" s="565"/>
      <c r="BF11" s="566"/>
      <c r="BG11" s="567"/>
      <c r="BH11" s="565"/>
      <c r="BI11" s="566"/>
      <c r="BJ11" s="567"/>
      <c r="BK11" s="565"/>
      <c r="BL11" s="566"/>
      <c r="BM11" s="567"/>
      <c r="BN11" s="565"/>
      <c r="BO11" s="566"/>
      <c r="BP11" s="567"/>
      <c r="BQ11" s="565"/>
      <c r="BR11" s="566"/>
      <c r="BS11" s="567"/>
      <c r="BT11" s="565"/>
      <c r="BU11" s="566"/>
      <c r="BV11" s="567"/>
      <c r="BW11" s="565"/>
      <c r="BX11" s="566"/>
      <c r="BY11" s="567"/>
      <c r="BZ11" s="565"/>
      <c r="CA11" s="566"/>
      <c r="CB11" s="567"/>
      <c r="CC11" s="565"/>
      <c r="CD11" s="566"/>
      <c r="CE11" s="566"/>
      <c r="CF11" s="568"/>
      <c r="CG11" s="568"/>
      <c r="CH11" s="568"/>
      <c r="CI11" s="565"/>
      <c r="CJ11" s="566"/>
      <c r="CK11" s="567"/>
      <c r="CL11" s="565"/>
      <c r="CM11" s="566"/>
      <c r="CN11" s="567"/>
      <c r="CO11" s="565"/>
      <c r="CP11" s="566"/>
      <c r="CQ11" s="567"/>
      <c r="CR11" s="565"/>
      <c r="CS11" s="566"/>
      <c r="CT11" s="567"/>
      <c r="CU11" s="565"/>
      <c r="CV11" s="566"/>
      <c r="CW11" s="567"/>
      <c r="CX11" s="565"/>
      <c r="CY11" s="566"/>
      <c r="CZ11" s="567"/>
      <c r="DA11" s="565"/>
      <c r="DB11" s="566"/>
      <c r="DC11" s="567"/>
      <c r="DD11" s="565"/>
      <c r="DE11" s="566"/>
      <c r="DF11" s="567"/>
      <c r="DG11" s="565"/>
      <c r="DH11" s="566"/>
      <c r="DI11" s="567"/>
      <c r="DJ11" s="568"/>
      <c r="DK11" s="568"/>
      <c r="DL11" s="568"/>
      <c r="DM11" s="565"/>
      <c r="DN11" s="566"/>
      <c r="DO11" s="567"/>
      <c r="DP11" s="575"/>
      <c r="DQ11" s="576"/>
      <c r="DR11" s="577"/>
      <c r="DS11" s="575" t="s">
        <v>165</v>
      </c>
      <c r="DT11" s="576"/>
      <c r="DU11" s="577"/>
      <c r="DV11" s="578" t="s">
        <v>166</v>
      </c>
      <c r="DW11" s="579"/>
      <c r="DX11" s="580"/>
      <c r="DY11" s="575" t="s">
        <v>167</v>
      </c>
      <c r="DZ11" s="576"/>
      <c r="EA11" s="577"/>
      <c r="EB11" s="575" t="s">
        <v>234</v>
      </c>
      <c r="EC11" s="576"/>
      <c r="ED11" s="577"/>
      <c r="EE11" s="575"/>
      <c r="EF11" s="576"/>
      <c r="EG11" s="577"/>
      <c r="EH11" s="575"/>
      <c r="EI11" s="576"/>
      <c r="EJ11" s="577"/>
      <c r="EK11" s="575"/>
      <c r="EL11" s="576"/>
      <c r="EM11" s="577"/>
      <c r="EN11" s="575"/>
      <c r="EO11" s="576"/>
      <c r="EP11" s="577"/>
      <c r="EQ11" s="565"/>
      <c r="ER11" s="566"/>
      <c r="ES11" s="567"/>
      <c r="ET11" s="565"/>
      <c r="EU11" s="566"/>
      <c r="EV11" s="567"/>
      <c r="EW11" s="565"/>
      <c r="EX11" s="566"/>
      <c r="EY11" s="567"/>
      <c r="EZ11" s="568"/>
      <c r="FA11" s="568"/>
      <c r="FB11" s="568"/>
      <c r="FC11" s="565"/>
      <c r="FD11" s="566"/>
      <c r="FE11" s="567"/>
      <c r="FG11" s="158"/>
      <c r="FH11" s="158"/>
      <c r="FI11" s="158"/>
    </row>
    <row r="12" spans="1:165" s="157" customFormat="1" ht="42.75" customHeight="1">
      <c r="A12" s="568"/>
      <c r="B12" s="568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1" t="s">
        <v>172</v>
      </c>
      <c r="B31" s="582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2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3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2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2"/>
  <sheetViews>
    <sheetView tabSelected="1" view="pageBreakPreview" topLeftCell="A56" zoomScale="62" zoomScaleSheetLayoutView="62" workbookViewId="0">
      <selection activeCell="C67" sqref="C67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440</v>
      </c>
      <c r="B1" s="428"/>
      <c r="C1" s="428"/>
      <c r="D1" s="428"/>
      <c r="E1" s="428"/>
      <c r="F1" s="428"/>
      <c r="G1" s="425"/>
    </row>
    <row r="2" spans="1:7" ht="23.25" thickBot="1">
      <c r="A2" s="426" t="s">
        <v>560</v>
      </c>
      <c r="B2" s="428"/>
      <c r="C2" s="428"/>
      <c r="D2" s="428"/>
      <c r="E2" s="428"/>
      <c r="F2" s="428"/>
      <c r="G2" s="425"/>
    </row>
    <row r="3" spans="1:7" ht="23.25" thickBot="1">
      <c r="A3" s="506"/>
      <c r="B3" s="507"/>
      <c r="C3" s="446" t="s">
        <v>552</v>
      </c>
      <c r="D3" s="447"/>
      <c r="E3" s="448"/>
      <c r="F3" s="449" t="s">
        <v>553</v>
      </c>
      <c r="G3" s="450"/>
    </row>
    <row r="4" spans="1:7" ht="71.25" customHeight="1">
      <c r="A4" s="504" t="s">
        <v>441</v>
      </c>
      <c r="B4" s="505" t="s">
        <v>528</v>
      </c>
      <c r="C4" s="495" t="s">
        <v>446</v>
      </c>
      <c r="D4" s="496" t="s">
        <v>561</v>
      </c>
      <c r="E4" s="497" t="s">
        <v>308</v>
      </c>
      <c r="F4" s="495" t="s">
        <v>562</v>
      </c>
      <c r="G4" s="497" t="s">
        <v>448</v>
      </c>
    </row>
    <row r="5" spans="1:7" s="6" customFormat="1" ht="26.25">
      <c r="A5" s="347"/>
      <c r="B5" s="429" t="s">
        <v>4</v>
      </c>
      <c r="C5" s="451">
        <f>C6+C13+C18+C26+C28+C32+C8</f>
        <v>275160.30000000005</v>
      </c>
      <c r="D5" s="452">
        <f>D6+D13+D18+D26+D28+D32+D8</f>
        <v>102095.26339000001</v>
      </c>
      <c r="E5" s="453">
        <f t="shared" ref="E5:E15" si="0">SUM(D5/C5*100)</f>
        <v>37.103922110129986</v>
      </c>
      <c r="F5" s="451">
        <f>SUM(F6+F8+F13+F18+F26+F28+F32)</f>
        <v>68527.486590000015</v>
      </c>
      <c r="G5" s="453">
        <f>SUM(D5/F5*100)</f>
        <v>148.98439804284084</v>
      </c>
    </row>
    <row r="6" spans="1:7" s="6" customFormat="1" ht="26.25">
      <c r="A6" s="347">
        <v>1010000</v>
      </c>
      <c r="B6" s="429" t="s">
        <v>5</v>
      </c>
      <c r="C6" s="451">
        <f>C7</f>
        <v>198179.1</v>
      </c>
      <c r="D6" s="452">
        <f>D7</f>
        <v>65790.867259999999</v>
      </c>
      <c r="E6" s="453">
        <f t="shared" si="0"/>
        <v>33.197681925086954</v>
      </c>
      <c r="F6" s="451">
        <f>SUM(F7)</f>
        <v>44792.297910000001</v>
      </c>
      <c r="G6" s="453">
        <f t="shared" ref="G6:G72" si="1">SUM(D6/F6*100)</f>
        <v>146.87986624886241</v>
      </c>
    </row>
    <row r="7" spans="1:7" ht="26.25">
      <c r="A7" s="348">
        <v>1010200001</v>
      </c>
      <c r="B7" s="430" t="s">
        <v>220</v>
      </c>
      <c r="C7" s="454">
        <v>198179.1</v>
      </c>
      <c r="D7" s="455">
        <v>65790.867259999999</v>
      </c>
      <c r="E7" s="453">
        <f t="shared" si="0"/>
        <v>33.197681925086954</v>
      </c>
      <c r="F7" s="455">
        <v>44792.297910000001</v>
      </c>
      <c r="G7" s="453">
        <f t="shared" si="1"/>
        <v>146.87986624886241</v>
      </c>
    </row>
    <row r="8" spans="1:7" ht="40.5">
      <c r="A8" s="347">
        <v>1030000</v>
      </c>
      <c r="B8" s="431" t="s">
        <v>259</v>
      </c>
      <c r="C8" s="451">
        <f>C9+C11+C10</f>
        <v>19878.5</v>
      </c>
      <c r="D8" s="452">
        <f>D9+D11+D10+D12</f>
        <v>8667.8549199999998</v>
      </c>
      <c r="E8" s="453">
        <f t="shared" si="0"/>
        <v>43.604169932338962</v>
      </c>
      <c r="F8" s="451">
        <f>SUM(F9+F10+F11+F12)</f>
        <v>7587.9444800000001</v>
      </c>
      <c r="G8" s="453">
        <f t="shared" si="1"/>
        <v>114.23192332055649</v>
      </c>
    </row>
    <row r="9" spans="1:7" ht="26.25">
      <c r="A9" s="348">
        <v>1030223001</v>
      </c>
      <c r="B9" s="430" t="s">
        <v>261</v>
      </c>
      <c r="C9" s="454">
        <v>8500</v>
      </c>
      <c r="D9" s="455">
        <v>4381.1073500000002</v>
      </c>
      <c r="E9" s="453">
        <f t="shared" si="0"/>
        <v>51.542439411764704</v>
      </c>
      <c r="F9" s="455">
        <v>3912.36661</v>
      </c>
      <c r="G9" s="453">
        <f t="shared" si="1"/>
        <v>111.98100246541058</v>
      </c>
    </row>
    <row r="10" spans="1:7" ht="26.25">
      <c r="A10" s="348">
        <v>1030224001</v>
      </c>
      <c r="B10" s="430" t="s">
        <v>267</v>
      </c>
      <c r="C10" s="454">
        <v>58.5</v>
      </c>
      <c r="D10" s="455">
        <v>24.376650000000001</v>
      </c>
      <c r="E10" s="453">
        <f t="shared" si="0"/>
        <v>41.669487179487177</v>
      </c>
      <c r="F10" s="455">
        <v>19.412369999999999</v>
      </c>
      <c r="G10" s="453">
        <f t="shared" si="1"/>
        <v>125.57276623101663</v>
      </c>
    </row>
    <row r="11" spans="1:7" ht="26.25">
      <c r="A11" s="348">
        <v>1030225001</v>
      </c>
      <c r="B11" s="430" t="s">
        <v>260</v>
      </c>
      <c r="C11" s="454">
        <v>11320</v>
      </c>
      <c r="D11" s="455">
        <v>4755.9297999999999</v>
      </c>
      <c r="E11" s="453">
        <f t="shared" si="0"/>
        <v>42.013514134275617</v>
      </c>
      <c r="F11" s="455">
        <v>4143.6337000000003</v>
      </c>
      <c r="G11" s="453">
        <f t="shared" si="1"/>
        <v>114.77679120140371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-493.55887999999999</v>
      </c>
      <c r="E12" s="453" t="e">
        <f t="shared" si="0"/>
        <v>#DIV/0!</v>
      </c>
      <c r="F12" s="455">
        <v>-487.46820000000002</v>
      </c>
      <c r="G12" s="453">
        <f t="shared" si="1"/>
        <v>101.24945175910962</v>
      </c>
    </row>
    <row r="13" spans="1:7" s="6" customFormat="1" ht="26.25">
      <c r="A13" s="347">
        <v>1050000</v>
      </c>
      <c r="B13" s="429" t="s">
        <v>6</v>
      </c>
      <c r="C13" s="451">
        <f>SUM(C14:C17)</f>
        <v>25950</v>
      </c>
      <c r="D13" s="452">
        <f>SUM(D14:D17)</f>
        <v>20512.1188</v>
      </c>
      <c r="E13" s="453">
        <f t="shared" si="0"/>
        <v>79.044773795761074</v>
      </c>
      <c r="F13" s="451">
        <f>SUM(F14+F15+F16+F17)</f>
        <v>13123.528049999999</v>
      </c>
      <c r="G13" s="453">
        <f t="shared" si="1"/>
        <v>156.30033876446817</v>
      </c>
    </row>
    <row r="14" spans="1:7" s="6" customFormat="1" ht="26.25">
      <c r="A14" s="348">
        <v>1050100000</v>
      </c>
      <c r="B14" s="432" t="s">
        <v>391</v>
      </c>
      <c r="C14" s="454">
        <v>21000</v>
      </c>
      <c r="D14" s="457">
        <v>15302.61506</v>
      </c>
      <c r="E14" s="453">
        <f t="shared" si="0"/>
        <v>72.869595523809522</v>
      </c>
      <c r="F14" s="457">
        <v>10582.513870000001</v>
      </c>
      <c r="G14" s="453">
        <f t="shared" si="1"/>
        <v>144.60283490278098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5.5815799999999998</v>
      </c>
      <c r="E15" s="453" t="e">
        <f t="shared" si="0"/>
        <v>#DIV/0!</v>
      </c>
      <c r="F15" s="455">
        <v>-57.604320000000001</v>
      </c>
      <c r="G15" s="453">
        <f t="shared" si="1"/>
        <v>-9.6895163418299184</v>
      </c>
    </row>
    <row r="16" spans="1:7" ht="23.25" customHeight="1">
      <c r="A16" s="348">
        <v>1050300000</v>
      </c>
      <c r="B16" s="432" t="s">
        <v>221</v>
      </c>
      <c r="C16" s="458">
        <v>2450</v>
      </c>
      <c r="D16" s="455">
        <v>2995.2733499999999</v>
      </c>
      <c r="E16" s="453">
        <f t="shared" ref="E16:E45" si="2">SUM(D16/C16*100)</f>
        <v>122.2560551020408</v>
      </c>
      <c r="F16" s="455">
        <v>1978.3315399999999</v>
      </c>
      <c r="G16" s="453">
        <f t="shared" si="1"/>
        <v>151.40401340414357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2208.6488100000001</v>
      </c>
      <c r="E17" s="453">
        <f t="shared" si="2"/>
        <v>88.345952400000002</v>
      </c>
      <c r="F17" s="455">
        <v>620.28696000000002</v>
      </c>
      <c r="G17" s="453">
        <f t="shared" si="1"/>
        <v>356.06887657286876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27252.7</v>
      </c>
      <c r="D18" s="451">
        <f>SUM(D20+D23+D19)</f>
        <v>5583.1230699999996</v>
      </c>
      <c r="E18" s="453">
        <f t="shared" si="2"/>
        <v>20.486495172955337</v>
      </c>
      <c r="F18" s="451">
        <f>SUM(F19+F20+F23)</f>
        <v>2941.3911800000001</v>
      </c>
      <c r="G18" s="453">
        <f t="shared" si="1"/>
        <v>189.81232785229196</v>
      </c>
    </row>
    <row r="19" spans="1:7" s="6" customFormat="1" ht="18" customHeight="1">
      <c r="A19" s="348">
        <v>1060100000</v>
      </c>
      <c r="B19" s="432" t="s">
        <v>8</v>
      </c>
      <c r="C19" s="454">
        <v>7500</v>
      </c>
      <c r="D19" s="455">
        <v>1110.09663</v>
      </c>
      <c r="E19" s="453">
        <f t="shared" si="2"/>
        <v>14.801288400000001</v>
      </c>
      <c r="F19" s="455">
        <v>475.48432000000003</v>
      </c>
      <c r="G19" s="453">
        <f t="shared" si="1"/>
        <v>233.46650631928304</v>
      </c>
    </row>
    <row r="20" spans="1:7" s="6" customFormat="1" ht="21.75" customHeight="1">
      <c r="A20" s="348">
        <v>1060400000</v>
      </c>
      <c r="B20" s="429" t="s">
        <v>462</v>
      </c>
      <c r="C20" s="454">
        <f>SUM(C22+C21)</f>
        <v>2952.7</v>
      </c>
      <c r="D20" s="454">
        <f>SUM(D22+D21)</f>
        <v>393.40796999999998</v>
      </c>
      <c r="E20" s="453">
        <f t="shared" si="2"/>
        <v>13.323668845463473</v>
      </c>
      <c r="F20" s="455">
        <f>SUM(F21+F22)</f>
        <v>270.30149999999998</v>
      </c>
      <c r="G20" s="453">
        <f t="shared" si="1"/>
        <v>145.54413127563112</v>
      </c>
    </row>
    <row r="21" spans="1:7" s="6" customFormat="1" ht="21.75" customHeight="1">
      <c r="A21" s="348"/>
      <c r="B21" s="510" t="s">
        <v>460</v>
      </c>
      <c r="C21" s="454">
        <v>300</v>
      </c>
      <c r="D21" s="455">
        <v>102.67755</v>
      </c>
      <c r="E21" s="453">
        <f t="shared" si="2"/>
        <v>34.225849999999994</v>
      </c>
      <c r="F21" s="455">
        <v>75.69265</v>
      </c>
      <c r="G21" s="453">
        <f t="shared" si="1"/>
        <v>135.65062129546263</v>
      </c>
    </row>
    <row r="22" spans="1:7" s="6" customFormat="1" ht="21.75" customHeight="1">
      <c r="A22" s="348"/>
      <c r="B22" s="510" t="s">
        <v>461</v>
      </c>
      <c r="C22" s="454">
        <v>2652.7</v>
      </c>
      <c r="D22" s="455">
        <v>290.73041999999998</v>
      </c>
      <c r="E22" s="453">
        <f t="shared" si="2"/>
        <v>10.95979266407811</v>
      </c>
      <c r="F22" s="455">
        <v>194.60884999999999</v>
      </c>
      <c r="G22" s="453">
        <f t="shared" si="1"/>
        <v>149.39218848474775</v>
      </c>
    </row>
    <row r="23" spans="1:7" ht="31.5" customHeight="1">
      <c r="A23" s="348">
        <v>1060600000</v>
      </c>
      <c r="B23" s="429" t="s">
        <v>449</v>
      </c>
      <c r="C23" s="454">
        <f>SUM(C24:C25)</f>
        <v>16800</v>
      </c>
      <c r="D23" s="455">
        <f>SUM(D24:D25)</f>
        <v>4079.6184699999999</v>
      </c>
      <c r="E23" s="453">
        <f t="shared" si="2"/>
        <v>24.283443273809524</v>
      </c>
      <c r="F23" s="455">
        <f>SUM(F24:F25)</f>
        <v>2195.60536</v>
      </c>
      <c r="G23" s="453">
        <f t="shared" si="1"/>
        <v>185.80836721950797</v>
      </c>
    </row>
    <row r="24" spans="1:7" ht="31.5" customHeight="1">
      <c r="A24" s="348"/>
      <c r="B24" s="510" t="s">
        <v>554</v>
      </c>
      <c r="C24" s="454">
        <v>4300</v>
      </c>
      <c r="D24" s="455">
        <v>3093.7969699999999</v>
      </c>
      <c r="E24" s="453">
        <f t="shared" si="2"/>
        <v>71.948766744186045</v>
      </c>
      <c r="F24" s="455">
        <v>1797.3459499999999</v>
      </c>
      <c r="G24" s="453">
        <f t="shared" si="1"/>
        <v>172.13141243064533</v>
      </c>
    </row>
    <row r="25" spans="1:7" ht="31.5" customHeight="1">
      <c r="A25" s="348"/>
      <c r="B25" s="510" t="s">
        <v>463</v>
      </c>
      <c r="C25" s="454">
        <v>12500</v>
      </c>
      <c r="D25" s="455">
        <v>985.82150000000001</v>
      </c>
      <c r="E25" s="453">
        <f t="shared" si="2"/>
        <v>7.8865720000000001</v>
      </c>
      <c r="F25" s="455">
        <v>398.25941</v>
      </c>
      <c r="G25" s="453">
        <f t="shared" si="1"/>
        <v>247.53250651378207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511">
        <f>SUM(D27)</f>
        <v>212.964</v>
      </c>
      <c r="E26" s="453">
        <f t="shared" si="2"/>
        <v>9.2593043478260881</v>
      </c>
      <c r="F26" s="451">
        <f>SUM(F27)</f>
        <v>-600.10126000000002</v>
      </c>
      <c r="G26" s="453">
        <f t="shared" si="1"/>
        <v>-35.488010806709518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212.964</v>
      </c>
      <c r="E27" s="453">
        <f t="shared" si="2"/>
        <v>9.2593043478260881</v>
      </c>
      <c r="F27" s="455">
        <v>-600.10126000000002</v>
      </c>
      <c r="G27" s="453">
        <f t="shared" si="1"/>
        <v>-35.488010806709518</v>
      </c>
    </row>
    <row r="28" spans="1:7" s="6" customFormat="1" ht="26.25">
      <c r="A28" s="347">
        <v>1080000</v>
      </c>
      <c r="B28" s="429" t="s">
        <v>10</v>
      </c>
      <c r="C28" s="451">
        <f>C29+C30+C31</f>
        <v>1600</v>
      </c>
      <c r="D28" s="452">
        <f>D29+D30+D31</f>
        <v>1328.3353400000001</v>
      </c>
      <c r="E28" s="453">
        <f t="shared" si="2"/>
        <v>83.020958750000005</v>
      </c>
      <c r="F28" s="451">
        <f>SUM(F29+F30)</f>
        <v>682.48734000000002</v>
      </c>
      <c r="G28" s="453">
        <f t="shared" si="1"/>
        <v>194.63149895205382</v>
      </c>
    </row>
    <row r="29" spans="1:7" ht="27" customHeight="1">
      <c r="A29" s="348">
        <v>1080300001</v>
      </c>
      <c r="B29" s="430" t="s">
        <v>230</v>
      </c>
      <c r="C29" s="454">
        <v>1600</v>
      </c>
      <c r="D29" s="455">
        <v>1310.40534</v>
      </c>
      <c r="E29" s="453">
        <f t="shared" si="2"/>
        <v>81.900333750000001</v>
      </c>
      <c r="F29" s="455">
        <v>666.45734000000004</v>
      </c>
      <c r="G29" s="453">
        <f t="shared" si="1"/>
        <v>196.62253851086703</v>
      </c>
    </row>
    <row r="30" spans="1:7" ht="24" customHeight="1">
      <c r="A30" s="348">
        <v>1080400001</v>
      </c>
      <c r="B30" s="430" t="s">
        <v>219</v>
      </c>
      <c r="C30" s="454">
        <v>0</v>
      </c>
      <c r="D30" s="455">
        <v>17.93</v>
      </c>
      <c r="E30" s="453" t="e">
        <f t="shared" si="2"/>
        <v>#DIV/0!</v>
      </c>
      <c r="F30" s="455">
        <v>16.03</v>
      </c>
      <c r="G30" s="453">
        <f t="shared" si="1"/>
        <v>111.85277604491577</v>
      </c>
    </row>
    <row r="31" spans="1:7" ht="54.75" customHeight="1">
      <c r="A31" s="348">
        <v>1080700001</v>
      </c>
      <c r="B31" s="430" t="s">
        <v>445</v>
      </c>
      <c r="C31" s="454">
        <v>0</v>
      </c>
      <c r="D31" s="455"/>
      <c r="E31" s="453"/>
      <c r="F31" s="456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0</v>
      </c>
      <c r="E32" s="453"/>
      <c r="F32" s="451">
        <f>SUM(F33:F35)</f>
        <v>-6.1109999999999998E-2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5">
        <v>0</v>
      </c>
      <c r="G33" s="453"/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5">
        <v>0</v>
      </c>
      <c r="G34" s="453"/>
    </row>
    <row r="35" spans="1:7" s="15" customFormat="1" ht="36.75" customHeight="1">
      <c r="A35" s="348">
        <v>1090700000</v>
      </c>
      <c r="B35" s="430" t="s">
        <v>429</v>
      </c>
      <c r="C35" s="454">
        <v>0</v>
      </c>
      <c r="D35" s="455"/>
      <c r="E35" s="453"/>
      <c r="F35" s="455">
        <v>-6.1109999999999998E-2</v>
      </c>
      <c r="G35" s="453"/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47354.724549999999</v>
      </c>
      <c r="D37" s="452">
        <f>D38+D48+D50+D53+D57+D59+D65</f>
        <v>20869.588049999998</v>
      </c>
      <c r="E37" s="453">
        <f t="shared" si="2"/>
        <v>44.070762206555798</v>
      </c>
      <c r="F37" s="451">
        <f>F38+F48+F50+F53+F57+F59+F65</f>
        <v>19133.90898</v>
      </c>
      <c r="G37" s="453">
        <f t="shared" si="1"/>
        <v>109.07122047990426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12380</v>
      </c>
      <c r="D38" s="452">
        <f>SUM(D39+D41+D43+D45+D46+D47+D42+D44)</f>
        <v>5337.9929100000008</v>
      </c>
      <c r="E38" s="453">
        <f t="shared" si="2"/>
        <v>43.117874878836844</v>
      </c>
      <c r="F38" s="451">
        <f>SUM(F39:F47)</f>
        <v>5446.4763300000004</v>
      </c>
      <c r="G38" s="453">
        <f t="shared" si="1"/>
        <v>98.008190737882089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7">
        <v>0</v>
      </c>
      <c r="G39" s="453" t="e">
        <f t="shared" si="1"/>
        <v>#DIV/0!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5">
        <v>0</v>
      </c>
      <c r="G40" s="453"/>
    </row>
    <row r="41" spans="1:7" ht="26.25">
      <c r="A41" s="349">
        <v>1110501000</v>
      </c>
      <c r="B41" s="433" t="s">
        <v>217</v>
      </c>
      <c r="C41" s="458">
        <v>8500</v>
      </c>
      <c r="D41" s="455">
        <v>3742.5961000000002</v>
      </c>
      <c r="E41" s="453">
        <f t="shared" si="2"/>
        <v>44.030542352941175</v>
      </c>
      <c r="F41" s="455">
        <v>4296.7003599999998</v>
      </c>
      <c r="G41" s="453">
        <f t="shared" si="1"/>
        <v>87.10395853621965</v>
      </c>
    </row>
    <row r="42" spans="1:7" ht="44.25" customHeight="1">
      <c r="A42" s="349">
        <v>1110502000</v>
      </c>
      <c r="B42" s="434" t="s">
        <v>433</v>
      </c>
      <c r="C42" s="458">
        <v>2000</v>
      </c>
      <c r="D42" s="455">
        <v>486.80759</v>
      </c>
      <c r="E42" s="453">
        <f t="shared" si="2"/>
        <v>24.340379500000001</v>
      </c>
      <c r="F42" s="455">
        <v>496.93668000000002</v>
      </c>
      <c r="G42" s="453">
        <f t="shared" si="1"/>
        <v>97.961694033131138</v>
      </c>
    </row>
    <row r="43" spans="1:7" ht="25.5" customHeight="1">
      <c r="A43" s="348">
        <v>1110503505</v>
      </c>
      <c r="B43" s="432" t="s">
        <v>216</v>
      </c>
      <c r="C43" s="458">
        <v>520</v>
      </c>
      <c r="D43" s="455">
        <v>138.20421999999999</v>
      </c>
      <c r="E43" s="453">
        <f t="shared" si="2"/>
        <v>26.577734615384614</v>
      </c>
      <c r="F43" s="455">
        <v>165.76478</v>
      </c>
      <c r="G43" s="453">
        <f t="shared" si="1"/>
        <v>83.373693736389598</v>
      </c>
    </row>
    <row r="44" spans="1:7" ht="37.5" customHeight="1">
      <c r="A44" s="348">
        <v>1110530000</v>
      </c>
      <c r="B44" s="430" t="s">
        <v>447</v>
      </c>
      <c r="C44" s="459">
        <v>0</v>
      </c>
      <c r="D44" s="455"/>
      <c r="E44" s="453"/>
      <c r="F44" s="455">
        <v>2.8300000000000001E-3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260</v>
      </c>
      <c r="D45" s="455">
        <v>602.41399999999999</v>
      </c>
      <c r="E45" s="453">
        <f t="shared" si="2"/>
        <v>231.69769230769228</v>
      </c>
      <c r="F45" s="455">
        <v>261.95400000000001</v>
      </c>
      <c r="G45" s="453">
        <f t="shared" si="1"/>
        <v>229.9693839376379</v>
      </c>
    </row>
    <row r="46" spans="1:7" s="15" customFormat="1" ht="26.25">
      <c r="A46" s="348">
        <v>1110903000</v>
      </c>
      <c r="B46" s="432" t="s">
        <v>382</v>
      </c>
      <c r="C46" s="458">
        <v>0</v>
      </c>
      <c r="D46" s="455">
        <v>0</v>
      </c>
      <c r="E46" s="453"/>
      <c r="F46" s="455">
        <v>0</v>
      </c>
      <c r="G46" s="453"/>
    </row>
    <row r="47" spans="1:7" s="15" customFormat="1" ht="26.25">
      <c r="A47" s="348">
        <v>1110904414</v>
      </c>
      <c r="B47" s="432" t="s">
        <v>309</v>
      </c>
      <c r="C47" s="458">
        <v>1100</v>
      </c>
      <c r="D47" s="455">
        <v>367.971</v>
      </c>
      <c r="E47" s="453">
        <f>SUM(D47/C47*100)</f>
        <v>33.451909090909091</v>
      </c>
      <c r="F47" s="455">
        <v>225.11768000000001</v>
      </c>
      <c r="G47" s="453">
        <f t="shared" si="1"/>
        <v>163.45717493179569</v>
      </c>
    </row>
    <row r="48" spans="1:7" s="15" customFormat="1" ht="40.5">
      <c r="A48" s="347">
        <v>1120000</v>
      </c>
      <c r="B48" s="431" t="s">
        <v>123</v>
      </c>
      <c r="C48" s="460">
        <f>C49</f>
        <v>650</v>
      </c>
      <c r="D48" s="547">
        <f>D49</f>
        <v>1168.9922999999999</v>
      </c>
      <c r="E48" s="453">
        <f>SUM(D48/C48*100)</f>
        <v>179.84496923076921</v>
      </c>
      <c r="F48" s="460">
        <f>SUM(F49)</f>
        <v>310.84863000000001</v>
      </c>
      <c r="G48" s="453">
        <f t="shared" si="1"/>
        <v>376.06480684827204</v>
      </c>
    </row>
    <row r="49" spans="1:9" s="15" customFormat="1" ht="26.25">
      <c r="A49" s="348">
        <v>1120100001</v>
      </c>
      <c r="B49" s="430" t="s">
        <v>233</v>
      </c>
      <c r="C49" s="454">
        <v>650</v>
      </c>
      <c r="D49" s="455">
        <v>1168.9922999999999</v>
      </c>
      <c r="E49" s="453">
        <f>SUM(D49/C49*100)</f>
        <v>179.84496923076921</v>
      </c>
      <c r="F49" s="455">
        <v>310.84863000000001</v>
      </c>
      <c r="G49" s="453">
        <f t="shared" si="1"/>
        <v>376.06480684827204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5426.9</v>
      </c>
      <c r="D50" s="452">
        <f>D51+D52</f>
        <v>1042.24711</v>
      </c>
      <c r="E50" s="453">
        <f>SUM(D50/C50*100)</f>
        <v>19.205202049051948</v>
      </c>
      <c r="F50" s="451">
        <f>SUM(F51:F52)</f>
        <v>229.35409000000001</v>
      </c>
      <c r="G50" s="453">
        <f t="shared" si="1"/>
        <v>454.42708695537107</v>
      </c>
    </row>
    <row r="51" spans="1:9" s="15" customFormat="1" ht="20.25" customHeight="1">
      <c r="A51" s="348">
        <v>1130200000</v>
      </c>
      <c r="B51" s="430" t="s">
        <v>307</v>
      </c>
      <c r="C51" s="454">
        <v>5426.9</v>
      </c>
      <c r="D51" s="457">
        <v>203.54611</v>
      </c>
      <c r="E51" s="453">
        <f>SUM(D51/C51*100)</f>
        <v>3.7506884224879764</v>
      </c>
      <c r="F51" s="457">
        <v>229.35409000000001</v>
      </c>
      <c r="G51" s="453">
        <f t="shared" si="1"/>
        <v>88.74753879470822</v>
      </c>
    </row>
    <row r="52" spans="1:9" ht="25.5" customHeight="1">
      <c r="A52" s="348">
        <v>1130100000</v>
      </c>
      <c r="B52" s="430" t="s">
        <v>215</v>
      </c>
      <c r="C52" s="454">
        <v>0</v>
      </c>
      <c r="D52" s="455">
        <v>838.70100000000002</v>
      </c>
      <c r="E52" s="453"/>
      <c r="F52" s="455"/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12000</v>
      </c>
      <c r="D53" s="451">
        <f>D54+D55+D56</f>
        <v>3544.08023</v>
      </c>
      <c r="E53" s="453">
        <f t="shared" ref="E53:E65" si="3">SUM(D53/C53*100)</f>
        <v>29.534001916666668</v>
      </c>
      <c r="F53" s="451">
        <f>F54+F55+F56</f>
        <v>6032.4047899999996</v>
      </c>
      <c r="G53" s="453">
        <f t="shared" si="1"/>
        <v>58.750703133766336</v>
      </c>
    </row>
    <row r="54" spans="1:9" ht="26.25">
      <c r="A54" s="349">
        <v>1140200000</v>
      </c>
      <c r="B54" s="434" t="s">
        <v>213</v>
      </c>
      <c r="C54" s="454">
        <v>2000</v>
      </c>
      <c r="D54" s="455">
        <v>673.52894000000003</v>
      </c>
      <c r="E54" s="453">
        <f t="shared" si="3"/>
        <v>33.676447000000003</v>
      </c>
      <c r="F54" s="455">
        <v>0</v>
      </c>
      <c r="G54" s="453" t="e">
        <f t="shared" si="1"/>
        <v>#DIV/0!</v>
      </c>
    </row>
    <row r="55" spans="1:9" ht="40.5" customHeight="1">
      <c r="A55" s="348">
        <v>1140601000</v>
      </c>
      <c r="B55" s="430" t="s">
        <v>533</v>
      </c>
      <c r="C55" s="454">
        <v>9700</v>
      </c>
      <c r="D55" s="455">
        <v>2785.3322499999999</v>
      </c>
      <c r="E55" s="453">
        <f t="shared" si="3"/>
        <v>28.714765463917523</v>
      </c>
      <c r="F55" s="455">
        <v>5884.23459</v>
      </c>
      <c r="G55" s="453">
        <f t="shared" si="1"/>
        <v>47.335506553962865</v>
      </c>
    </row>
    <row r="56" spans="1:9" ht="33.75" customHeight="1">
      <c r="A56" s="348">
        <v>1140602000</v>
      </c>
      <c r="B56" s="430" t="s">
        <v>534</v>
      </c>
      <c r="C56" s="454">
        <v>300</v>
      </c>
      <c r="D56" s="455">
        <v>85.219040000000007</v>
      </c>
      <c r="E56" s="453">
        <f t="shared" si="3"/>
        <v>28.406346666666671</v>
      </c>
      <c r="F56" s="455">
        <v>148.17019999999999</v>
      </c>
      <c r="G56" s="453">
        <f t="shared" si="1"/>
        <v>57.51429099778499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2000</v>
      </c>
      <c r="D59" s="452">
        <f>SUM(D60:D64)</f>
        <v>3892.8364599999995</v>
      </c>
      <c r="E59" s="453">
        <f t="shared" si="3"/>
        <v>194.64182299999996</v>
      </c>
      <c r="F59" s="451">
        <f>SUM(F60:F64)</f>
        <v>749.13670000000002</v>
      </c>
      <c r="G59" s="453">
        <f t="shared" si="1"/>
        <v>519.64300507504163</v>
      </c>
      <c r="I59" s="147"/>
    </row>
    <row r="60" spans="1:9" ht="36.75" customHeight="1">
      <c r="A60" s="348">
        <v>1160100001</v>
      </c>
      <c r="B60" s="430" t="s">
        <v>434</v>
      </c>
      <c r="C60" s="454">
        <v>1674</v>
      </c>
      <c r="D60" s="461">
        <v>520.87023999999997</v>
      </c>
      <c r="E60" s="453">
        <f t="shared" si="3"/>
        <v>31.115307048984462</v>
      </c>
      <c r="F60" s="461">
        <v>352.55622</v>
      </c>
      <c r="G60" s="453">
        <f t="shared" si="1"/>
        <v>147.74104396739901</v>
      </c>
    </row>
    <row r="61" spans="1:9" ht="39.75" customHeight="1">
      <c r="A61" s="348">
        <v>1160700000</v>
      </c>
      <c r="B61" s="430" t="s">
        <v>435</v>
      </c>
      <c r="C61" s="454">
        <v>302</v>
      </c>
      <c r="D61" s="462">
        <v>2629.6672199999998</v>
      </c>
      <c r="E61" s="453">
        <f t="shared" si="3"/>
        <v>870.75073509933759</v>
      </c>
      <c r="F61" s="462">
        <v>69.836519999999993</v>
      </c>
      <c r="G61" s="453">
        <f t="shared" si="1"/>
        <v>3765.4614233355269</v>
      </c>
    </row>
    <row r="62" spans="1:9" ht="39.75" customHeight="1">
      <c r="A62" s="348">
        <v>11610060000</v>
      </c>
      <c r="B62" s="430" t="s">
        <v>464</v>
      </c>
      <c r="C62" s="454">
        <v>20</v>
      </c>
      <c r="D62" s="462">
        <v>0</v>
      </c>
      <c r="E62" s="453"/>
      <c r="F62" s="462">
        <v>13.24455</v>
      </c>
      <c r="G62" s="453"/>
    </row>
    <row r="63" spans="1:9" ht="41.25" customHeight="1">
      <c r="A63" s="348">
        <v>1161012000</v>
      </c>
      <c r="B63" s="430" t="s">
        <v>392</v>
      </c>
      <c r="C63" s="463">
        <v>4</v>
      </c>
      <c r="D63" s="462"/>
      <c r="E63" s="453">
        <f t="shared" si="3"/>
        <v>0</v>
      </c>
      <c r="F63" s="462">
        <v>4.0999999999999999E-4</v>
      </c>
      <c r="G63" s="453">
        <f t="shared" si="1"/>
        <v>0</v>
      </c>
    </row>
    <row r="64" spans="1:9" ht="41.25" customHeight="1">
      <c r="A64" s="348">
        <v>1161100001</v>
      </c>
      <c r="B64" s="430" t="s">
        <v>393</v>
      </c>
      <c r="C64" s="463">
        <v>0</v>
      </c>
      <c r="D64" s="462">
        <v>742.29899999999998</v>
      </c>
      <c r="E64" s="453" t="e">
        <f t="shared" si="3"/>
        <v>#DIV/0!</v>
      </c>
      <c r="F64" s="462">
        <v>313.49900000000002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14897.824549999999</v>
      </c>
      <c r="D65" s="452">
        <f>D66+D67</f>
        <v>5883.4390399999993</v>
      </c>
      <c r="E65" s="453">
        <f t="shared" si="3"/>
        <v>39.49193400857979</v>
      </c>
      <c r="F65" s="451">
        <f>F66+F67</f>
        <v>6365.6884399999999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121.03194999999999</v>
      </c>
      <c r="E66" s="453"/>
      <c r="F66" s="457">
        <v>34.585619999999999</v>
      </c>
      <c r="G66" s="453"/>
    </row>
    <row r="67" spans="1:9" ht="26.25">
      <c r="A67" s="348">
        <v>1171500000</v>
      </c>
      <c r="B67" s="432" t="s">
        <v>406</v>
      </c>
      <c r="C67" s="454">
        <v>14897.824549999999</v>
      </c>
      <c r="D67" s="455">
        <v>5762.4070899999997</v>
      </c>
      <c r="E67" s="453">
        <f>SUM(D67/C67*100)</f>
        <v>38.679520427027711</v>
      </c>
      <c r="F67" s="455">
        <v>6331.1028200000001</v>
      </c>
      <c r="G67" s="453"/>
    </row>
    <row r="68" spans="1:9" s="6" customFormat="1" ht="26.25">
      <c r="A68" s="347">
        <v>100000</v>
      </c>
      <c r="B68" s="429" t="s">
        <v>16</v>
      </c>
      <c r="C68" s="599">
        <f>SUM(C5,C37)</f>
        <v>322515.02455000003</v>
      </c>
      <c r="D68" s="465">
        <f>SUM(D5,D37)</f>
        <v>122964.85144</v>
      </c>
      <c r="E68" s="453">
        <f>SUM(D68/C68*100)</f>
        <v>38.126859860736985</v>
      </c>
      <c r="F68" s="464">
        <f>SUM(F5+F37)</f>
        <v>87661.395570000022</v>
      </c>
      <c r="G68" s="453">
        <f t="shared" si="1"/>
        <v>140.27252320185707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917433.83768</v>
      </c>
      <c r="D69" s="452">
        <f>SUM(D70+D71+D72+D73+D74+D75+D76+D77)</f>
        <v>384382.05014999997</v>
      </c>
      <c r="E69" s="453">
        <f>SUM(D69/C69*100)</f>
        <v>41.897522672809032</v>
      </c>
      <c r="F69" s="451">
        <f>SUM(F70+F72+F73+F74+F75+F76+F77)</f>
        <v>304637.16858</v>
      </c>
      <c r="G69" s="453">
        <f t="shared" si="1"/>
        <v>126.17700326644756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125473.8</v>
      </c>
      <c r="D70" s="466">
        <v>62737.2</v>
      </c>
      <c r="E70" s="453">
        <f>SUM(D70/C70*100)</f>
        <v>50.000239093739083</v>
      </c>
      <c r="F70" s="466">
        <v>58385.599999999999</v>
      </c>
      <c r="G70" s="453">
        <f t="shared" si="1"/>
        <v>107.45320764024007</v>
      </c>
    </row>
    <row r="71" spans="1:9" ht="18.75" customHeight="1">
      <c r="A71" s="349">
        <v>2021500200</v>
      </c>
      <c r="B71" s="433" t="s">
        <v>223</v>
      </c>
      <c r="C71" s="458"/>
      <c r="D71" s="466"/>
      <c r="E71" s="453"/>
      <c r="F71" s="466"/>
      <c r="G71" s="453"/>
    </row>
    <row r="72" spans="1:9" ht="26.25">
      <c r="A72" s="349">
        <v>2022000000</v>
      </c>
      <c r="B72" s="433" t="s">
        <v>19</v>
      </c>
      <c r="C72" s="458">
        <v>237620.93455999999</v>
      </c>
      <c r="D72" s="455">
        <v>65504.172870000002</v>
      </c>
      <c r="E72" s="453">
        <f>SUM(D72/C72*100)</f>
        <v>27.566667470310787</v>
      </c>
      <c r="F72" s="455">
        <v>70148.782439999995</v>
      </c>
      <c r="G72" s="453">
        <f t="shared" si="1"/>
        <v>93.378916342599894</v>
      </c>
    </row>
    <row r="73" spans="1:9" ht="26.25">
      <c r="A73" s="349">
        <v>2023000000</v>
      </c>
      <c r="B73" s="433" t="s">
        <v>20</v>
      </c>
      <c r="C73" s="458">
        <v>518595.16600000003</v>
      </c>
      <c r="D73" s="467">
        <v>240756.46002999999</v>
      </c>
      <c r="E73" s="453">
        <f>SUM(D73/C73*100)</f>
        <v>46.424740494013776</v>
      </c>
      <c r="F73" s="467">
        <v>169273.05064</v>
      </c>
      <c r="G73" s="453">
        <f>G82</f>
        <v>122.5302138959659</v>
      </c>
    </row>
    <row r="74" spans="1:9" ht="16.5" customHeight="1">
      <c r="A74" s="349">
        <v>2024000000</v>
      </c>
      <c r="B74" s="434" t="s">
        <v>21</v>
      </c>
      <c r="C74" s="458">
        <v>35743.937120000002</v>
      </c>
      <c r="D74" s="468">
        <v>15906.32553</v>
      </c>
      <c r="E74" s="453">
        <f>SUM(D74/C74*100)</f>
        <v>44.500765197183178</v>
      </c>
      <c r="F74" s="468">
        <v>14368.667079999999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68"/>
      <c r="E75" s="453"/>
      <c r="F75" s="468"/>
      <c r="G75" s="453"/>
    </row>
    <row r="76" spans="1:9" ht="24" customHeight="1">
      <c r="A76" s="349">
        <v>208000000</v>
      </c>
      <c r="B76" s="434" t="s">
        <v>563</v>
      </c>
      <c r="C76" s="458">
        <v>0</v>
      </c>
      <c r="D76" s="468">
        <v>-21.83625</v>
      </c>
      <c r="E76" s="453"/>
      <c r="F76" s="468">
        <v>0</v>
      </c>
      <c r="G76" s="453"/>
    </row>
    <row r="77" spans="1:9" ht="23.25" customHeight="1">
      <c r="A77" s="348">
        <v>2196001005</v>
      </c>
      <c r="B77" s="432" t="s">
        <v>23</v>
      </c>
      <c r="C77" s="456"/>
      <c r="D77" s="455">
        <v>-500.27202999999997</v>
      </c>
      <c r="E77" s="453"/>
      <c r="F77" s="455">
        <v>-7538.9315800000004</v>
      </c>
      <c r="G77" s="453">
        <f t="shared" ref="G77:G78" si="4">SUM(D77/F77*100)</f>
        <v>6.6358478610837839</v>
      </c>
    </row>
    <row r="78" spans="1:9" s="6" customFormat="1" ht="22.5" customHeight="1">
      <c r="A78" s="347"/>
      <c r="B78" s="429" t="s">
        <v>25</v>
      </c>
      <c r="C78" s="469">
        <f>C68+C69</f>
        <v>1239948.8622300001</v>
      </c>
      <c r="D78" s="551">
        <f>D68+D69</f>
        <v>507346.90158999996</v>
      </c>
      <c r="E78" s="453">
        <f>SUM(D78/C78*100)</f>
        <v>40.916760121667934</v>
      </c>
      <c r="F78" s="469">
        <f>F68+F69</f>
        <v>392298.56414999999</v>
      </c>
      <c r="G78" s="453">
        <f t="shared" si="4"/>
        <v>129.32672916845291</v>
      </c>
      <c r="H78" s="205"/>
      <c r="I78" s="93"/>
    </row>
    <row r="79" spans="1:9" s="6" customFormat="1" ht="26.25">
      <c r="A79" s="347"/>
      <c r="B79" s="437" t="s">
        <v>299</v>
      </c>
      <c r="C79" s="552">
        <f>C78-C199</f>
        <v>-115927.72210999974</v>
      </c>
      <c r="D79" s="452">
        <f>D78-D199</f>
        <v>22913.21889999992</v>
      </c>
      <c r="E79" s="470"/>
      <c r="F79" s="451">
        <f>F78-F199</f>
        <v>32133.716769999941</v>
      </c>
      <c r="G79" s="470"/>
      <c r="H79" s="93"/>
      <c r="I79" s="93"/>
    </row>
    <row r="80" spans="1:9" ht="26.25">
      <c r="A80" s="352"/>
      <c r="B80" s="438"/>
      <c r="C80" s="471"/>
      <c r="D80" s="472"/>
      <c r="E80" s="473"/>
      <c r="F80" s="474"/>
      <c r="G80" s="473"/>
    </row>
    <row r="81" spans="1:7" ht="60.75">
      <c r="A81" s="498" t="s">
        <v>442</v>
      </c>
      <c r="B81" s="499" t="s">
        <v>443</v>
      </c>
      <c r="C81" s="495" t="s">
        <v>446</v>
      </c>
      <c r="D81" s="501" t="s">
        <v>561</v>
      </c>
      <c r="E81" s="502" t="s">
        <v>308</v>
      </c>
      <c r="F81" s="500" t="s">
        <v>562</v>
      </c>
      <c r="G81" s="502" t="s">
        <v>448</v>
      </c>
    </row>
    <row r="82" spans="1:7" s="6" customFormat="1" ht="22.5" customHeight="1">
      <c r="A82" s="353" t="s">
        <v>27</v>
      </c>
      <c r="B82" s="439" t="s">
        <v>28</v>
      </c>
      <c r="C82" s="475">
        <f>SUM(C83+C84+C85+C86+C87+C88+C89)</f>
        <v>125057.34056000001</v>
      </c>
      <c r="D82" s="476">
        <f>SUM(D83:D89)</f>
        <v>45209.069899999995</v>
      </c>
      <c r="E82" s="477">
        <f t="shared" ref="E82:E154" si="5">SUM(D82/C82*100)</f>
        <v>36.150672721454193</v>
      </c>
      <c r="F82" s="475">
        <f>SUM(F83:F89)</f>
        <v>36896.262940000001</v>
      </c>
      <c r="G82" s="477">
        <f>SUM(D82/F82*100)</f>
        <v>122.5302138959659</v>
      </c>
    </row>
    <row r="83" spans="1:7" s="6" customFormat="1" ht="42">
      <c r="A83" s="354" t="s">
        <v>29</v>
      </c>
      <c r="B83" s="440" t="s">
        <v>30</v>
      </c>
      <c r="C83" s="478">
        <v>50</v>
      </c>
      <c r="D83" s="479">
        <v>2.4632999999999998</v>
      </c>
      <c r="E83" s="477">
        <f t="shared" si="5"/>
        <v>4.9265999999999996</v>
      </c>
      <c r="F83" s="479">
        <v>2.3258999999999999</v>
      </c>
      <c r="G83" s="477">
        <f t="shared" ref="G83:G199" si="6">SUM(D83/F83*100)</f>
        <v>105.90739068747581</v>
      </c>
    </row>
    <row r="84" spans="1:7" ht="21.75" customHeight="1">
      <c r="A84" s="354" t="s">
        <v>31</v>
      </c>
      <c r="B84" s="441" t="s">
        <v>32</v>
      </c>
      <c r="C84" s="478">
        <v>73245.393880000003</v>
      </c>
      <c r="D84" s="479">
        <v>25610.570449999999</v>
      </c>
      <c r="E84" s="477">
        <f t="shared" si="5"/>
        <v>34.965434812131015</v>
      </c>
      <c r="F84" s="479">
        <v>21265.78947</v>
      </c>
      <c r="G84" s="477">
        <f t="shared" si="6"/>
        <v>120.43084732936558</v>
      </c>
    </row>
    <row r="85" spans="1:7" ht="19.5" customHeight="1">
      <c r="A85" s="354" t="s">
        <v>33</v>
      </c>
      <c r="B85" s="441" t="s">
        <v>34</v>
      </c>
      <c r="C85" s="478">
        <v>8.1</v>
      </c>
      <c r="D85" s="479">
        <v>8.1</v>
      </c>
      <c r="E85" s="477">
        <f t="shared" si="5"/>
        <v>100</v>
      </c>
      <c r="F85" s="479">
        <v>0</v>
      </c>
      <c r="G85" s="477" t="e">
        <f t="shared" si="6"/>
        <v>#DIV/0!</v>
      </c>
    </row>
    <row r="86" spans="1:7" ht="38.25" customHeight="1">
      <c r="A86" s="354" t="s">
        <v>35</v>
      </c>
      <c r="B86" s="441" t="s">
        <v>36</v>
      </c>
      <c r="C86" s="480">
        <v>8014.7</v>
      </c>
      <c r="D86" s="481">
        <v>2932.85518</v>
      </c>
      <c r="E86" s="477">
        <f t="shared" si="5"/>
        <v>36.593449286935261</v>
      </c>
      <c r="F86" s="481">
        <v>2751.9206899999999</v>
      </c>
      <c r="G86" s="477">
        <f t="shared" si="6"/>
        <v>106.57484391383387</v>
      </c>
    </row>
    <row r="87" spans="1:7" ht="25.5" customHeight="1">
      <c r="A87" s="354" t="s">
        <v>37</v>
      </c>
      <c r="B87" s="441" t="s">
        <v>38</v>
      </c>
      <c r="C87" s="478"/>
      <c r="D87" s="479"/>
      <c r="E87" s="477" t="e">
        <f t="shared" si="5"/>
        <v>#DIV/0!</v>
      </c>
      <c r="F87" s="479">
        <v>0</v>
      </c>
      <c r="G87" s="477"/>
    </row>
    <row r="88" spans="1:7" ht="24.75" customHeight="1">
      <c r="A88" s="354" t="s">
        <v>39</v>
      </c>
      <c r="B88" s="441" t="s">
        <v>40</v>
      </c>
      <c r="C88" s="480">
        <v>781.56011999999998</v>
      </c>
      <c r="D88" s="481"/>
      <c r="E88" s="477">
        <f t="shared" si="5"/>
        <v>0</v>
      </c>
      <c r="F88" s="481">
        <v>0</v>
      </c>
      <c r="G88" s="477"/>
    </row>
    <row r="89" spans="1:7" ht="24" customHeight="1">
      <c r="A89" s="354" t="s">
        <v>41</v>
      </c>
      <c r="B89" s="441" t="s">
        <v>42</v>
      </c>
      <c r="C89" s="478">
        <v>42957.586560000003</v>
      </c>
      <c r="D89" s="479">
        <v>16655.080969999999</v>
      </c>
      <c r="E89" s="477">
        <f t="shared" si="5"/>
        <v>38.770988558068559</v>
      </c>
      <c r="F89" s="479">
        <v>12876.22688</v>
      </c>
      <c r="G89" s="477">
        <f t="shared" si="6"/>
        <v>129.34752645489266</v>
      </c>
    </row>
    <row r="90" spans="1:7" ht="49.5" customHeight="1">
      <c r="A90" s="529" t="s">
        <v>501</v>
      </c>
      <c r="B90" s="520" t="s">
        <v>502</v>
      </c>
      <c r="C90" s="525">
        <v>1290.0785599999999</v>
      </c>
      <c r="D90" s="526">
        <v>0</v>
      </c>
      <c r="E90" s="477">
        <f t="shared" si="5"/>
        <v>0</v>
      </c>
      <c r="F90" s="478"/>
      <c r="G90" s="477"/>
    </row>
    <row r="91" spans="1:7" s="6" customFormat="1" ht="26.25">
      <c r="A91" s="355" t="s">
        <v>43</v>
      </c>
      <c r="B91" s="442" t="s">
        <v>44</v>
      </c>
      <c r="C91" s="475">
        <f>C92</f>
        <v>2135.3000000000002</v>
      </c>
      <c r="D91" s="476">
        <f>D92</f>
        <v>540.96604000000002</v>
      </c>
      <c r="E91" s="477">
        <f t="shared" si="5"/>
        <v>25.3344279492343</v>
      </c>
      <c r="F91" s="475">
        <f>SUM(F92)</f>
        <v>616.43592000000001</v>
      </c>
      <c r="G91" s="477">
        <f t="shared" si="6"/>
        <v>87.75705997145657</v>
      </c>
    </row>
    <row r="92" spans="1:7" ht="26.25">
      <c r="A92" s="356" t="s">
        <v>45</v>
      </c>
      <c r="B92" s="443" t="s">
        <v>555</v>
      </c>
      <c r="C92" s="478">
        <v>2135.3000000000002</v>
      </c>
      <c r="D92" s="479">
        <v>540.96604000000002</v>
      </c>
      <c r="E92" s="477">
        <f t="shared" si="5"/>
        <v>25.3344279492343</v>
      </c>
      <c r="F92" s="479">
        <v>616.43592000000001</v>
      </c>
      <c r="G92" s="477">
        <f t="shared" si="6"/>
        <v>87.75705997145657</v>
      </c>
    </row>
    <row r="93" spans="1:7" s="6" customFormat="1" ht="21" customHeight="1">
      <c r="A93" s="353" t="s">
        <v>47</v>
      </c>
      <c r="B93" s="439" t="s">
        <v>48</v>
      </c>
      <c r="C93" s="475">
        <f>SUM(C94:C97)</f>
        <v>30728.040869999997</v>
      </c>
      <c r="D93" s="476">
        <f>SUM(D94:D97)</f>
        <v>2236.2130299999999</v>
      </c>
      <c r="E93" s="477">
        <f t="shared" si="5"/>
        <v>7.27743444321968</v>
      </c>
      <c r="F93" s="475">
        <f>SUM(F94:F97)</f>
        <v>1743.92614</v>
      </c>
      <c r="G93" s="477">
        <f t="shared" si="6"/>
        <v>128.22865479841937</v>
      </c>
    </row>
    <row r="94" spans="1:7" ht="26.25">
      <c r="A94" s="357" t="s">
        <v>51</v>
      </c>
      <c r="B94" s="441" t="s">
        <v>304</v>
      </c>
      <c r="C94" s="478">
        <v>1486.4</v>
      </c>
      <c r="D94" s="479">
        <v>480.73815000000002</v>
      </c>
      <c r="E94" s="477">
        <f t="shared" si="5"/>
        <v>32.342448196986005</v>
      </c>
      <c r="F94" s="479">
        <v>463.23151000000001</v>
      </c>
      <c r="G94" s="477">
        <f t="shared" si="6"/>
        <v>103.77924204681155</v>
      </c>
    </row>
    <row r="95" spans="1:7" ht="36.75" customHeight="1">
      <c r="A95" s="358" t="s">
        <v>53</v>
      </c>
      <c r="B95" s="444" t="s">
        <v>54</v>
      </c>
      <c r="C95" s="478">
        <v>3391.3029999999999</v>
      </c>
      <c r="D95" s="479">
        <v>1420.44082</v>
      </c>
      <c r="E95" s="477">
        <f t="shared" si="5"/>
        <v>41.884810056783486</v>
      </c>
      <c r="F95" s="479">
        <v>1183.56034</v>
      </c>
      <c r="G95" s="477">
        <f t="shared" si="6"/>
        <v>120.0142292703049</v>
      </c>
    </row>
    <row r="96" spans="1:7" ht="21" customHeight="1">
      <c r="A96" s="358" t="s">
        <v>210</v>
      </c>
      <c r="B96" s="444" t="s">
        <v>211</v>
      </c>
      <c r="C96" s="478">
        <v>23900.337869999999</v>
      </c>
      <c r="D96" s="479">
        <v>28.36788</v>
      </c>
      <c r="E96" s="477">
        <f t="shared" si="5"/>
        <v>0.11869238064457538</v>
      </c>
      <c r="F96" s="479">
        <v>26.034289999999999</v>
      </c>
      <c r="G96" s="477">
        <f t="shared" si="6"/>
        <v>108.96352464384471</v>
      </c>
    </row>
    <row r="97" spans="1:8" ht="34.5" customHeight="1">
      <c r="A97" s="358" t="s">
        <v>330</v>
      </c>
      <c r="B97" s="444" t="s">
        <v>331</v>
      </c>
      <c r="C97" s="482">
        <v>1950</v>
      </c>
      <c r="D97" s="479">
        <v>306.66618</v>
      </c>
      <c r="E97" s="477">
        <f t="shared" si="5"/>
        <v>15.726470769230769</v>
      </c>
      <c r="F97" s="479">
        <v>71.099999999999994</v>
      </c>
      <c r="G97" s="477">
        <f t="shared" si="6"/>
        <v>431.31670886075949</v>
      </c>
    </row>
    <row r="98" spans="1:8" s="6" customFormat="1" ht="27" customHeight="1">
      <c r="A98" s="353" t="s">
        <v>55</v>
      </c>
      <c r="B98" s="439" t="s">
        <v>56</v>
      </c>
      <c r="C98" s="483">
        <f>SUM(C99+C101+C105+C106+C116)</f>
        <v>153857.35995999997</v>
      </c>
      <c r="D98" s="484">
        <f>SUM(D99+D101+D105+D106+D116)</f>
        <v>21175.393139999996</v>
      </c>
      <c r="E98" s="477">
        <f t="shared" si="5"/>
        <v>13.763003047436406</v>
      </c>
      <c r="F98" s="483">
        <f>SUM(F99+F101+F105+F106+F116)</f>
        <v>16542.16937</v>
      </c>
      <c r="G98" s="477">
        <f t="shared" si="6"/>
        <v>128.00856203541576</v>
      </c>
    </row>
    <row r="99" spans="1:8" ht="27" customHeight="1">
      <c r="A99" s="353" t="s">
        <v>387</v>
      </c>
      <c r="B99" s="534" t="s">
        <v>388</v>
      </c>
      <c r="C99" s="485">
        <v>250</v>
      </c>
      <c r="D99" s="486">
        <v>165.44</v>
      </c>
      <c r="E99" s="477">
        <f t="shared" si="5"/>
        <v>66.176000000000002</v>
      </c>
      <c r="F99" s="486">
        <v>155.1</v>
      </c>
      <c r="G99" s="477">
        <f t="shared" si="6"/>
        <v>106.66666666666667</v>
      </c>
    </row>
    <row r="100" spans="1:8" ht="68.25" customHeight="1">
      <c r="A100" s="354"/>
      <c r="B100" s="523" t="s">
        <v>493</v>
      </c>
      <c r="C100" s="545">
        <v>250</v>
      </c>
      <c r="D100" s="546">
        <v>105.44</v>
      </c>
      <c r="E100" s="477">
        <f t="shared" si="5"/>
        <v>42.175999999999995</v>
      </c>
      <c r="F100" s="487">
        <v>155.1</v>
      </c>
      <c r="G100" s="477">
        <f t="shared" si="6"/>
        <v>67.981947130883299</v>
      </c>
    </row>
    <row r="101" spans="1:8" s="6" customFormat="1" ht="20.25" customHeight="1">
      <c r="A101" s="353" t="s">
        <v>57</v>
      </c>
      <c r="B101" s="533" t="s">
        <v>302</v>
      </c>
      <c r="C101" s="487">
        <v>1115.53405</v>
      </c>
      <c r="D101" s="481">
        <v>13.95</v>
      </c>
      <c r="E101" s="477">
        <f t="shared" si="5"/>
        <v>1.2505221153939676</v>
      </c>
      <c r="F101" s="479">
        <v>132.9897</v>
      </c>
      <c r="G101" s="477">
        <f t="shared" si="6"/>
        <v>10.489534151892965</v>
      </c>
      <c r="H101" s="50"/>
    </row>
    <row r="102" spans="1:8" s="6" customFormat="1" ht="63.75" customHeight="1">
      <c r="A102" s="509" t="s">
        <v>505</v>
      </c>
      <c r="B102" s="520" t="s">
        <v>532</v>
      </c>
      <c r="C102" s="487">
        <v>527.20000000000005</v>
      </c>
      <c r="D102" s="481">
        <v>13.95</v>
      </c>
      <c r="E102" s="477">
        <f t="shared" si="5"/>
        <v>2.646054628224582</v>
      </c>
      <c r="F102" s="478">
        <v>132.9897</v>
      </c>
      <c r="G102" s="477">
        <f t="shared" si="6"/>
        <v>10.489534151892965</v>
      </c>
      <c r="H102" s="50"/>
    </row>
    <row r="103" spans="1:8" s="6" customFormat="1" ht="40.5" customHeight="1">
      <c r="A103" s="509" t="s">
        <v>505</v>
      </c>
      <c r="B103" s="520" t="s">
        <v>503</v>
      </c>
      <c r="C103" s="487">
        <v>427.7</v>
      </c>
      <c r="D103" s="481">
        <v>0</v>
      </c>
      <c r="E103" s="477">
        <f t="shared" si="5"/>
        <v>0</v>
      </c>
      <c r="F103" s="478"/>
      <c r="G103" s="477"/>
      <c r="H103" s="50"/>
    </row>
    <row r="104" spans="1:8" s="6" customFormat="1" ht="38.25" customHeight="1">
      <c r="A104" s="509" t="s">
        <v>505</v>
      </c>
      <c r="B104" s="520" t="s">
        <v>504</v>
      </c>
      <c r="C104" s="487">
        <v>160.63405</v>
      </c>
      <c r="D104" s="481">
        <v>0</v>
      </c>
      <c r="E104" s="477">
        <f t="shared" si="5"/>
        <v>0</v>
      </c>
      <c r="F104" s="478"/>
      <c r="G104" s="477"/>
      <c r="H104" s="50"/>
    </row>
    <row r="105" spans="1:8" s="6" customFormat="1" ht="20.25" customHeight="1">
      <c r="A105" s="354" t="s">
        <v>59</v>
      </c>
      <c r="B105" s="533" t="s">
        <v>383</v>
      </c>
      <c r="C105" s="485">
        <v>1423.8727799999999</v>
      </c>
      <c r="D105" s="479">
        <v>0</v>
      </c>
      <c r="E105" s="477">
        <f t="shared" si="5"/>
        <v>0</v>
      </c>
      <c r="F105" s="478">
        <v>0</v>
      </c>
      <c r="G105" s="477" t="e">
        <f t="shared" si="6"/>
        <v>#DIV/0!</v>
      </c>
      <c r="H105" s="50"/>
    </row>
    <row r="106" spans="1:8" ht="26.25" customHeight="1">
      <c r="A106" s="516" t="s">
        <v>61</v>
      </c>
      <c r="B106" s="513" t="s">
        <v>450</v>
      </c>
      <c r="C106" s="483">
        <v>147972.55312999999</v>
      </c>
      <c r="D106" s="476">
        <v>20384.627209999999</v>
      </c>
      <c r="E106" s="477">
        <f t="shared" si="5"/>
        <v>13.7759515388582</v>
      </c>
      <c r="F106" s="479">
        <v>15865.82567</v>
      </c>
      <c r="G106" s="477">
        <f t="shared" si="6"/>
        <v>128.48135126395849</v>
      </c>
    </row>
    <row r="107" spans="1:8" ht="26.25" customHeight="1">
      <c r="A107" s="509" t="s">
        <v>456</v>
      </c>
      <c r="B107" s="512" t="s">
        <v>467</v>
      </c>
      <c r="C107" s="528">
        <v>44333.561589999998</v>
      </c>
      <c r="D107" s="526"/>
      <c r="E107" s="477">
        <f t="shared" si="5"/>
        <v>0</v>
      </c>
      <c r="F107" s="478">
        <v>0</v>
      </c>
      <c r="G107" s="477" t="e">
        <f t="shared" si="6"/>
        <v>#DIV/0!</v>
      </c>
    </row>
    <row r="108" spans="1:8" ht="54" customHeight="1">
      <c r="A108" s="509" t="s">
        <v>457</v>
      </c>
      <c r="B108" s="519" t="s">
        <v>484</v>
      </c>
      <c r="C108" s="544">
        <f>SUM(C109:C115)</f>
        <v>103638.99154000002</v>
      </c>
      <c r="D108" s="544">
        <f>SUM(D109:D115)</f>
        <v>20384.627209999999</v>
      </c>
      <c r="E108" s="477">
        <f t="shared" si="5"/>
        <v>19.668878389396951</v>
      </c>
      <c r="F108" s="480">
        <v>0</v>
      </c>
      <c r="G108" s="477" t="e">
        <f t="shared" si="6"/>
        <v>#DIV/0!</v>
      </c>
    </row>
    <row r="109" spans="1:8" ht="78" customHeight="1">
      <c r="A109" s="509"/>
      <c r="B109" s="518" t="s">
        <v>477</v>
      </c>
      <c r="C109" s="545">
        <v>4242.4151400000001</v>
      </c>
      <c r="D109" s="541">
        <v>325.10399999999998</v>
      </c>
      <c r="E109" s="477">
        <f t="shared" si="5"/>
        <v>7.6631821561904001</v>
      </c>
      <c r="F109" s="480">
        <v>25</v>
      </c>
      <c r="G109" s="477">
        <f t="shared" si="6"/>
        <v>1300.4159999999999</v>
      </c>
    </row>
    <row r="110" spans="1:8" ht="61.5" customHeight="1">
      <c r="A110" s="509"/>
      <c r="B110" s="518" t="s">
        <v>478</v>
      </c>
      <c r="C110" s="545">
        <v>18766.7</v>
      </c>
      <c r="D110" s="541">
        <v>0</v>
      </c>
      <c r="E110" s="477">
        <f t="shared" si="5"/>
        <v>0</v>
      </c>
      <c r="F110" s="480">
        <v>0</v>
      </c>
      <c r="G110" s="477" t="e">
        <f t="shared" si="6"/>
        <v>#DIV/0!</v>
      </c>
    </row>
    <row r="111" spans="1:8" ht="64.5" customHeight="1">
      <c r="A111" s="509"/>
      <c r="B111" s="518" t="s">
        <v>479</v>
      </c>
      <c r="C111" s="545">
        <v>22587.21</v>
      </c>
      <c r="D111" s="541">
        <v>14245.235860000001</v>
      </c>
      <c r="E111" s="477">
        <f t="shared" si="5"/>
        <v>63.067708937934356</v>
      </c>
      <c r="F111" s="480">
        <v>9885.0013299999991</v>
      </c>
      <c r="G111" s="477">
        <f t="shared" si="6"/>
        <v>144.10959983148533</v>
      </c>
    </row>
    <row r="112" spans="1:8" ht="62.25" customHeight="1">
      <c r="A112" s="509"/>
      <c r="B112" s="518" t="s">
        <v>480</v>
      </c>
      <c r="C112" s="545">
        <v>15775.09578</v>
      </c>
      <c r="D112" s="541">
        <v>100</v>
      </c>
      <c r="E112" s="477">
        <f t="shared" si="5"/>
        <v>0.63391057268116324</v>
      </c>
      <c r="F112" s="478">
        <v>0</v>
      </c>
      <c r="G112" s="477" t="e">
        <f t="shared" si="6"/>
        <v>#DIV/0!</v>
      </c>
    </row>
    <row r="113" spans="1:7" ht="47.25" customHeight="1">
      <c r="A113" s="509"/>
      <c r="B113" s="518" t="s">
        <v>481</v>
      </c>
      <c r="C113" s="545">
        <v>8791.6206199999997</v>
      </c>
      <c r="D113" s="541">
        <v>5714.2873499999996</v>
      </c>
      <c r="E113" s="477">
        <f t="shared" si="5"/>
        <v>64.996973788889449</v>
      </c>
      <c r="F113" s="549">
        <v>5955.8243400000001</v>
      </c>
      <c r="G113" s="477">
        <f t="shared" si="6"/>
        <v>95.944524616385834</v>
      </c>
    </row>
    <row r="114" spans="1:7" ht="59.25" customHeight="1">
      <c r="A114" s="509"/>
      <c r="B114" s="518" t="s">
        <v>482</v>
      </c>
      <c r="C114" s="545">
        <v>1217.8499999999999</v>
      </c>
      <c r="D114" s="541">
        <v>0</v>
      </c>
      <c r="E114" s="477">
        <f t="shared" si="5"/>
        <v>0</v>
      </c>
      <c r="F114" s="478">
        <v>0</v>
      </c>
      <c r="G114" s="477" t="e">
        <f t="shared" si="6"/>
        <v>#DIV/0!</v>
      </c>
    </row>
    <row r="115" spans="1:7" ht="65.25" customHeight="1">
      <c r="A115" s="509"/>
      <c r="B115" s="518" t="s">
        <v>483</v>
      </c>
      <c r="C115" s="545">
        <v>32258.1</v>
      </c>
      <c r="D115" s="541">
        <v>0</v>
      </c>
      <c r="E115" s="477">
        <f t="shared" si="5"/>
        <v>0</v>
      </c>
      <c r="F115" s="478">
        <v>0</v>
      </c>
      <c r="G115" s="477" t="e">
        <f t="shared" si="6"/>
        <v>#DIV/0!</v>
      </c>
    </row>
    <row r="116" spans="1:7" ht="45" customHeight="1">
      <c r="A116" s="353" t="s">
        <v>63</v>
      </c>
      <c r="B116" s="533" t="s">
        <v>536</v>
      </c>
      <c r="C116" s="544">
        <v>3095.4</v>
      </c>
      <c r="D116" s="493">
        <v>611.37593000000004</v>
      </c>
      <c r="E116" s="477">
        <f t="shared" si="5"/>
        <v>19.751112295664537</v>
      </c>
      <c r="F116" s="479">
        <v>388.25400000000002</v>
      </c>
      <c r="G116" s="477">
        <f t="shared" si="6"/>
        <v>157.46803123728282</v>
      </c>
    </row>
    <row r="117" spans="1:7" ht="62.25" customHeight="1">
      <c r="A117" s="509" t="s">
        <v>495</v>
      </c>
      <c r="B117" s="520" t="s">
        <v>496</v>
      </c>
      <c r="C117" s="545">
        <v>200</v>
      </c>
      <c r="D117" s="541">
        <v>0</v>
      </c>
      <c r="E117" s="477">
        <f t="shared" si="5"/>
        <v>0</v>
      </c>
      <c r="F117" s="478"/>
      <c r="G117" s="477" t="e">
        <f t="shared" si="6"/>
        <v>#DIV/0!</v>
      </c>
    </row>
    <row r="118" spans="1:7" ht="62.25" customHeight="1">
      <c r="A118" s="509" t="s">
        <v>501</v>
      </c>
      <c r="B118" s="520" t="s">
        <v>497</v>
      </c>
      <c r="C118" s="545">
        <v>1500</v>
      </c>
      <c r="D118" s="541">
        <v>417.77699000000001</v>
      </c>
      <c r="E118" s="477">
        <f t="shared" si="5"/>
        <v>27.851799333333332</v>
      </c>
      <c r="F118" s="550">
        <v>163.4</v>
      </c>
      <c r="G118" s="477">
        <f t="shared" si="6"/>
        <v>255.67747246022032</v>
      </c>
    </row>
    <row r="119" spans="1:7" ht="62.25" customHeight="1">
      <c r="A119" s="509" t="s">
        <v>501</v>
      </c>
      <c r="B119" s="520" t="s">
        <v>498</v>
      </c>
      <c r="C119" s="545">
        <v>1172.4000000000001</v>
      </c>
      <c r="D119" s="541">
        <v>0</v>
      </c>
      <c r="E119" s="477">
        <f t="shared" si="5"/>
        <v>0</v>
      </c>
      <c r="F119" s="478"/>
      <c r="G119" s="477" t="e">
        <f t="shared" si="6"/>
        <v>#DIV/0!</v>
      </c>
    </row>
    <row r="120" spans="1:7" ht="38.25" customHeight="1">
      <c r="A120" s="509" t="s">
        <v>499</v>
      </c>
      <c r="B120" s="520" t="s">
        <v>500</v>
      </c>
      <c r="C120" s="528">
        <v>276.5</v>
      </c>
      <c r="D120" s="526">
        <v>90.563999999999993</v>
      </c>
      <c r="E120" s="477">
        <f t="shared" si="5"/>
        <v>32.753707052441229</v>
      </c>
      <c r="F120" s="478">
        <v>224.85400000000001</v>
      </c>
      <c r="G120" s="477">
        <f t="shared" si="6"/>
        <v>40.276801835857931</v>
      </c>
    </row>
    <row r="121" spans="1:7" s="6" customFormat="1" ht="26.25">
      <c r="A121" s="353" t="s">
        <v>65</v>
      </c>
      <c r="B121" s="515" t="s">
        <v>66</v>
      </c>
      <c r="C121" s="475">
        <f>SUM(C122+C125+C133+C142)</f>
        <v>191074.98155999999</v>
      </c>
      <c r="D121" s="476">
        <f>SUM(D122+D125+D133+D142)</f>
        <v>17443.55861</v>
      </c>
      <c r="E121" s="477">
        <f t="shared" si="5"/>
        <v>9.129169327970077</v>
      </c>
      <c r="F121" s="475">
        <f>SUM(F122+F125+F133)</f>
        <v>7775.0578700000005</v>
      </c>
      <c r="G121" s="477">
        <f t="shared" si="6"/>
        <v>224.35278169833092</v>
      </c>
    </row>
    <row r="122" spans="1:7" ht="26.25">
      <c r="A122" s="516" t="s">
        <v>67</v>
      </c>
      <c r="B122" s="514" t="s">
        <v>469</v>
      </c>
      <c r="C122" s="478">
        <v>4739.9020899999996</v>
      </c>
      <c r="D122" s="479">
        <v>4021.22777</v>
      </c>
      <c r="E122" s="477">
        <f t="shared" si="5"/>
        <v>84.83778132218761</v>
      </c>
      <c r="F122" s="479">
        <v>217.68204</v>
      </c>
      <c r="G122" s="477">
        <f t="shared" si="6"/>
        <v>1847.2942324502287</v>
      </c>
    </row>
    <row r="123" spans="1:7" ht="57.75">
      <c r="A123" s="509" t="s">
        <v>455</v>
      </c>
      <c r="B123" s="508" t="s">
        <v>453</v>
      </c>
      <c r="C123" s="540">
        <v>1000</v>
      </c>
      <c r="D123" s="541">
        <v>281.32567999999998</v>
      </c>
      <c r="E123" s="477">
        <f t="shared" si="5"/>
        <v>28.132567999999996</v>
      </c>
      <c r="F123" s="480">
        <v>217.68204</v>
      </c>
      <c r="G123" s="477">
        <f t="shared" si="6"/>
        <v>129.23697333964711</v>
      </c>
    </row>
    <row r="124" spans="1:7" ht="40.5" customHeight="1">
      <c r="A124" s="509" t="s">
        <v>556</v>
      </c>
      <c r="B124" s="508" t="s">
        <v>557</v>
      </c>
      <c r="C124" s="540">
        <v>3739.90209</v>
      </c>
      <c r="D124" s="541">
        <v>1219.43424</v>
      </c>
      <c r="E124" s="477"/>
      <c r="F124" s="548">
        <v>0</v>
      </c>
      <c r="G124" s="477" t="e">
        <f t="shared" si="6"/>
        <v>#DIV/0!</v>
      </c>
    </row>
    <row r="125" spans="1:7" ht="23.25" customHeight="1">
      <c r="A125" s="516" t="s">
        <v>69</v>
      </c>
      <c r="B125" s="514" t="s">
        <v>452</v>
      </c>
      <c r="C125" s="480">
        <v>93271.215939999995</v>
      </c>
      <c r="D125" s="481">
        <v>8416.5194300000003</v>
      </c>
      <c r="E125" s="477">
        <f t="shared" si="5"/>
        <v>9.0237050575326734</v>
      </c>
      <c r="F125" s="479">
        <v>1599.2293500000001</v>
      </c>
      <c r="G125" s="477">
        <f t="shared" si="6"/>
        <v>526.28595329369114</v>
      </c>
    </row>
    <row r="126" spans="1:7" ht="47.25" customHeight="1">
      <c r="A126" s="509" t="s">
        <v>455</v>
      </c>
      <c r="B126" s="508" t="s">
        <v>471</v>
      </c>
      <c r="C126" s="540">
        <v>1258</v>
      </c>
      <c r="D126" s="541">
        <v>543.55687</v>
      </c>
      <c r="E126" s="477">
        <f t="shared" si="5"/>
        <v>43.208018282988867</v>
      </c>
      <c r="F126" s="480">
        <v>139.68706</v>
      </c>
      <c r="G126" s="477">
        <f t="shared" si="6"/>
        <v>389.12471205278428</v>
      </c>
    </row>
    <row r="127" spans="1:7" ht="37.5" customHeight="1">
      <c r="A127" s="509" t="s">
        <v>455</v>
      </c>
      <c r="B127" s="508" t="s">
        <v>537</v>
      </c>
      <c r="C127" s="540">
        <v>9469.6090000000004</v>
      </c>
      <c r="D127" s="541">
        <v>0</v>
      </c>
      <c r="E127" s="477">
        <f t="shared" si="5"/>
        <v>0</v>
      </c>
      <c r="F127" s="478"/>
      <c r="G127" s="477" t="e">
        <f t="shared" si="6"/>
        <v>#DIV/0!</v>
      </c>
    </row>
    <row r="128" spans="1:7" ht="72.75" customHeight="1">
      <c r="A128" s="509" t="s">
        <v>455</v>
      </c>
      <c r="B128" s="508" t="s">
        <v>538</v>
      </c>
      <c r="C128" s="540">
        <v>10000</v>
      </c>
      <c r="D128" s="541">
        <v>0</v>
      </c>
      <c r="E128" s="477">
        <f t="shared" ref="E128" si="7">SUM(D128/C128*100)</f>
        <v>0</v>
      </c>
      <c r="F128" s="478"/>
      <c r="G128" s="477" t="e">
        <f t="shared" si="6"/>
        <v>#DIV/0!</v>
      </c>
    </row>
    <row r="129" spans="1:7" ht="39" customHeight="1">
      <c r="A129" s="509" t="s">
        <v>458</v>
      </c>
      <c r="B129" s="508" t="s">
        <v>451</v>
      </c>
      <c r="C129" s="540">
        <v>2264.3868000000002</v>
      </c>
      <c r="D129" s="541">
        <v>0</v>
      </c>
      <c r="E129" s="477">
        <f t="shared" si="5"/>
        <v>0</v>
      </c>
      <c r="F129" s="478">
        <v>0</v>
      </c>
      <c r="G129" s="477" t="e">
        <f t="shared" si="6"/>
        <v>#DIV/0!</v>
      </c>
    </row>
    <row r="130" spans="1:7" ht="26.25" customHeight="1">
      <c r="A130" s="509" t="s">
        <v>459</v>
      </c>
      <c r="B130" s="508" t="s">
        <v>470</v>
      </c>
      <c r="C130" s="540">
        <v>16532.448850000001</v>
      </c>
      <c r="D130" s="541">
        <v>6337.4814200000001</v>
      </c>
      <c r="E130" s="477">
        <f t="shared" si="5"/>
        <v>38.333591577995414</v>
      </c>
      <c r="F130" s="478">
        <v>1459.5422900000001</v>
      </c>
      <c r="G130" s="477">
        <f t="shared" si="6"/>
        <v>434.2101947590707</v>
      </c>
    </row>
    <row r="131" spans="1:7" ht="37.5" customHeight="1">
      <c r="A131" s="509" t="s">
        <v>535</v>
      </c>
      <c r="B131" s="508" t="s">
        <v>506</v>
      </c>
      <c r="C131" s="540">
        <v>4817.2</v>
      </c>
      <c r="D131" s="541">
        <v>1535.4811400000001</v>
      </c>
      <c r="E131" s="477">
        <f t="shared" si="5"/>
        <v>31.874971767831937</v>
      </c>
      <c r="F131" s="478"/>
      <c r="G131" s="477" t="e">
        <f t="shared" si="6"/>
        <v>#DIV/0!</v>
      </c>
    </row>
    <row r="132" spans="1:7" ht="23.25" customHeight="1">
      <c r="A132" s="509" t="s">
        <v>456</v>
      </c>
      <c r="B132" s="512" t="s">
        <v>467</v>
      </c>
      <c r="C132" s="525">
        <v>48929.57129</v>
      </c>
      <c r="D132" s="526">
        <v>0</v>
      </c>
      <c r="E132" s="477">
        <f t="shared" si="5"/>
        <v>0</v>
      </c>
      <c r="F132" s="478">
        <v>0</v>
      </c>
      <c r="G132" s="477" t="e">
        <f t="shared" si="6"/>
        <v>#DIV/0!</v>
      </c>
    </row>
    <row r="133" spans="1:7" ht="27.75" customHeight="1">
      <c r="A133" s="516" t="s">
        <v>71</v>
      </c>
      <c r="B133" s="513" t="s">
        <v>468</v>
      </c>
      <c r="C133" s="478">
        <v>93058.963529999994</v>
      </c>
      <c r="D133" s="479">
        <v>5005.8114100000003</v>
      </c>
      <c r="E133" s="477">
        <f t="shared" si="5"/>
        <v>5.3791824238255623</v>
      </c>
      <c r="F133" s="479">
        <v>5958.1464800000003</v>
      </c>
      <c r="G133" s="477">
        <f t="shared" si="6"/>
        <v>84.016252819618501</v>
      </c>
    </row>
    <row r="134" spans="1:7" ht="57" customHeight="1">
      <c r="A134" s="509" t="s">
        <v>465</v>
      </c>
      <c r="B134" s="517" t="s">
        <v>475</v>
      </c>
      <c r="C134" s="480">
        <f>SUM(C135:C138)</f>
        <v>31746.56842</v>
      </c>
      <c r="D134" s="481">
        <v>4189.9095100000004</v>
      </c>
      <c r="E134" s="477">
        <f t="shared" si="5"/>
        <v>13.197991841412385</v>
      </c>
      <c r="F134" s="478">
        <v>3886.11465</v>
      </c>
      <c r="G134" s="477">
        <f t="shared" si="6"/>
        <v>107.81744460369949</v>
      </c>
    </row>
    <row r="135" spans="1:7" ht="27" customHeight="1">
      <c r="A135" s="509" t="s">
        <v>465</v>
      </c>
      <c r="B135" s="512" t="s">
        <v>472</v>
      </c>
      <c r="C135" s="540">
        <v>10000</v>
      </c>
      <c r="D135" s="541">
        <v>2149.08878</v>
      </c>
      <c r="E135" s="477">
        <f t="shared" si="5"/>
        <v>21.490887799999999</v>
      </c>
      <c r="F135" s="478">
        <v>2273.7384000000002</v>
      </c>
      <c r="G135" s="477">
        <f t="shared" si="6"/>
        <v>94.51785570406868</v>
      </c>
    </row>
    <row r="136" spans="1:7" ht="44.25" customHeight="1">
      <c r="A136" s="509" t="s">
        <v>465</v>
      </c>
      <c r="B136" s="512" t="s">
        <v>473</v>
      </c>
      <c r="C136" s="540">
        <v>1428.934</v>
      </c>
      <c r="D136" s="541">
        <v>0</v>
      </c>
      <c r="E136" s="477">
        <f t="shared" si="5"/>
        <v>0</v>
      </c>
      <c r="F136" s="478"/>
      <c r="G136" s="477" t="e">
        <f t="shared" si="6"/>
        <v>#DIV/0!</v>
      </c>
    </row>
    <row r="137" spans="1:7" ht="28.5" customHeight="1">
      <c r="A137" s="509" t="s">
        <v>465</v>
      </c>
      <c r="B137" s="512" t="s">
        <v>474</v>
      </c>
      <c r="C137" s="540">
        <v>14004.487220000001</v>
      </c>
      <c r="D137" s="541">
        <v>2040.8207299999999</v>
      </c>
      <c r="E137" s="477">
        <f t="shared" si="5"/>
        <v>14.572620174807085</v>
      </c>
      <c r="F137" s="478">
        <v>1612.37625</v>
      </c>
      <c r="G137" s="477">
        <f t="shared" si="6"/>
        <v>126.57223957497511</v>
      </c>
    </row>
    <row r="138" spans="1:7" ht="28.5" customHeight="1">
      <c r="A138" s="509" t="s">
        <v>465</v>
      </c>
      <c r="B138" s="512" t="s">
        <v>485</v>
      </c>
      <c r="C138" s="540">
        <v>6313.1472000000003</v>
      </c>
      <c r="D138" s="541">
        <v>0</v>
      </c>
      <c r="E138" s="477">
        <f t="shared" si="5"/>
        <v>0</v>
      </c>
      <c r="F138" s="478"/>
      <c r="G138" s="477" t="e">
        <f t="shared" si="6"/>
        <v>#DIV/0!</v>
      </c>
    </row>
    <row r="139" spans="1:7" ht="27.75" customHeight="1">
      <c r="A139" s="509" t="s">
        <v>456</v>
      </c>
      <c r="B139" s="512" t="s">
        <v>467</v>
      </c>
      <c r="C139" s="540">
        <v>53248.119509999997</v>
      </c>
      <c r="D139" s="541">
        <v>0</v>
      </c>
      <c r="E139" s="477">
        <f t="shared" si="5"/>
        <v>0</v>
      </c>
      <c r="F139" s="478">
        <v>2072.0318299999999</v>
      </c>
      <c r="G139" s="477">
        <f t="shared" si="6"/>
        <v>0</v>
      </c>
    </row>
    <row r="140" spans="1:7" ht="39" customHeight="1">
      <c r="A140" s="509" t="s">
        <v>456</v>
      </c>
      <c r="B140" s="512" t="s">
        <v>540</v>
      </c>
      <c r="C140" s="540">
        <v>5964.2755999999999</v>
      </c>
      <c r="D140" s="541">
        <v>0</v>
      </c>
      <c r="E140" s="477">
        <f t="shared" si="5"/>
        <v>0</v>
      </c>
      <c r="F140" s="478"/>
      <c r="G140" s="477" t="e">
        <f t="shared" si="6"/>
        <v>#DIV/0!</v>
      </c>
    </row>
    <row r="141" spans="1:7" ht="50.25" customHeight="1">
      <c r="A141" s="509" t="s">
        <v>466</v>
      </c>
      <c r="B141" s="512" t="s">
        <v>476</v>
      </c>
      <c r="C141" s="540">
        <v>2100</v>
      </c>
      <c r="D141" s="541">
        <v>815.90189999999996</v>
      </c>
      <c r="E141" s="477">
        <f t="shared" si="5"/>
        <v>38.852471428571427</v>
      </c>
      <c r="F141" s="478">
        <v>0</v>
      </c>
      <c r="G141" s="477" t="e">
        <f t="shared" si="6"/>
        <v>#DIV/0!</v>
      </c>
    </row>
    <row r="142" spans="1:7" ht="45.75" customHeight="1">
      <c r="A142" s="530" t="s">
        <v>247</v>
      </c>
      <c r="B142" s="533" t="s">
        <v>257</v>
      </c>
      <c r="C142" s="480">
        <v>4.9000000000000004</v>
      </c>
      <c r="D142" s="481">
        <v>0</v>
      </c>
      <c r="E142" s="477">
        <f t="shared" si="5"/>
        <v>0</v>
      </c>
      <c r="F142" s="478">
        <v>0</v>
      </c>
      <c r="G142" s="477" t="e">
        <f t="shared" si="6"/>
        <v>#DIV/0!</v>
      </c>
    </row>
    <row r="143" spans="1:7" s="6" customFormat="1" ht="26.25">
      <c r="A143" s="516" t="s">
        <v>73</v>
      </c>
      <c r="B143" s="532" t="s">
        <v>74</v>
      </c>
      <c r="C143" s="483">
        <f>SUM(C145)</f>
        <v>712.05</v>
      </c>
      <c r="D143" s="483">
        <v>443.11336</v>
      </c>
      <c r="E143" s="477">
        <f t="shared" si="5"/>
        <v>62.230652341829931</v>
      </c>
      <c r="F143" s="483">
        <f>SUM(F144:F145)</f>
        <v>153.9</v>
      </c>
      <c r="G143" s="477">
        <f t="shared" si="6"/>
        <v>287.92291098115658</v>
      </c>
    </row>
    <row r="144" spans="1:7" s="6" customFormat="1" ht="47.25">
      <c r="A144" s="530" t="s">
        <v>490</v>
      </c>
      <c r="B144" s="535" t="s">
        <v>539</v>
      </c>
      <c r="C144" s="483"/>
      <c r="D144" s="484"/>
      <c r="E144" s="477"/>
      <c r="F144" s="485">
        <v>0</v>
      </c>
      <c r="G144" s="477"/>
    </row>
    <row r="145" spans="1:7" ht="28.5" customHeight="1">
      <c r="A145" s="530" t="s">
        <v>436</v>
      </c>
      <c r="B145" s="533" t="s">
        <v>437</v>
      </c>
      <c r="C145" s="487">
        <v>712.05</v>
      </c>
      <c r="D145" s="481">
        <v>443.11336</v>
      </c>
      <c r="E145" s="477">
        <f t="shared" si="5"/>
        <v>62.230652341829931</v>
      </c>
      <c r="F145" s="480">
        <v>153.9</v>
      </c>
      <c r="G145" s="477">
        <f t="shared" si="6"/>
        <v>287.92291098115658</v>
      </c>
    </row>
    <row r="146" spans="1:7" ht="28.5" customHeight="1">
      <c r="A146" s="509" t="s">
        <v>541</v>
      </c>
      <c r="B146" s="520" t="s">
        <v>542</v>
      </c>
      <c r="C146" s="545">
        <v>650</v>
      </c>
      <c r="D146" s="541">
        <v>443.11336</v>
      </c>
      <c r="E146" s="477"/>
      <c r="F146" s="480">
        <v>153.9</v>
      </c>
      <c r="G146" s="477">
        <f t="shared" si="6"/>
        <v>287.92291098115658</v>
      </c>
    </row>
    <row r="147" spans="1:7" ht="44.25" customHeight="1">
      <c r="A147" s="509" t="s">
        <v>466</v>
      </c>
      <c r="B147" s="520" t="s">
        <v>543</v>
      </c>
      <c r="C147" s="545">
        <v>62.05</v>
      </c>
      <c r="D147" s="541">
        <v>0</v>
      </c>
      <c r="E147" s="477"/>
      <c r="F147" s="480"/>
      <c r="G147" s="477" t="e">
        <f t="shared" si="6"/>
        <v>#DIV/0!</v>
      </c>
    </row>
    <row r="148" spans="1:7" s="6" customFormat="1" ht="26.25">
      <c r="A148" s="516" t="s">
        <v>75</v>
      </c>
      <c r="B148" s="532" t="s">
        <v>76</v>
      </c>
      <c r="C148" s="483">
        <f>SUM(C149+C153+C162+C166+C167+C168)</f>
        <v>676285.51857999992</v>
      </c>
      <c r="D148" s="484">
        <f>D149+D153+D167+D168+D162+D166</f>
        <v>305218.77372000006</v>
      </c>
      <c r="E148" s="477">
        <f t="shared" si="5"/>
        <v>45.131644155396003</v>
      </c>
      <c r="F148" s="483">
        <f>SUM(F149+F153+F162+F166+F167+F168)</f>
        <v>238865.44890000002</v>
      </c>
      <c r="G148" s="477">
        <f t="shared" si="6"/>
        <v>127.77853604427258</v>
      </c>
    </row>
    <row r="149" spans="1:7" ht="26.25">
      <c r="A149" s="530" t="s">
        <v>77</v>
      </c>
      <c r="B149" s="531" t="s">
        <v>242</v>
      </c>
      <c r="C149" s="485">
        <v>143223.23699999999</v>
      </c>
      <c r="D149" s="479">
        <v>53607.103499999997</v>
      </c>
      <c r="E149" s="477">
        <f t="shared" si="5"/>
        <v>37.429054546504908</v>
      </c>
      <c r="F149" s="479">
        <v>50048.729140000003</v>
      </c>
      <c r="G149" s="477">
        <f t="shared" si="6"/>
        <v>107.10981961209494</v>
      </c>
    </row>
    <row r="150" spans="1:7" ht="42">
      <c r="A150" s="509" t="s">
        <v>508</v>
      </c>
      <c r="B150" s="522" t="s">
        <v>559</v>
      </c>
      <c r="C150" s="528">
        <v>18084.837</v>
      </c>
      <c r="D150" s="526">
        <v>6522.0940000000001</v>
      </c>
      <c r="E150" s="477">
        <f t="shared" si="5"/>
        <v>36.063880476224362</v>
      </c>
      <c r="F150" s="478">
        <v>4612.91464</v>
      </c>
      <c r="G150" s="477"/>
    </row>
    <row r="151" spans="1:7" ht="102.75">
      <c r="A151" s="509" t="s">
        <v>508</v>
      </c>
      <c r="B151" s="522" t="s">
        <v>515</v>
      </c>
      <c r="C151" s="528">
        <v>1521.8</v>
      </c>
      <c r="D151" s="526">
        <v>257.5095</v>
      </c>
      <c r="E151" s="477">
        <f t="shared" si="5"/>
        <v>16.921376002102772</v>
      </c>
      <c r="F151" s="478">
        <v>425.51949999999999</v>
      </c>
      <c r="G151" s="477"/>
    </row>
    <row r="152" spans="1:7" ht="48" customHeight="1">
      <c r="A152" s="509" t="s">
        <v>507</v>
      </c>
      <c r="B152" s="522" t="s">
        <v>516</v>
      </c>
      <c r="C152" s="528">
        <v>60</v>
      </c>
      <c r="D152" s="526">
        <v>0</v>
      </c>
      <c r="E152" s="477">
        <f t="shared" si="5"/>
        <v>0</v>
      </c>
      <c r="F152" s="478"/>
      <c r="G152" s="477"/>
    </row>
    <row r="153" spans="1:7" ht="26.25">
      <c r="A153" s="530" t="s">
        <v>78</v>
      </c>
      <c r="B153" s="531" t="s">
        <v>243</v>
      </c>
      <c r="C153" s="485">
        <v>475811.49751000002</v>
      </c>
      <c r="D153" s="479">
        <v>229680.15502000001</v>
      </c>
      <c r="E153" s="477">
        <f t="shared" si="5"/>
        <v>48.271249480509425</v>
      </c>
      <c r="F153" s="479">
        <v>172501.43943</v>
      </c>
      <c r="G153" s="477">
        <f t="shared" si="6"/>
        <v>133.14680490721514</v>
      </c>
    </row>
    <row r="154" spans="1:7" ht="62.25">
      <c r="A154" s="509" t="s">
        <v>508</v>
      </c>
      <c r="B154" s="522" t="s">
        <v>517</v>
      </c>
      <c r="C154" s="528">
        <v>28189.200000000001</v>
      </c>
      <c r="D154" s="526">
        <v>3409.3879999999999</v>
      </c>
      <c r="E154" s="477">
        <f t="shared" si="5"/>
        <v>12.094660366381451</v>
      </c>
      <c r="F154" s="478">
        <v>3319.3822</v>
      </c>
      <c r="G154" s="477">
        <f t="shared" si="6"/>
        <v>102.71152264418359</v>
      </c>
    </row>
    <row r="155" spans="1:7" ht="62.25">
      <c r="A155" s="509" t="s">
        <v>508</v>
      </c>
      <c r="B155" s="522" t="s">
        <v>518</v>
      </c>
      <c r="C155" s="528">
        <v>1743.4</v>
      </c>
      <c r="D155" s="526">
        <v>665.31582000000003</v>
      </c>
      <c r="E155" s="477">
        <f t="shared" ref="E155:E160" si="8">SUM(D155/C155*100)</f>
        <v>38.1619720087186</v>
      </c>
      <c r="F155" s="478">
        <v>611.80660999999998</v>
      </c>
      <c r="G155" s="477">
        <f t="shared" si="6"/>
        <v>108.74609870592933</v>
      </c>
    </row>
    <row r="156" spans="1:7" ht="88.5" customHeight="1">
      <c r="A156" s="509" t="s">
        <v>508</v>
      </c>
      <c r="B156" s="522" t="s">
        <v>545</v>
      </c>
      <c r="C156" s="528">
        <v>20155</v>
      </c>
      <c r="D156" s="526">
        <v>11770.08</v>
      </c>
      <c r="E156" s="477">
        <f t="shared" si="8"/>
        <v>58.397816918878689</v>
      </c>
      <c r="F156" s="478">
        <v>8306.76</v>
      </c>
      <c r="G156" s="477">
        <f t="shared" si="6"/>
        <v>141.69278996865202</v>
      </c>
    </row>
    <row r="157" spans="1:7" ht="88.5" customHeight="1">
      <c r="A157" s="509" t="s">
        <v>508</v>
      </c>
      <c r="B157" s="522" t="s">
        <v>546</v>
      </c>
      <c r="C157" s="528">
        <v>15268.844440000001</v>
      </c>
      <c r="D157" s="526">
        <v>7031.8795300000002</v>
      </c>
      <c r="E157" s="477">
        <f t="shared" si="8"/>
        <v>46.053776745399858</v>
      </c>
      <c r="F157" s="478">
        <v>6066.6487399999996</v>
      </c>
      <c r="G157" s="477">
        <f t="shared" si="6"/>
        <v>115.91044465185239</v>
      </c>
    </row>
    <row r="158" spans="1:7" ht="127.5" customHeight="1">
      <c r="A158" s="509" t="s">
        <v>508</v>
      </c>
      <c r="B158" s="522" t="s">
        <v>544</v>
      </c>
      <c r="C158" s="528">
        <v>2568.1129999999998</v>
      </c>
      <c r="D158" s="526">
        <v>977.13495</v>
      </c>
      <c r="E158" s="477"/>
      <c r="F158" s="478">
        <v>581.91480000000001</v>
      </c>
      <c r="G158" s="477">
        <f t="shared" si="6"/>
        <v>167.91718478375185</v>
      </c>
    </row>
    <row r="159" spans="1:7" ht="46.5" customHeight="1">
      <c r="A159" s="509" t="s">
        <v>508</v>
      </c>
      <c r="B159" s="522" t="s">
        <v>558</v>
      </c>
      <c r="C159" s="528">
        <v>3208.9247300000002</v>
      </c>
      <c r="D159" s="526">
        <v>0</v>
      </c>
      <c r="E159" s="477"/>
      <c r="F159" s="478"/>
      <c r="G159" s="477"/>
    </row>
    <row r="160" spans="1:7" ht="87" customHeight="1">
      <c r="A160" s="509" t="s">
        <v>509</v>
      </c>
      <c r="B160" s="522" t="s">
        <v>530</v>
      </c>
      <c r="C160" s="528">
        <v>3149.3708999999999</v>
      </c>
      <c r="D160" s="526">
        <v>1780.51072</v>
      </c>
      <c r="E160" s="477">
        <f t="shared" si="8"/>
        <v>56.535440776442044</v>
      </c>
      <c r="F160" s="550">
        <v>1064.90708</v>
      </c>
      <c r="G160" s="477">
        <f t="shared" si="6"/>
        <v>167.19869305404563</v>
      </c>
    </row>
    <row r="161" spans="1:7" ht="42">
      <c r="A161" s="509" t="s">
        <v>526</v>
      </c>
      <c r="B161" s="522" t="s">
        <v>516</v>
      </c>
      <c r="C161" s="528">
        <v>200</v>
      </c>
      <c r="D161" s="526">
        <v>12.6</v>
      </c>
      <c r="E161" s="477">
        <f t="shared" ref="E161" si="9">SUM(D161/C161*100)</f>
        <v>6.3</v>
      </c>
      <c r="F161" s="478"/>
      <c r="G161" s="477" t="e">
        <f t="shared" si="6"/>
        <v>#DIV/0!</v>
      </c>
    </row>
    <row r="162" spans="1:7" ht="26.25">
      <c r="A162" s="530" t="s">
        <v>310</v>
      </c>
      <c r="B162" s="531" t="s">
        <v>311</v>
      </c>
      <c r="C162" s="485">
        <v>26204.288799999998</v>
      </c>
      <c r="D162" s="479">
        <v>16804.809000000001</v>
      </c>
      <c r="E162" s="477">
        <f t="shared" ref="E162:E199" si="10">SUM(D162/C162*100)</f>
        <v>64.12999462897082</v>
      </c>
      <c r="F162" s="479">
        <v>14195.100060000001</v>
      </c>
      <c r="G162" s="477">
        <f t="shared" si="6"/>
        <v>118.38457586751241</v>
      </c>
    </row>
    <row r="163" spans="1:7" ht="42">
      <c r="A163" s="509" t="s">
        <v>508</v>
      </c>
      <c r="B163" s="522" t="s">
        <v>494</v>
      </c>
      <c r="C163" s="528">
        <v>10773.84</v>
      </c>
      <c r="D163" s="526">
        <v>5679.5072</v>
      </c>
      <c r="E163" s="477">
        <f t="shared" si="10"/>
        <v>52.715718815204241</v>
      </c>
      <c r="F163" s="478">
        <v>5211.6500599999999</v>
      </c>
      <c r="G163" s="477">
        <f t="shared" si="6"/>
        <v>108.9771403416138</v>
      </c>
    </row>
    <row r="164" spans="1:7" ht="48" customHeight="1">
      <c r="A164" s="509" t="s">
        <v>508</v>
      </c>
      <c r="B164" s="522" t="s">
        <v>523</v>
      </c>
      <c r="C164" s="528">
        <v>13683.9218</v>
      </c>
      <c r="D164" s="526">
        <v>11125.301799999999</v>
      </c>
      <c r="E164" s="477">
        <f t="shared" si="10"/>
        <v>81.301997794228839</v>
      </c>
      <c r="F164" s="478">
        <v>4174.915</v>
      </c>
      <c r="G164" s="477">
        <f t="shared" si="6"/>
        <v>266.47971994639408</v>
      </c>
    </row>
    <row r="165" spans="1:7" ht="45.75" customHeight="1">
      <c r="A165" s="509" t="s">
        <v>525</v>
      </c>
      <c r="B165" s="522" t="s">
        <v>524</v>
      </c>
      <c r="C165" s="528">
        <v>0</v>
      </c>
      <c r="D165" s="526">
        <v>0</v>
      </c>
      <c r="E165" s="477" t="e">
        <f t="shared" si="10"/>
        <v>#DIV/0!</v>
      </c>
      <c r="F165" s="478">
        <v>3721.319</v>
      </c>
      <c r="G165" s="477">
        <f t="shared" si="6"/>
        <v>0</v>
      </c>
    </row>
    <row r="166" spans="1:7" ht="47.25">
      <c r="A166" s="530" t="s">
        <v>427</v>
      </c>
      <c r="B166" s="531" t="s">
        <v>428</v>
      </c>
      <c r="C166" s="487">
        <v>140</v>
      </c>
      <c r="D166" s="481">
        <v>59.4</v>
      </c>
      <c r="E166" s="477">
        <f t="shared" si="10"/>
        <v>42.428571428571423</v>
      </c>
      <c r="F166" s="478">
        <v>24.6</v>
      </c>
      <c r="G166" s="477">
        <f t="shared" si="6"/>
        <v>241.46341463414635</v>
      </c>
    </row>
    <row r="167" spans="1:7" ht="26.25">
      <c r="A167" s="530" t="s">
        <v>79</v>
      </c>
      <c r="B167" s="531" t="s">
        <v>244</v>
      </c>
      <c r="C167" s="487">
        <v>620</v>
      </c>
      <c r="D167" s="481">
        <v>90.036900000000003</v>
      </c>
      <c r="E167" s="477">
        <f t="shared" si="10"/>
        <v>14.522080645161292</v>
      </c>
      <c r="F167" s="478">
        <v>74.313800000000001</v>
      </c>
      <c r="G167" s="477">
        <f t="shared" si="6"/>
        <v>121.15771229569742</v>
      </c>
    </row>
    <row r="168" spans="1:7" ht="26.25">
      <c r="A168" s="530" t="s">
        <v>80</v>
      </c>
      <c r="B168" s="531" t="s">
        <v>245</v>
      </c>
      <c r="C168" s="487">
        <v>30286.495269999999</v>
      </c>
      <c r="D168" s="481">
        <v>4977.2692999999999</v>
      </c>
      <c r="E168" s="477">
        <f t="shared" si="10"/>
        <v>16.433955978162277</v>
      </c>
      <c r="F168" s="479">
        <v>2021.26647</v>
      </c>
      <c r="G168" s="477">
        <f t="shared" si="6"/>
        <v>246.24508316313185</v>
      </c>
    </row>
    <row r="169" spans="1:7" ht="42">
      <c r="A169" s="509" t="s">
        <v>527</v>
      </c>
      <c r="B169" s="522" t="s">
        <v>491</v>
      </c>
      <c r="C169" s="487">
        <v>2820</v>
      </c>
      <c r="D169" s="481">
        <v>2687.5590000000002</v>
      </c>
      <c r="E169" s="477">
        <f t="shared" si="10"/>
        <v>95.30351063829788</v>
      </c>
      <c r="F169" s="478">
        <v>581.49599999999998</v>
      </c>
      <c r="G169" s="477">
        <f t="shared" si="6"/>
        <v>462.18013537496392</v>
      </c>
    </row>
    <row r="170" spans="1:7" ht="51.75" customHeight="1">
      <c r="A170" s="509" t="s">
        <v>548</v>
      </c>
      <c r="B170" s="522" t="s">
        <v>547</v>
      </c>
      <c r="C170" s="487">
        <v>1100</v>
      </c>
      <c r="D170" s="481">
        <v>0</v>
      </c>
      <c r="E170" s="477">
        <f t="shared" si="10"/>
        <v>0</v>
      </c>
      <c r="F170" s="478">
        <v>0</v>
      </c>
      <c r="G170" s="477" t="e">
        <f t="shared" si="6"/>
        <v>#DIV/0!</v>
      </c>
    </row>
    <row r="171" spans="1:7" s="6" customFormat="1" ht="26.25">
      <c r="A171" s="353" t="s">
        <v>81</v>
      </c>
      <c r="B171" s="439" t="s">
        <v>82</v>
      </c>
      <c r="C171" s="475">
        <f>SUM(C172+C178)</f>
        <v>108046.64463</v>
      </c>
      <c r="D171" s="476">
        <f>SUM(D172+D178)</f>
        <v>37889.160410000004</v>
      </c>
      <c r="E171" s="477">
        <f t="shared" si="10"/>
        <v>35.067410505665791</v>
      </c>
      <c r="F171" s="475">
        <f>SUM(F172+F178)</f>
        <v>30398.008710000002</v>
      </c>
      <c r="G171" s="477">
        <f t="shared" si="6"/>
        <v>124.64356060775668</v>
      </c>
    </row>
    <row r="172" spans="1:7" ht="26.25">
      <c r="A172" s="530" t="s">
        <v>83</v>
      </c>
      <c r="B172" s="533" t="s">
        <v>225</v>
      </c>
      <c r="C172" s="478">
        <v>106546.64463</v>
      </c>
      <c r="D172" s="479">
        <v>36555.701780000003</v>
      </c>
      <c r="E172" s="477">
        <f t="shared" si="10"/>
        <v>34.309575779646032</v>
      </c>
      <c r="F172" s="479">
        <v>29942.85497</v>
      </c>
      <c r="G172" s="477">
        <f t="shared" si="6"/>
        <v>122.08489075816406</v>
      </c>
    </row>
    <row r="173" spans="1:7" ht="62.25">
      <c r="A173" s="509" t="s">
        <v>519</v>
      </c>
      <c r="B173" s="520" t="s">
        <v>520</v>
      </c>
      <c r="C173" s="540">
        <v>9990.3459999999995</v>
      </c>
      <c r="D173" s="541">
        <v>2413.8843700000002</v>
      </c>
      <c r="E173" s="477">
        <f t="shared" si="10"/>
        <v>24.16216985878167</v>
      </c>
      <c r="F173" s="480">
        <v>239.8</v>
      </c>
      <c r="G173" s="477">
        <f t="shared" si="6"/>
        <v>1006.6240075062552</v>
      </c>
    </row>
    <row r="174" spans="1:7" ht="42">
      <c r="A174" s="509" t="s">
        <v>519</v>
      </c>
      <c r="B174" s="520" t="s">
        <v>521</v>
      </c>
      <c r="C174" s="540">
        <v>488.05</v>
      </c>
      <c r="D174" s="541">
        <v>0</v>
      </c>
      <c r="E174" s="477">
        <f t="shared" si="10"/>
        <v>0</v>
      </c>
      <c r="F174" s="480"/>
      <c r="G174" s="477" t="e">
        <f t="shared" si="6"/>
        <v>#DIV/0!</v>
      </c>
    </row>
    <row r="175" spans="1:7" ht="42">
      <c r="A175" s="509" t="s">
        <v>519</v>
      </c>
      <c r="B175" s="520" t="s">
        <v>522</v>
      </c>
      <c r="C175" s="540">
        <v>3138.55</v>
      </c>
      <c r="D175" s="541">
        <v>483.23926</v>
      </c>
      <c r="E175" s="477">
        <f t="shared" si="10"/>
        <v>15.396895381625272</v>
      </c>
      <c r="F175" s="480">
        <v>230</v>
      </c>
      <c r="G175" s="477">
        <f t="shared" si="6"/>
        <v>210.10402608695654</v>
      </c>
    </row>
    <row r="176" spans="1:7" ht="26.25">
      <c r="A176" s="509" t="s">
        <v>519</v>
      </c>
      <c r="B176" s="520" t="s">
        <v>549</v>
      </c>
      <c r="C176" s="540">
        <v>95.344440000000006</v>
      </c>
      <c r="D176" s="541"/>
      <c r="E176" s="477"/>
      <c r="F176" s="480"/>
      <c r="G176" s="477" t="e">
        <f t="shared" si="6"/>
        <v>#DIV/0!</v>
      </c>
    </row>
    <row r="177" spans="1:8" ht="38.25" customHeight="1">
      <c r="A177" s="509" t="s">
        <v>551</v>
      </c>
      <c r="B177" s="520" t="s">
        <v>550</v>
      </c>
      <c r="C177" s="540">
        <v>18409.7</v>
      </c>
      <c r="D177" s="541">
        <v>0</v>
      </c>
      <c r="E177" s="477"/>
      <c r="F177" s="480"/>
      <c r="G177" s="477" t="e">
        <f t="shared" si="6"/>
        <v>#DIV/0!</v>
      </c>
    </row>
    <row r="178" spans="1:8" ht="32.25" customHeight="1">
      <c r="A178" s="354" t="s">
        <v>254</v>
      </c>
      <c r="B178" s="441" t="s">
        <v>255</v>
      </c>
      <c r="C178" s="480">
        <v>1500</v>
      </c>
      <c r="D178" s="481">
        <v>1333.4586300000001</v>
      </c>
      <c r="E178" s="477">
        <f t="shared" si="10"/>
        <v>88.897242000000006</v>
      </c>
      <c r="F178" s="479">
        <v>455.15374000000003</v>
      </c>
      <c r="G178" s="477">
        <f t="shared" si="6"/>
        <v>292.96883949585913</v>
      </c>
    </row>
    <row r="179" spans="1:8" s="6" customFormat="1" ht="26.25">
      <c r="A179" s="359">
        <v>1000</v>
      </c>
      <c r="B179" s="439" t="s">
        <v>84</v>
      </c>
      <c r="C179" s="492">
        <f>SUM(C180+C181+C184+C188)</f>
        <v>50796.311979999999</v>
      </c>
      <c r="D179" s="542">
        <f>D180+D181+D184+D188</f>
        <v>41815.444479999991</v>
      </c>
      <c r="E179" s="477">
        <f t="shared" si="10"/>
        <v>82.319843410017569</v>
      </c>
      <c r="F179" s="543">
        <f>SUM(F180+F181+F184+F188)</f>
        <v>21347.62053</v>
      </c>
      <c r="G179" s="477">
        <f t="shared" si="6"/>
        <v>195.87871360761906</v>
      </c>
      <c r="H179" s="93"/>
    </row>
    <row r="180" spans="1:8" ht="26.25">
      <c r="A180" s="536">
        <v>1001</v>
      </c>
      <c r="B180" s="537" t="s">
        <v>85</v>
      </c>
      <c r="C180" s="480">
        <v>200</v>
      </c>
      <c r="D180" s="481">
        <v>83.048649999999995</v>
      </c>
      <c r="E180" s="477">
        <f t="shared" si="10"/>
        <v>41.524324999999997</v>
      </c>
      <c r="F180" s="480">
        <v>0</v>
      </c>
      <c r="G180" s="477" t="e">
        <f t="shared" si="6"/>
        <v>#DIV/0!</v>
      </c>
    </row>
    <row r="181" spans="1:8" ht="26.25">
      <c r="A181" s="536">
        <v>1003</v>
      </c>
      <c r="B181" s="537" t="s">
        <v>86</v>
      </c>
      <c r="C181" s="480">
        <v>11268.688099999999</v>
      </c>
      <c r="D181" s="481">
        <v>4502.3173800000004</v>
      </c>
      <c r="E181" s="477">
        <f t="shared" si="10"/>
        <v>39.954228389727106</v>
      </c>
      <c r="F181" s="479">
        <v>3130.0063700000001</v>
      </c>
      <c r="G181" s="477">
        <f t="shared" si="6"/>
        <v>143.84371300816235</v>
      </c>
    </row>
    <row r="182" spans="1:8" ht="48" customHeight="1">
      <c r="A182" s="524" t="s">
        <v>510</v>
      </c>
      <c r="B182" s="521" t="s">
        <v>511</v>
      </c>
      <c r="C182" s="540">
        <v>893.49409000000003</v>
      </c>
      <c r="D182" s="541">
        <v>0</v>
      </c>
      <c r="E182" s="477">
        <f t="shared" si="10"/>
        <v>0</v>
      </c>
      <c r="F182" s="480"/>
      <c r="G182" s="477"/>
    </row>
    <row r="183" spans="1:8" ht="65.25" customHeight="1">
      <c r="A183" s="524" t="s">
        <v>508</v>
      </c>
      <c r="B183" s="521" t="s">
        <v>492</v>
      </c>
      <c r="C183" s="540">
        <v>114.4</v>
      </c>
      <c r="D183" s="541">
        <v>112.76537</v>
      </c>
      <c r="E183" s="477">
        <f t="shared" si="10"/>
        <v>98.571127622377617</v>
      </c>
      <c r="F183" s="478">
        <v>53.49362</v>
      </c>
      <c r="G183" s="477"/>
    </row>
    <row r="184" spans="1:8" ht="26.25">
      <c r="A184" s="536">
        <v>1004</v>
      </c>
      <c r="B184" s="537" t="s">
        <v>486</v>
      </c>
      <c r="C184" s="478">
        <v>39242.423880000002</v>
      </c>
      <c r="D184" s="488">
        <v>37205.361429999997</v>
      </c>
      <c r="E184" s="477">
        <f t="shared" si="10"/>
        <v>94.809030002251731</v>
      </c>
      <c r="F184" s="489">
        <v>18193.269899999999</v>
      </c>
      <c r="G184" s="477">
        <f t="shared" si="6"/>
        <v>204.50068423378909</v>
      </c>
    </row>
    <row r="185" spans="1:8" ht="26.25">
      <c r="A185" s="524" t="s">
        <v>454</v>
      </c>
      <c r="B185" s="521" t="s">
        <v>487</v>
      </c>
      <c r="C185" s="525">
        <v>12584.95788</v>
      </c>
      <c r="D185" s="527">
        <v>12584.95788</v>
      </c>
      <c r="E185" s="477">
        <f t="shared" si="10"/>
        <v>100</v>
      </c>
      <c r="F185" s="489">
        <v>15576.65567</v>
      </c>
      <c r="G185" s="477"/>
    </row>
    <row r="186" spans="1:8" ht="26.25">
      <c r="A186" s="524" t="s">
        <v>512</v>
      </c>
      <c r="B186" s="521" t="s">
        <v>488</v>
      </c>
      <c r="C186" s="525">
        <v>25479.366000000002</v>
      </c>
      <c r="D186" s="527">
        <v>24457.125</v>
      </c>
      <c r="E186" s="477">
        <f t="shared" si="10"/>
        <v>95.98796532064415</v>
      </c>
      <c r="F186" s="489">
        <v>2407.4160000000002</v>
      </c>
      <c r="G186" s="477"/>
    </row>
    <row r="187" spans="1:8" ht="42">
      <c r="A187" s="524" t="s">
        <v>454</v>
      </c>
      <c r="B187" s="521" t="s">
        <v>489</v>
      </c>
      <c r="C187" s="540">
        <v>0</v>
      </c>
      <c r="D187" s="539">
        <v>0</v>
      </c>
      <c r="E187" s="477" t="e">
        <f t="shared" si="10"/>
        <v>#DIV/0!</v>
      </c>
      <c r="F187" s="489"/>
      <c r="G187" s="477"/>
    </row>
    <row r="188" spans="1:8" ht="28.5" customHeight="1">
      <c r="A188" s="530" t="s">
        <v>88</v>
      </c>
      <c r="B188" s="533" t="s">
        <v>89</v>
      </c>
      <c r="C188" s="478">
        <v>85.2</v>
      </c>
      <c r="D188" s="479">
        <v>24.717020000000002</v>
      </c>
      <c r="E188" s="477">
        <f t="shared" si="10"/>
        <v>29.010586854460097</v>
      </c>
      <c r="F188" s="479">
        <v>24.344259999999998</v>
      </c>
      <c r="G188" s="477">
        <f t="shared" si="6"/>
        <v>101.53120283795853</v>
      </c>
    </row>
    <row r="189" spans="1:8" ht="26.25">
      <c r="A189" s="353" t="s">
        <v>90</v>
      </c>
      <c r="B189" s="439" t="s">
        <v>91</v>
      </c>
      <c r="C189" s="475">
        <f>C190+C192+C194</f>
        <v>17183.036199999999</v>
      </c>
      <c r="D189" s="476">
        <f>D190+D192+D194</f>
        <v>12461.990000000002</v>
      </c>
      <c r="E189" s="477">
        <f t="shared" si="10"/>
        <v>72.524959238577424</v>
      </c>
      <c r="F189" s="475">
        <f>SUM(F190+F192)</f>
        <v>5826.0169999999998</v>
      </c>
      <c r="G189" s="477">
        <f t="shared" si="6"/>
        <v>213.9023967832569</v>
      </c>
    </row>
    <row r="190" spans="1:8" ht="26.25">
      <c r="A190" s="530" t="s">
        <v>92</v>
      </c>
      <c r="B190" s="533" t="s">
        <v>93</v>
      </c>
      <c r="C190" s="478">
        <v>1008.8049999999999</v>
      </c>
      <c r="D190" s="479">
        <v>579.37199999999996</v>
      </c>
      <c r="E190" s="477">
        <f t="shared" si="10"/>
        <v>57.431515505969934</v>
      </c>
      <c r="F190" s="479">
        <v>358.17500000000001</v>
      </c>
      <c r="G190" s="477">
        <f t="shared" si="6"/>
        <v>161.75668318559363</v>
      </c>
    </row>
    <row r="191" spans="1:8" ht="38.25" customHeight="1">
      <c r="A191" s="509" t="s">
        <v>513</v>
      </c>
      <c r="B191" s="520" t="s">
        <v>531</v>
      </c>
      <c r="C191" s="525">
        <v>1008.8</v>
      </c>
      <c r="D191" s="526">
        <v>579.37199999999996</v>
      </c>
      <c r="E191" s="477">
        <f t="shared" si="10"/>
        <v>57.431800158604283</v>
      </c>
      <c r="F191" s="478">
        <v>358.17500000000001</v>
      </c>
      <c r="G191" s="477">
        <f t="shared" si="6"/>
        <v>161.75668318559363</v>
      </c>
    </row>
    <row r="192" spans="1:8" ht="26.25" customHeight="1">
      <c r="A192" s="530" t="s">
        <v>94</v>
      </c>
      <c r="B192" s="533" t="s">
        <v>95</v>
      </c>
      <c r="C192" s="478">
        <v>7747.2</v>
      </c>
      <c r="D192" s="479">
        <v>6820.06</v>
      </c>
      <c r="E192" s="477">
        <f t="shared" si="10"/>
        <v>88.032579512598105</v>
      </c>
      <c r="F192" s="479">
        <v>5467.8419999999996</v>
      </c>
      <c r="G192" s="477">
        <f t="shared" si="6"/>
        <v>124.73037809066174</v>
      </c>
    </row>
    <row r="193" spans="1:9" ht="44.25" customHeight="1">
      <c r="A193" s="509" t="s">
        <v>513</v>
      </c>
      <c r="B193" s="520" t="s">
        <v>514</v>
      </c>
      <c r="C193" s="525">
        <v>7747.2</v>
      </c>
      <c r="D193" s="525">
        <v>6820.06</v>
      </c>
      <c r="E193" s="477">
        <f t="shared" si="10"/>
        <v>88.032579512598105</v>
      </c>
      <c r="F193" s="478">
        <v>3649.66</v>
      </c>
      <c r="G193" s="477">
        <f t="shared" si="6"/>
        <v>186.86836582037779</v>
      </c>
    </row>
    <row r="194" spans="1:9" ht="44.25" customHeight="1">
      <c r="A194" s="530" t="s">
        <v>96</v>
      </c>
      <c r="B194" s="533" t="s">
        <v>97</v>
      </c>
      <c r="C194" s="478">
        <v>8427.0311999999994</v>
      </c>
      <c r="D194" s="548">
        <v>5062.558</v>
      </c>
      <c r="E194" s="477"/>
      <c r="F194" s="478"/>
      <c r="G194" s="477"/>
    </row>
    <row r="195" spans="1:9" ht="35.25" customHeight="1">
      <c r="A195" s="353" t="s">
        <v>102</v>
      </c>
      <c r="B195" s="439" t="s">
        <v>103</v>
      </c>
      <c r="C195" s="475">
        <f>C196</f>
        <v>0</v>
      </c>
      <c r="D195" s="490">
        <f>D196</f>
        <v>0</v>
      </c>
      <c r="E195" s="477"/>
      <c r="F195" s="491">
        <v>0</v>
      </c>
      <c r="G195" s="477"/>
    </row>
    <row r="196" spans="1:9" ht="30" customHeight="1">
      <c r="A196" s="530" t="s">
        <v>104</v>
      </c>
      <c r="B196" s="533" t="s">
        <v>105</v>
      </c>
      <c r="C196" s="478">
        <v>0</v>
      </c>
      <c r="D196" s="479">
        <v>0</v>
      </c>
      <c r="E196" s="477"/>
      <c r="F196" s="478">
        <v>0</v>
      </c>
      <c r="G196" s="477"/>
    </row>
    <row r="197" spans="1:9" ht="42.75" customHeight="1">
      <c r="A197" s="353" t="s">
        <v>106</v>
      </c>
      <c r="B197" s="442" t="s">
        <v>107</v>
      </c>
      <c r="C197" s="492">
        <f>C198</f>
        <v>0</v>
      </c>
      <c r="D197" s="493">
        <v>0</v>
      </c>
      <c r="E197" s="477"/>
      <c r="F197" s="492">
        <v>0</v>
      </c>
      <c r="G197" s="477"/>
    </row>
    <row r="198" spans="1:9" ht="45.75" hidden="1" customHeight="1">
      <c r="A198" s="530" t="s">
        <v>108</v>
      </c>
      <c r="B198" s="538" t="s">
        <v>529</v>
      </c>
      <c r="C198" s="480">
        <v>0</v>
      </c>
      <c r="D198" s="481">
        <v>0</v>
      </c>
      <c r="E198" s="477"/>
      <c r="F198" s="480">
        <v>0</v>
      </c>
      <c r="G198" s="477" t="e">
        <f t="shared" si="6"/>
        <v>#DIV/0!</v>
      </c>
    </row>
    <row r="199" spans="1:9" s="6" customFormat="1" ht="27" thickBot="1">
      <c r="A199" s="359"/>
      <c r="B199" s="445" t="s">
        <v>113</v>
      </c>
      <c r="C199" s="494">
        <f>C82+C91+C93+C98+C121+C143+C148+C171+C179+C189+C195+C197</f>
        <v>1355876.5843399998</v>
      </c>
      <c r="D199" s="494">
        <f>D82+D91+D93+D98+D121+D143+D148+D171+D179+D189+D195+D197</f>
        <v>484433.68269000005</v>
      </c>
      <c r="E199" s="503">
        <f t="shared" si="10"/>
        <v>35.72844964542314</v>
      </c>
      <c r="F199" s="494">
        <f>F82+F91+F93+F98+F121+F143+F148+F171+F179+F189+F195+F197</f>
        <v>360164.84738000005</v>
      </c>
      <c r="G199" s="477">
        <f t="shared" si="6"/>
        <v>134.50332152457051</v>
      </c>
      <c r="H199" s="93"/>
      <c r="I199" s="93"/>
    </row>
    <row r="200" spans="1:9" ht="20.25">
      <c r="A200" s="360"/>
      <c r="B200" s="361"/>
      <c r="C200" s="362"/>
      <c r="D200" s="373"/>
      <c r="E200" s="373"/>
      <c r="F200" s="373"/>
      <c r="G200" s="363"/>
    </row>
    <row r="201" spans="1:9" s="65" customFormat="1" ht="20.25">
      <c r="A201" s="364" t="s">
        <v>444</v>
      </c>
      <c r="B201" s="364"/>
      <c r="C201" s="365"/>
      <c r="D201" s="365"/>
      <c r="E201" s="365"/>
      <c r="F201" s="365"/>
      <c r="G201" s="366"/>
    </row>
    <row r="202" spans="1:9" s="65" customFormat="1" ht="20.25">
      <c r="A202" s="367" t="s">
        <v>430</v>
      </c>
      <c r="B202" s="367"/>
      <c r="C202" s="365" t="s">
        <v>431</v>
      </c>
      <c r="D202" s="365"/>
      <c r="E202" s="365"/>
      <c r="F202" s="365"/>
      <c r="G202" s="366"/>
    </row>
  </sheetData>
  <customSheetViews>
    <customSheetView guid="{61528DAC-5C4C-48F4-ADE2-8A724B05A086}" scale="62" showPageBreaks="1" printArea="1" hiddenRows="1" view="pageBreakPreview" topLeftCell="A56">
      <selection activeCell="C67" sqref="C67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2" orientation="portrait" r:id="rId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2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3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4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9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2" orientation="portrait" r:id="rId13"/>
  <headerFooter alignWithMargins="0"/>
  <rowBreaks count="2" manualBreakCount="2">
    <brk id="79" max="6" man="1"/>
    <brk id="1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7" t="s">
        <v>408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398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405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394</v>
      </c>
      <c r="D50" s="399" t="s">
        <v>409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330</v>
      </c>
      <c r="B67" s="47" t="s">
        <v>384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5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8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9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1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305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395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307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390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330</v>
      </c>
      <c r="B73" s="47" t="s">
        <v>331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3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5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8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9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1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1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395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307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404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405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322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330</v>
      </c>
      <c r="B71" s="47" t="s">
        <v>381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3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4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8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402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405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322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323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330</v>
      </c>
      <c r="B70" s="47" t="s">
        <v>384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8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398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330</v>
      </c>
      <c r="B71" s="47" t="s">
        <v>385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8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9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402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329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324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330</v>
      </c>
      <c r="B72" s="47" t="s">
        <v>386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8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6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407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315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400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330</v>
      </c>
      <c r="B72" s="47" t="s">
        <v>385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418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406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9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417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313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327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404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406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325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8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416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399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406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325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303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394</v>
      </c>
      <c r="D51" s="399" t="s">
        <v>409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330</v>
      </c>
      <c r="B68" s="47" t="s">
        <v>333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8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9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415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406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314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2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8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414</v>
      </c>
      <c r="B1" s="598"/>
      <c r="C1" s="598"/>
      <c r="D1" s="598"/>
      <c r="E1" s="598"/>
      <c r="F1" s="598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397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406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330</v>
      </c>
      <c r="B71" s="47" t="s">
        <v>385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8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3.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397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426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406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312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330</v>
      </c>
      <c r="B70" s="47" t="s">
        <v>385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5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9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403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406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330</v>
      </c>
      <c r="B73" s="47" t="s">
        <v>333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8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7" t="s">
        <v>411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54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397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404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330</v>
      </c>
      <c r="B72" s="47" t="s">
        <v>333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8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7" t="s">
        <v>410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7.2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404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406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394</v>
      </c>
      <c r="D52" s="399" t="s">
        <v>409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330</v>
      </c>
      <c r="B69" s="47" t="s">
        <v>331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5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8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9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334</v>
      </c>
      <c r="AO1" t="s">
        <v>335</v>
      </c>
      <c r="AP1" t="s">
        <v>336</v>
      </c>
      <c r="AS1" t="s">
        <v>337</v>
      </c>
      <c r="AW1">
        <v>187.4</v>
      </c>
      <c r="AX1" t="s">
        <v>338</v>
      </c>
      <c r="AY1" t="s">
        <v>339</v>
      </c>
    </row>
    <row r="2" spans="32:51">
      <c r="AF2" t="s">
        <v>340</v>
      </c>
      <c r="AJ2" t="s">
        <v>341</v>
      </c>
    </row>
    <row r="3" spans="32:51">
      <c r="AF3" t="s">
        <v>343</v>
      </c>
      <c r="AH3" t="s">
        <v>342</v>
      </c>
      <c r="AJ3" t="s">
        <v>343</v>
      </c>
      <c r="AN3" t="s">
        <v>342</v>
      </c>
      <c r="AO3" t="s">
        <v>342</v>
      </c>
      <c r="AP3" t="s">
        <v>342</v>
      </c>
      <c r="AS3" t="s">
        <v>344</v>
      </c>
      <c r="AT3" t="s">
        <v>345</v>
      </c>
      <c r="AU3" t="s">
        <v>346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347</v>
      </c>
      <c r="AU4" t="s">
        <v>348</v>
      </c>
      <c r="AV4" t="s">
        <v>349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350</v>
      </c>
      <c r="AU5" t="s">
        <v>348</v>
      </c>
      <c r="AV5" t="s">
        <v>351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352</v>
      </c>
      <c r="AU6" t="s">
        <v>348</v>
      </c>
      <c r="AV6" t="s">
        <v>351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353</v>
      </c>
      <c r="AU7" t="s">
        <v>348</v>
      </c>
      <c r="AV7" t="s">
        <v>354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355</v>
      </c>
      <c r="AU8" t="s">
        <v>348</v>
      </c>
      <c r="AV8" t="s">
        <v>356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357</v>
      </c>
      <c r="AU9" t="s">
        <v>348</v>
      </c>
      <c r="AV9" t="s">
        <v>358</v>
      </c>
      <c r="AW9" t="s">
        <v>359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360</v>
      </c>
      <c r="AU10" t="s">
        <v>348</v>
      </c>
      <c r="AV10" t="s">
        <v>361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362</v>
      </c>
      <c r="AU11" t="s">
        <v>348</v>
      </c>
      <c r="AV11" t="s">
        <v>363</v>
      </c>
      <c r="AW11" t="s">
        <v>359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364</v>
      </c>
      <c r="AU12" t="s">
        <v>348</v>
      </c>
      <c r="AV12" t="s">
        <v>365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366</v>
      </c>
      <c r="AU13" t="s">
        <v>348</v>
      </c>
      <c r="AV13" t="s">
        <v>367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368</v>
      </c>
      <c r="AU14" t="s">
        <v>348</v>
      </c>
      <c r="AV14" t="s">
        <v>354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369</v>
      </c>
      <c r="AU15" t="s">
        <v>348</v>
      </c>
      <c r="AV15" t="s">
        <v>370</v>
      </c>
      <c r="AW15" t="s">
        <v>371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372</v>
      </c>
      <c r="AU16" t="s">
        <v>348</v>
      </c>
      <c r="AV16" t="s">
        <v>351</v>
      </c>
      <c r="AW16" t="s">
        <v>373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374</v>
      </c>
      <c r="AU17" t="s">
        <v>348</v>
      </c>
      <c r="AV17" t="s">
        <v>375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376</v>
      </c>
      <c r="AU18" t="s">
        <v>348</v>
      </c>
      <c r="AV18" t="s">
        <v>351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377</v>
      </c>
      <c r="AU19" t="s">
        <v>378</v>
      </c>
      <c r="AV19" t="s">
        <v>361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379</v>
      </c>
      <c r="AY20" t="s">
        <v>380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9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2024-06-05T07:09:28Z</cp:lastPrinted>
  <dcterms:created xsi:type="dcterms:W3CDTF">1996-10-08T23:32:33Z</dcterms:created>
  <dcterms:modified xsi:type="dcterms:W3CDTF">2024-06-07T11:29:57Z</dcterms:modified>
</cp:coreProperties>
</file>