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 tabRatio="331"/>
  </bookViews>
  <sheets>
    <sheet name="01.12.2024" sheetId="29" r:id="rId1"/>
  </sheets>
  <definedNames>
    <definedName name="_xlnm._FilterDatabase" localSheetId="0" hidden="1">'01.12.2024'!$B$1:$B$192</definedName>
    <definedName name="_xlnm.Print_Area" localSheetId="0">'01.12.2024'!$A$1:$F$174</definedName>
  </definedNames>
  <calcPr calcId="125725"/>
</workbook>
</file>

<file path=xl/calcChain.xml><?xml version="1.0" encoding="utf-8"?>
<calcChain xmlns="http://schemas.openxmlformats.org/spreadsheetml/2006/main">
  <c r="B19" i="29"/>
  <c r="B164" l="1"/>
  <c r="D144"/>
  <c r="C144"/>
  <c r="D107"/>
  <c r="D64"/>
  <c r="D8"/>
  <c r="B107" l="1"/>
  <c r="B101" s="1"/>
  <c r="C107"/>
  <c r="C101" s="1"/>
  <c r="C42"/>
  <c r="F91"/>
  <c r="E91"/>
  <c r="C124"/>
  <c r="B124"/>
  <c r="E125"/>
  <c r="F125"/>
  <c r="E126"/>
  <c r="F126"/>
  <c r="C82"/>
  <c r="C61" s="1"/>
  <c r="B82"/>
  <c r="B61" s="1"/>
  <c r="E100"/>
  <c r="F100"/>
  <c r="E99"/>
  <c r="F99"/>
  <c r="E88" l="1"/>
  <c r="F88"/>
  <c r="F90"/>
  <c r="B42" l="1"/>
  <c r="C51"/>
  <c r="B51"/>
  <c r="E54"/>
  <c r="C36"/>
  <c r="B36"/>
  <c r="E38"/>
  <c r="E80"/>
  <c r="F80"/>
  <c r="E81"/>
  <c r="F81"/>
  <c r="D101" l="1"/>
  <c r="D82"/>
  <c r="D61" s="1"/>
  <c r="D42"/>
  <c r="E123" l="1"/>
  <c r="F123"/>
  <c r="E87"/>
  <c r="F87"/>
  <c r="F136"/>
  <c r="F137"/>
  <c r="E136"/>
  <c r="E137"/>
  <c r="F108"/>
  <c r="E108"/>
  <c r="F85"/>
  <c r="E85"/>
  <c r="F27"/>
  <c r="F28"/>
  <c r="E27"/>
  <c r="E28"/>
  <c r="F47"/>
  <c r="E47"/>
  <c r="F76"/>
  <c r="F77"/>
  <c r="F78"/>
  <c r="F79"/>
  <c r="E76"/>
  <c r="E77"/>
  <c r="E78"/>
  <c r="E79"/>
  <c r="F96"/>
  <c r="E96"/>
  <c r="F68"/>
  <c r="F69"/>
  <c r="E69"/>
  <c r="E68"/>
  <c r="D147"/>
  <c r="D132"/>
  <c r="F46"/>
  <c r="E46"/>
  <c r="E43"/>
  <c r="F43"/>
  <c r="F38"/>
  <c r="E98"/>
  <c r="F98"/>
  <c r="B25"/>
  <c r="C25"/>
  <c r="E49"/>
  <c r="F49"/>
  <c r="D25"/>
  <c r="C135"/>
  <c r="B135"/>
  <c r="C6"/>
  <c r="F54"/>
  <c r="D51"/>
  <c r="B8" l="1"/>
  <c r="C8"/>
  <c r="F97"/>
  <c r="E97"/>
  <c r="C164"/>
  <c r="D124"/>
  <c r="E90"/>
  <c r="D153"/>
  <c r="D36"/>
  <c r="C39"/>
  <c r="D39"/>
  <c r="B39"/>
  <c r="C58"/>
  <c r="D58"/>
  <c r="B58"/>
  <c r="B57" s="1"/>
  <c r="C132"/>
  <c r="B132"/>
  <c r="C30"/>
  <c r="F71" l="1"/>
  <c r="C147"/>
  <c r="D135" l="1"/>
  <c r="C153"/>
  <c r="C171" s="1"/>
  <c r="B153"/>
  <c r="B147"/>
  <c r="D9"/>
  <c r="E133"/>
  <c r="D164"/>
  <c r="D130" l="1"/>
  <c r="D30"/>
  <c r="D23"/>
  <c r="D19"/>
  <c r="D14"/>
  <c r="D6"/>
  <c r="E128"/>
  <c r="E129"/>
  <c r="E131"/>
  <c r="D29" l="1"/>
  <c r="D5"/>
  <c r="F120"/>
  <c r="E120"/>
  <c r="B30"/>
  <c r="E71"/>
  <c r="B29" l="1"/>
  <c r="D4"/>
  <c r="D55" s="1"/>
  <c r="F48"/>
  <c r="E48"/>
  <c r="E72"/>
  <c r="F72"/>
  <c r="E73"/>
  <c r="F73"/>
  <c r="E74"/>
  <c r="F74"/>
  <c r="E75"/>
  <c r="F75"/>
  <c r="E103"/>
  <c r="F103"/>
  <c r="E104"/>
  <c r="F104"/>
  <c r="E105"/>
  <c r="F105"/>
  <c r="E119"/>
  <c r="F119"/>
  <c r="F127"/>
  <c r="E127"/>
  <c r="E124" s="1"/>
  <c r="E102"/>
  <c r="F102"/>
  <c r="F70" l="1"/>
  <c r="E70"/>
  <c r="F65"/>
  <c r="F66"/>
  <c r="F67"/>
  <c r="E65"/>
  <c r="E66"/>
  <c r="E67"/>
  <c r="F52"/>
  <c r="E52"/>
  <c r="F44"/>
  <c r="F45"/>
  <c r="E45"/>
  <c r="E44"/>
  <c r="F34"/>
  <c r="F35"/>
  <c r="F33"/>
  <c r="E35"/>
  <c r="E34"/>
  <c r="E33"/>
  <c r="F32"/>
  <c r="E32"/>
  <c r="F31"/>
  <c r="E31"/>
  <c r="C9"/>
  <c r="C14"/>
  <c r="C19"/>
  <c r="C23"/>
  <c r="F23" s="1"/>
  <c r="E94"/>
  <c r="F94"/>
  <c r="C130"/>
  <c r="B6"/>
  <c r="D57"/>
  <c r="F170"/>
  <c r="E170"/>
  <c r="F169"/>
  <c r="E169"/>
  <c r="F168"/>
  <c r="E168"/>
  <c r="F167"/>
  <c r="E167"/>
  <c r="F166"/>
  <c r="E166"/>
  <c r="F165"/>
  <c r="E165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2"/>
  <c r="E152"/>
  <c r="F151"/>
  <c r="E151"/>
  <c r="F150"/>
  <c r="E150"/>
  <c r="F149"/>
  <c r="E149"/>
  <c r="F148"/>
  <c r="E148"/>
  <c r="F146"/>
  <c r="E146"/>
  <c r="F145"/>
  <c r="E145"/>
  <c r="F143"/>
  <c r="E143"/>
  <c r="F142"/>
  <c r="E142"/>
  <c r="F138"/>
  <c r="E138"/>
  <c r="F134"/>
  <c r="E134"/>
  <c r="F133"/>
  <c r="F131"/>
  <c r="B130"/>
  <c r="B56" s="1"/>
  <c r="F129"/>
  <c r="F128"/>
  <c r="F122"/>
  <c r="E122"/>
  <c r="F121"/>
  <c r="E121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6"/>
  <c r="E106"/>
  <c r="F95"/>
  <c r="E95"/>
  <c r="F93"/>
  <c r="E93"/>
  <c r="F92"/>
  <c r="E92"/>
  <c r="F89"/>
  <c r="E89"/>
  <c r="F86"/>
  <c r="E86"/>
  <c r="F84"/>
  <c r="E84"/>
  <c r="F83"/>
  <c r="E83"/>
  <c r="F63"/>
  <c r="E63"/>
  <c r="F60"/>
  <c r="E60"/>
  <c r="F59"/>
  <c r="E59"/>
  <c r="F53"/>
  <c r="E53"/>
  <c r="F50"/>
  <c r="E50"/>
  <c r="F41"/>
  <c r="E41"/>
  <c r="F40"/>
  <c r="E40"/>
  <c r="F37"/>
  <c r="F36" s="1"/>
  <c r="E37"/>
  <c r="E36" s="1"/>
  <c r="F26"/>
  <c r="F25" s="1"/>
  <c r="E26"/>
  <c r="E25" s="1"/>
  <c r="F24"/>
  <c r="E24"/>
  <c r="B23"/>
  <c r="F22"/>
  <c r="E22"/>
  <c r="F21"/>
  <c r="E21"/>
  <c r="F20"/>
  <c r="E20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E130" l="1"/>
  <c r="E39"/>
  <c r="E58"/>
  <c r="C5"/>
  <c r="F124"/>
  <c r="F39"/>
  <c r="F58"/>
  <c r="C57"/>
  <c r="C56" s="1"/>
  <c r="E132"/>
  <c r="D56"/>
  <c r="D139" s="1"/>
  <c r="E23"/>
  <c r="F6"/>
  <c r="E64"/>
  <c r="E62" s="1"/>
  <c r="E147"/>
  <c r="F64"/>
  <c r="F62" s="1"/>
  <c r="F135"/>
  <c r="E6"/>
  <c r="F132"/>
  <c r="E8"/>
  <c r="E51"/>
  <c r="F107"/>
  <c r="F101" s="1"/>
  <c r="F164"/>
  <c r="F153"/>
  <c r="F147"/>
  <c r="F51"/>
  <c r="F19"/>
  <c r="E135"/>
  <c r="E107"/>
  <c r="E101" s="1"/>
  <c r="F82"/>
  <c r="E82"/>
  <c r="E164"/>
  <c r="E153"/>
  <c r="E9"/>
  <c r="F130"/>
  <c r="E42"/>
  <c r="C29"/>
  <c r="F30"/>
  <c r="E30"/>
  <c r="E19"/>
  <c r="E14"/>
  <c r="B5"/>
  <c r="F9"/>
  <c r="F8"/>
  <c r="F42"/>
  <c r="F14"/>
  <c r="F29" l="1"/>
  <c r="E29"/>
  <c r="F61"/>
  <c r="E61"/>
  <c r="B4"/>
  <c r="C4"/>
  <c r="C55" s="1"/>
  <c r="E5"/>
  <c r="F5"/>
  <c r="E57"/>
  <c r="F57"/>
  <c r="B55" l="1"/>
  <c r="F55"/>
  <c r="F4"/>
  <c r="E4"/>
  <c r="F56"/>
  <c r="E56"/>
  <c r="C139"/>
  <c r="C172" s="1"/>
  <c r="E55" l="1"/>
  <c r="B139"/>
  <c r="F139"/>
  <c r="E139" l="1"/>
  <c r="E141" l="1"/>
  <c r="B144"/>
  <c r="E144" s="1"/>
  <c r="B171"/>
  <c r="B172" s="1"/>
  <c r="E171" l="1"/>
  <c r="F144"/>
  <c r="D171"/>
  <c r="F171" l="1"/>
  <c r="D172"/>
  <c r="F141"/>
</calcChain>
</file>

<file path=xl/sharedStrings.xml><?xml version="1.0" encoding="utf-8"?>
<sst xmlns="http://schemas.openxmlformats.org/spreadsheetml/2006/main" count="178" uniqueCount="175">
  <si>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</si>
  <si>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</si>
  <si>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</si>
  <si>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</si>
  <si>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</si>
  <si>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</si>
  <si>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</si>
  <si>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</si>
  <si>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</si>
  <si>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</si>
  <si>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</si>
  <si>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</si>
  <si>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</si>
  <si>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</si>
  <si>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</si>
  <si>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</si>
  <si>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</si>
  <si>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</si>
  <si>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</si>
  <si>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</si>
  <si>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</si>
  <si>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</si>
  <si>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</si>
  <si>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</si>
  <si>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</si>
  <si>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</si>
  <si>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</si>
  <si>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</si>
  <si>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</si>
  <si>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</si>
  <si>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</si>
  <si>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</si>
  <si>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</si>
  <si>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</si>
  <si>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</si>
  <si>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</si>
  <si>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</si>
  <si>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</si>
  <si>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</si>
  <si>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</si>
  <si>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</si>
  <si>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</si>
  <si>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</si>
  <si>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</si>
  <si>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</si>
  <si>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</si>
  <si>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</si>
  <si>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</si>
  <si>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</si>
  <si>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</si>
  <si>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</si>
  <si>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</si>
  <si>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</si>
  <si>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 xml:space="preserve">    -Водные хозяйство 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</si>
  <si>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</si>
  <si>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</si>
  <si>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</si>
  <si>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</si>
  <si>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</si>
  <si>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</si>
  <si>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</si>
  <si>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</si>
  <si>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 xml:space="preserve">  - Другие вопросы в области жилищно-коммунального хозяйства</t>
  </si>
  <si>
    <t>(руб.)</t>
  </si>
  <si>
    <t>ИТОГО РАСХОДОВ</t>
  </si>
  <si>
    <t>ИТОГО ДОХОДОВ</t>
  </si>
  <si>
    <t>Межбюджетные трансферты общего характера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</si>
  <si>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</si>
  <si>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</si>
  <si>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</si>
  <si>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</si>
  <si>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</si>
  <si>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</si>
  <si>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  -  реализация проектов развития общественной инфраструктуры, основанных на местных инициативах</t>
  </si>
  <si>
    <t>ШТРАФЫ, САНКЦИИ, ВОЗМЕЩЕНИЕ УЩЕРБА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</si>
  <si>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</si>
  <si>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</si>
  <si>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</si>
  <si>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</si>
  <si>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</si>
  <si>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</si>
  <si>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</si>
  <si>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Прочие безвозмездные поступления</t>
  </si>
  <si>
    <t xml:space="preserve">   - Общеэкономические вопросы</t>
  </si>
  <si>
    <t xml:space="preserve">  - реализация вопросов местного значения в сфере образования, физической культуры и спорта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</si>
  <si>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</si>
  <si>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</si>
  <si>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</si>
  <si>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Доходы бюджетов муниципальных районов от возврата организациями остатков субсидий прошлых лет</t>
  </si>
  <si>
    <t>Упрощенная система налогообложения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</si>
  <si>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</si>
  <si>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</si>
  <si>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</si>
  <si>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</si>
  <si>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</si>
  <si>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</si>
  <si>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</si>
  <si>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</si>
  <si>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</si>
  <si>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</si>
  <si>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</si>
  <si>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</si>
  <si>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</si>
  <si>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</si>
  <si>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</si>
  <si>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</si>
  <si>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</si>
  <si>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</si>
  <si>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</si>
  <si>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</si>
  <si>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</si>
  <si>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</si>
  <si>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</si>
  <si>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</si>
  <si>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</si>
  <si>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</si>
  <si>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</si>
  <si>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</si>
  <si>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</si>
  <si>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</si>
  <si>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</si>
  <si>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</si>
  <si>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</si>
  <si>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</si>
  <si>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</si>
  <si>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Прочие безвозмездные поступления в бюджеты муниципальных округов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</si>
  <si>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</si>
  <si>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</si>
  <si>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</si>
  <si>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</si>
  <si>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>План на 2024</t>
  </si>
  <si>
    <t>% исп. 2024 г. к 2023 г.</t>
  </si>
  <si>
    <t>Субсидии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(Созданы новые места в образовательных организациях различных типов для реализации дополнительных общеразвивающих программ всех направленностей)</t>
  </si>
  <si>
    <t xml:space="preserve"> - субсидии на капитальный ремонт муниципальных учреждений культуры клубного типа</t>
  </si>
  <si>
    <t>Субсидии бюджетам муниципальных округов на развитие сети учреждений культурно-досугового типа</t>
  </si>
  <si>
    <t>Субсидии бюджетам муниципальных округов на проведение комплексных кадастровых работ</t>
  </si>
  <si>
    <t xml:space="preserve"> - осуществление государственных полномочий Чувашской Республики по ведению учета граждан, нуждающихся в жилых помещениях</t>
  </si>
  <si>
    <t xml:space="preserve"> - субвенции для осуществления государственных полномочий Чувашской Республики в сфере трудовых отношений</t>
  </si>
  <si>
    <t>Плата за размещение отходов производства</t>
  </si>
  <si>
    <t xml:space="preserve">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</si>
  <si>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поддержку отрасли культуры</t>
  </si>
  <si>
    <t>Межбюджетные трансферты, передаваемые бюджетам муниципальных округов на создание модельных муниципальных библиотек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</si>
  <si>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</si>
  <si>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</si>
  <si>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</si>
  <si>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</si>
  <si>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 xml:space="preserve"> - создание и (или) модернизация источников водоснабжения (водонапорных башен и водозаборных скважин) в населенных пунктах</t>
  </si>
  <si>
    <t>Начальник финансового отдела                                                                                                                                                          З.М.Айнетдинова</t>
  </si>
  <si>
    <t xml:space="preserve">Прочие неналоговые доходы бюджетов </t>
  </si>
  <si>
    <t>Государственная пошлина за выдачу разрешения на установку рекламной конструкции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</si>
  <si>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</si>
  <si>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</si>
  <si>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</si>
  <si>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развитие транспортной инфраструктуры на сельских территориях</t>
  </si>
  <si>
    <t>Доходы бюджетов муниципальных округов от возврата  учреждениями остатков субсидий прошлых лет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</si>
  <si>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 муниципальных округов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</si>
  <si>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</si>
  <si>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</si>
  <si>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 xml:space="preserve"> - субсидии на разработку генеральных планов муниципальных образований Чувашской Республики</t>
  </si>
  <si>
    <t>Субвенции бюджетам муниципальных районов на компенсацию части платы ,взимаемой с родителей (законных представителей) 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</si>
  <si>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</si>
  <si>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</si>
  <si>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</si>
  <si>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 подготовка оснований для размещения площадок ГТО и Физкультурно-оздоровительных комплексов открытого типа и монтаж спортивного оборудования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</si>
  <si>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и нотариальный действий</t>
  </si>
  <si>
    <r>
      <t>Доходы от реализации иного имущества, находящегося в собственности муниципальных округов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  </r>
  </si>
  <si>
    <t xml:space="preserve"> разработка правил землепользования и застройки муниципальных образований Чувашской Республики</t>
  </si>
  <si>
    <t xml:space="preserve">Охрана окружающей среды </t>
  </si>
  <si>
    <t xml:space="preserve"> 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</si>
  <si>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софинансирование расходных обязательств муниципальных  связанных с повышением заработанной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№761 "О Национальной стратегии действий в интересах детей на 2012-2017годы."</t>
  </si>
  <si>
    <t xml:space="preserve">софинансирование расходных обязательств муниципальных образований,связанных с повышением заработанной платы работников муниципальных учреждений культуры в рамках реализации Указа Президента Российской Федерации от 07 мая 2012 года №597 "О мерах по реализации госудаственной социальной политики" </t>
  </si>
  <si>
    <t xml:space="preserve"> - укрепление материально-технической базы муниципальных учреждений культурно-досугового типа (в части оснащения оборудованием)</t>
  </si>
  <si>
    <t xml:space="preserve"> ИСПОЛНЕНИЕ БЮДЖЕТА КОМСОМОЛЬСКОГО МУНИЦИПАЛЬНОГО ОКРУГА  НА 01 ДЕКАБРЯ 2024 г.</t>
  </si>
  <si>
    <t>Исполнено на 01.12.2024г.</t>
  </si>
  <si>
    <t>Исполнено на 01.12.2023г.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</si>
</sst>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9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3" borderId="0"/>
    <xf numFmtId="0" fontId="15" fillId="3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3" borderId="10"/>
    <xf numFmtId="0" fontId="15" fillId="0" borderId="0">
      <alignment vertical="center" wrapText="1"/>
    </xf>
    <xf numFmtId="0" fontId="13" fillId="0" borderId="11">
      <alignment horizontal="center" vertical="center" wrapText="1"/>
    </xf>
    <xf numFmtId="0" fontId="19" fillId="0" borderId="0">
      <alignment vertical="center"/>
    </xf>
    <xf numFmtId="0" fontId="13" fillId="3" borderId="12"/>
    <xf numFmtId="0" fontId="20" fillId="0" borderId="0">
      <alignment vertical="center" wrapText="1"/>
    </xf>
    <xf numFmtId="49" fontId="13" fillId="0" borderId="11">
      <alignment horizontal="left" vertical="top" wrapText="1" indent="2"/>
    </xf>
    <xf numFmtId="0" fontId="19" fillId="0" borderId="10">
      <alignment vertical="center"/>
    </xf>
    <xf numFmtId="49" fontId="13" fillId="0" borderId="11">
      <alignment horizontal="center" vertical="top" shrinkToFit="1"/>
    </xf>
    <xf numFmtId="0" fontId="19" fillId="0" borderId="11">
      <alignment horizontal="center" vertical="center" wrapText="1"/>
    </xf>
    <xf numFmtId="4" fontId="13" fillId="0" borderId="11">
      <alignment horizontal="right" vertical="top" shrinkToFit="1"/>
    </xf>
    <xf numFmtId="0" fontId="19" fillId="0" borderId="11">
      <alignment horizontal="center" vertical="center" wrapText="1"/>
    </xf>
    <xf numFmtId="10" fontId="13" fillId="0" borderId="11">
      <alignment horizontal="right" vertical="top" shrinkToFit="1"/>
    </xf>
    <xf numFmtId="0" fontId="15" fillId="3" borderId="12">
      <alignment vertical="center"/>
    </xf>
    <xf numFmtId="0" fontId="13" fillId="3" borderId="12">
      <alignment shrinkToFit="1"/>
    </xf>
    <xf numFmtId="49" fontId="21" fillId="0" borderId="13">
      <alignment vertical="center" wrapText="1"/>
    </xf>
    <xf numFmtId="0" fontId="22" fillId="0" borderId="11">
      <alignment horizontal="left"/>
    </xf>
    <xf numFmtId="0" fontId="15" fillId="3" borderId="14">
      <alignment vertical="center"/>
    </xf>
    <xf numFmtId="4" fontId="22" fillId="4" borderId="11">
      <alignment horizontal="right" vertical="top" shrinkToFit="1"/>
    </xf>
    <xf numFmtId="49" fontId="23" fillId="0" borderId="15">
      <alignment horizontal="left" vertical="center" wrapText="1" indent="1"/>
    </xf>
    <xf numFmtId="10" fontId="22" fillId="4" borderId="11">
      <alignment horizontal="right" vertical="top" shrinkToFit="1"/>
    </xf>
    <xf numFmtId="0" fontId="15" fillId="3" borderId="16">
      <alignment vertical="center"/>
    </xf>
    <xf numFmtId="0" fontId="13" fillId="3" borderId="14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1">
      <alignment vertical="top" wrapText="1"/>
    </xf>
    <xf numFmtId="0" fontId="15" fillId="0" borderId="10">
      <alignment horizontal="left" vertical="center" wrapText="1"/>
    </xf>
    <xf numFmtId="4" fontId="22" fillId="5" borderId="11">
      <alignment horizontal="right" vertical="top" shrinkToFit="1"/>
    </xf>
    <xf numFmtId="0" fontId="15" fillId="0" borderId="12">
      <alignment horizontal="left" vertical="center" wrapText="1"/>
    </xf>
    <xf numFmtId="10" fontId="22" fillId="5" borderId="11">
      <alignment horizontal="right" vertical="top" shrinkToFit="1"/>
    </xf>
    <xf numFmtId="0" fontId="15" fillId="0" borderId="14">
      <alignment vertical="center" wrapText="1"/>
    </xf>
    <xf numFmtId="0" fontId="13" fillId="3" borderId="12">
      <alignment horizontal="center"/>
    </xf>
    <xf numFmtId="0" fontId="19" fillId="0" borderId="17">
      <alignment horizontal="center" vertical="center" wrapText="1"/>
    </xf>
    <xf numFmtId="0" fontId="13" fillId="3" borderId="12">
      <alignment horizontal="left"/>
    </xf>
    <xf numFmtId="0" fontId="15" fillId="3" borderId="18">
      <alignment vertical="center"/>
    </xf>
    <xf numFmtId="0" fontId="13" fillId="3" borderId="14">
      <alignment horizontal="center"/>
    </xf>
    <xf numFmtId="49" fontId="21" fillId="0" borderId="19">
      <alignment horizontal="center" vertical="center" shrinkToFit="1"/>
    </xf>
    <xf numFmtId="0" fontId="13" fillId="3" borderId="14">
      <alignment horizontal="left"/>
    </xf>
    <xf numFmtId="49" fontId="23" fillId="0" borderId="19">
      <alignment horizontal="center" vertical="center" shrinkToFit="1"/>
    </xf>
    <xf numFmtId="0" fontId="15" fillId="3" borderId="20">
      <alignment vertical="center"/>
    </xf>
    <xf numFmtId="0" fontId="15" fillId="0" borderId="21">
      <alignment vertical="center"/>
    </xf>
    <xf numFmtId="0" fontId="15" fillId="3" borderId="0">
      <alignment vertical="center" shrinkToFit="1"/>
    </xf>
    <xf numFmtId="0" fontId="19" fillId="0" borderId="0">
      <alignment vertical="center" wrapText="1"/>
    </xf>
    <xf numFmtId="1" fontId="21" fillId="0" borderId="11">
      <alignment horizontal="center" vertical="center" shrinkToFit="1"/>
    </xf>
    <xf numFmtId="1" fontId="23" fillId="0" borderId="11">
      <alignment horizontal="center" vertical="center" shrinkToFit="1"/>
    </xf>
    <xf numFmtId="49" fontId="19" fillId="0" borderId="0">
      <alignment vertical="center" wrapText="1"/>
    </xf>
    <xf numFmtId="49" fontId="15" fillId="0" borderId="14">
      <alignment vertical="center" wrapText="1"/>
    </xf>
    <xf numFmtId="49" fontId="15" fillId="0" borderId="0">
      <alignment vertical="center" wrapText="1"/>
    </xf>
    <xf numFmtId="49" fontId="19" fillId="0" borderId="11">
      <alignment horizontal="center" vertical="center" wrapText="1"/>
    </xf>
    <xf numFmtId="49" fontId="19" fillId="0" borderId="11">
      <alignment horizontal="center" vertical="center" wrapText="1"/>
    </xf>
    <xf numFmtId="4" fontId="21" fillId="0" borderId="11">
      <alignment horizontal="right" vertical="center" shrinkToFit="1"/>
    </xf>
    <xf numFmtId="4" fontId="24" fillId="0" borderId="11">
      <alignment horizontal="right" vertical="center" shrinkToFit="1"/>
    </xf>
    <xf numFmtId="4" fontId="23" fillId="0" borderId="11">
      <alignment horizontal="right" vertical="center" shrinkToFit="1"/>
    </xf>
    <xf numFmtId="0" fontId="15" fillId="0" borderId="14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0">
      <alignment vertical="center"/>
    </xf>
    <xf numFmtId="0" fontId="25" fillId="0" borderId="14">
      <alignment vertical="center"/>
    </xf>
    <xf numFmtId="0" fontId="19" fillId="0" borderId="11">
      <alignment horizontal="center" vertical="center" wrapText="1"/>
    </xf>
    <xf numFmtId="0" fontId="26" fillId="0" borderId="0">
      <alignment horizontal="center" vertical="center" wrapText="1"/>
    </xf>
    <xf numFmtId="0" fontId="19" fillId="0" borderId="22">
      <alignment vertical="center"/>
    </xf>
    <xf numFmtId="0" fontId="19" fillId="0" borderId="23">
      <alignment horizontal="right" vertical="center"/>
    </xf>
    <xf numFmtId="0" fontId="21" fillId="0" borderId="23">
      <alignment horizontal="right" vertical="center"/>
    </xf>
    <xf numFmtId="0" fontId="21" fillId="0" borderId="17">
      <alignment horizontal="center" vertical="center"/>
    </xf>
    <xf numFmtId="49" fontId="19" fillId="0" borderId="24">
      <alignment horizontal="center" vertical="center"/>
    </xf>
    <xf numFmtId="0" fontId="19" fillId="0" borderId="25">
      <alignment horizontal="center" vertical="center" shrinkToFit="1"/>
    </xf>
    <xf numFmtId="1" fontId="21" fillId="0" borderId="25">
      <alignment horizontal="center" vertical="center" shrinkToFit="1"/>
    </xf>
    <xf numFmtId="0" fontId="21" fillId="0" borderId="25">
      <alignment vertical="center"/>
    </xf>
    <xf numFmtId="49" fontId="21" fillId="0" borderId="25">
      <alignment horizontal="center" vertical="center"/>
    </xf>
    <xf numFmtId="49" fontId="21" fillId="0" borderId="26">
      <alignment horizontal="center" vertical="center"/>
    </xf>
    <xf numFmtId="0" fontId="25" fillId="0" borderId="21">
      <alignment vertical="center"/>
    </xf>
    <xf numFmtId="4" fontId="21" fillId="0" borderId="13">
      <alignment horizontal="right" vertical="center" shrinkToFit="1"/>
    </xf>
    <xf numFmtId="4" fontId="23" fillId="0" borderId="13">
      <alignment horizontal="right" vertical="center" shrinkToFit="1"/>
    </xf>
    <xf numFmtId="0" fontId="19" fillId="0" borderId="19">
      <alignment horizontal="center" vertical="center" wrapText="1"/>
    </xf>
    <xf numFmtId="0" fontId="19" fillId="0" borderId="11">
      <alignment horizontal="center" vertical="center" wrapText="1"/>
    </xf>
    <xf numFmtId="0" fontId="20" fillId="0" borderId="0">
      <alignment horizontal="left" vertical="center" wrapText="1"/>
    </xf>
    <xf numFmtId="0" fontId="19" fillId="0" borderId="19">
      <alignment horizontal="center" vertical="center" wrapText="1"/>
    </xf>
    <xf numFmtId="49" fontId="15" fillId="3" borderId="14">
      <alignment vertical="center"/>
    </xf>
    <xf numFmtId="1" fontId="21" fillId="0" borderId="19">
      <alignment horizontal="center" vertical="center" shrinkToFit="1"/>
    </xf>
    <xf numFmtId="0" fontId="23" fillId="0" borderId="19">
      <alignment horizontal="center" vertical="center" shrinkToFit="1"/>
    </xf>
    <xf numFmtId="0" fontId="19" fillId="0" borderId="11">
      <alignment horizontal="center" vertical="center" wrapText="1"/>
    </xf>
    <xf numFmtId="0" fontId="17" fillId="0" borderId="0">
      <alignment vertical="center" wrapText="1"/>
    </xf>
    <xf numFmtId="49" fontId="19" fillId="0" borderId="11">
      <alignment horizontal="center" vertical="center" wrapText="1"/>
    </xf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7" fillId="12" borderId="27" applyNumberFormat="0" applyAlignment="0" applyProtection="0"/>
    <xf numFmtId="0" fontId="28" fillId="13" borderId="28" applyNumberFormat="0" applyAlignment="0" applyProtection="0"/>
    <xf numFmtId="0" fontId="29" fillId="13" borderId="27" applyNumberFormat="0" applyAlignment="0" applyProtection="0"/>
    <xf numFmtId="0" fontId="30" fillId="0" borderId="29" applyNumberFormat="0" applyFill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2" applyNumberFormat="0" applyFill="0" applyAlignment="0" applyProtection="0"/>
    <xf numFmtId="0" fontId="34" fillId="14" borderId="33" applyNumberFormat="0" applyAlignment="0" applyProtection="0"/>
    <xf numFmtId="0" fontId="35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6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4" borderId="34" applyNumberFormat="0" applyFont="0" applyAlignment="0" applyProtection="0"/>
    <xf numFmtId="0" fontId="39" fillId="0" borderId="35" applyNumberFormat="0" applyFill="0" applyAlignment="0" applyProtection="0"/>
    <xf numFmtId="0" fontId="40" fillId="0" borderId="0" applyNumberFormat="0" applyFill="0" applyBorder="0" applyAlignment="0" applyProtection="0"/>
    <xf numFmtId="0" fontId="41" fillId="17" borderId="0" applyNumberFormat="0" applyBorder="0" applyAlignment="0" applyProtection="0"/>
  </cellStyleXfs>
  <cellXfs count="82">
    <xf numFmtId="0" fontId="0" fillId="0" borderId="0" xfId="0"/>
    <xf numFmtId="0" fontId="7" fillId="18" borderId="0" xfId="0" applyFont="1" applyFill="1" applyAlignment="1">
      <alignment vertical="center"/>
    </xf>
    <xf numFmtId="4" fontId="7" fillId="18" borderId="0" xfId="0" applyNumberFormat="1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Alignment="1"/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28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/>
    </xf>
    <xf numFmtId="164" fontId="8" fillId="18" borderId="2" xfId="0" applyNumberFormat="1" applyFont="1" applyFill="1" applyBorder="1" applyAlignment="1">
      <alignment horizontal="left" vertical="center"/>
    </xf>
    <xf numFmtId="164" fontId="8" fillId="18" borderId="2" xfId="0" applyNumberFormat="1" applyFont="1" applyFill="1" applyBorder="1" applyAlignment="1">
      <alignment horizontal="right" vertical="center"/>
    </xf>
    <xf numFmtId="164" fontId="8" fillId="18" borderId="2" xfId="0" applyNumberFormat="1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164" fontId="8" fillId="18" borderId="2" xfId="0" applyNumberFormat="1" applyFont="1" applyFill="1" applyBorder="1" applyAlignment="1">
      <alignment horizontal="center" vertical="center"/>
    </xf>
    <xf numFmtId="164" fontId="8" fillId="18" borderId="2" xfId="0" applyNumberFormat="1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left" vertical="center" wrapText="1"/>
    </xf>
    <xf numFmtId="164" fontId="7" fillId="18" borderId="2" xfId="0" applyNumberFormat="1" applyFont="1" applyFill="1" applyBorder="1" applyAlignment="1">
      <alignment horizontal="right" vertical="center"/>
    </xf>
    <xf numFmtId="0" fontId="7" fillId="19" borderId="0" xfId="0" applyFont="1" applyFill="1" applyAlignment="1">
      <alignment vertical="center"/>
    </xf>
    <xf numFmtId="4" fontId="7" fillId="19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20" borderId="2" xfId="0" applyFont="1" applyFill="1" applyBorder="1" applyAlignment="1">
      <alignment horizontal="left" vertical="center" wrapText="1"/>
    </xf>
    <xf numFmtId="164" fontId="8" fillId="20" borderId="2" xfId="0" applyNumberFormat="1" applyFont="1" applyFill="1" applyBorder="1" applyAlignment="1">
      <alignment horizontal="right" vertical="center"/>
    </xf>
    <xf numFmtId="0" fontId="7" fillId="20" borderId="0" xfId="0" applyFont="1" applyFill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64" fontId="42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46" fillId="0" borderId="36" xfId="31" applyNumberFormat="1" applyFont="1" applyFill="1" applyBorder="1" applyAlignment="1" applyProtection="1">
      <alignment wrapText="1"/>
    </xf>
    <xf numFmtId="0" fontId="46" fillId="0" borderId="2" xfId="31" applyNumberFormat="1" applyFont="1" applyFill="1" applyBorder="1" applyAlignment="1" applyProtection="1">
      <alignment wrapText="1"/>
    </xf>
    <xf numFmtId="2" fontId="9" fillId="0" borderId="2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43" fillId="21" borderId="0" xfId="0" applyFont="1" applyFill="1"/>
    <xf numFmtId="0" fontId="7" fillId="0" borderId="0" xfId="0" applyFont="1" applyFill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164" fontId="43" fillId="0" borderId="0" xfId="0" applyNumberFormat="1" applyFont="1" applyFill="1" applyAlignment="1">
      <alignment horizontal="center"/>
    </xf>
    <xf numFmtId="4" fontId="46" fillId="0" borderId="11" xfId="45" applyNumberFormat="1" applyFont="1" applyFill="1" applyBorder="1" applyAlignment="1" applyProtection="1">
      <alignment horizontal="center" vertical="center" shrinkToFit="1"/>
    </xf>
    <xf numFmtId="4" fontId="7" fillId="0" borderId="7" xfId="75" applyNumberFormat="1" applyFont="1" applyFill="1" applyBorder="1" applyAlignment="1" applyProtection="1">
      <alignment horizontal="center" vertical="center" shrinkToFit="1"/>
    </xf>
    <xf numFmtId="4" fontId="7" fillId="0" borderId="8" xfId="75" applyNumberFormat="1" applyFont="1" applyFill="1" applyBorder="1" applyAlignment="1" applyProtection="1">
      <alignment horizontal="center" vertical="center" shrinkToFit="1"/>
    </xf>
    <xf numFmtId="4" fontId="7" fillId="0" borderId="1" xfId="75" applyNumberFormat="1" applyFont="1" applyFill="1" applyBorder="1" applyAlignment="1" applyProtection="1">
      <alignment horizontal="center" vertical="center" shrinkToFit="1"/>
    </xf>
    <xf numFmtId="4" fontId="7" fillId="0" borderId="2" xfId="75" applyNumberFormat="1" applyFont="1" applyFill="1" applyBorder="1" applyAlignment="1" applyProtection="1">
      <alignment horizontal="center" vertical="center" shrinkToFit="1"/>
    </xf>
    <xf numFmtId="4" fontId="7" fillId="0" borderId="2" xfId="0" applyNumberFormat="1" applyFont="1" applyFill="1" applyBorder="1" applyAlignment="1" applyProtection="1">
      <alignment horizontal="center" vertical="center"/>
      <protection locked="0"/>
    </xf>
    <xf numFmtId="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48" fillId="0" borderId="11" xfId="45" applyNumberFormat="1" applyFont="1" applyFill="1" applyBorder="1" applyAlignment="1" applyProtection="1">
      <alignment horizontal="center" vertical="center" shrinkToFit="1"/>
    </xf>
    <xf numFmtId="164" fontId="45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8" fillId="0" borderId="7" xfId="51" applyNumberFormat="1" applyFont="1" applyFill="1" applyBorder="1" applyAlignment="1" applyProtection="1">
      <alignment horizontal="center" vertical="center" shrinkToFit="1"/>
    </xf>
    <xf numFmtId="4" fontId="7" fillId="0" borderId="11" xfId="51" applyNumberFormat="1" applyFont="1" applyFill="1" applyAlignment="1" applyProtection="1">
      <alignment horizontal="center" vertical="center" shrinkToFit="1"/>
    </xf>
    <xf numFmtId="4" fontId="10" fillId="0" borderId="7" xfId="51" applyNumberFormat="1" applyFont="1" applyFill="1" applyBorder="1" applyAlignment="1" applyProtection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center"/>
    </xf>
    <xf numFmtId="4" fontId="11" fillId="0" borderId="7" xfId="51" applyNumberFormat="1" applyFont="1" applyFill="1" applyBorder="1" applyAlignment="1" applyProtection="1">
      <alignment horizontal="center" vertical="center" shrinkToFit="1"/>
    </xf>
    <xf numFmtId="4" fontId="8" fillId="0" borderId="11" xfId="51" applyNumberFormat="1" applyFont="1" applyFill="1" applyAlignment="1" applyProtection="1">
      <alignment horizontal="center" vertical="center" shrinkToFit="1"/>
    </xf>
    <xf numFmtId="4" fontId="7" fillId="0" borderId="11" xfId="51" applyNumberFormat="1" applyFont="1" applyFill="1" applyBorder="1" applyAlignment="1" applyProtection="1">
      <alignment horizontal="center" vertical="center" shrinkToFit="1"/>
    </xf>
    <xf numFmtId="164" fontId="44" fillId="0" borderId="0" xfId="0" applyNumberFormat="1" applyFont="1" applyFill="1" applyBorder="1" applyAlignment="1">
      <alignment horizontal="center" wrapText="1"/>
    </xf>
    <xf numFmtId="164" fontId="7" fillId="18" borderId="2" xfId="0" applyNumberFormat="1" applyFont="1" applyFill="1" applyBorder="1" applyAlignment="1">
      <alignment horizontal="center" vertical="center" wrapText="1"/>
    </xf>
    <xf numFmtId="4" fontId="7" fillId="0" borderId="7" xfId="51" applyNumberFormat="1" applyFont="1" applyFill="1" applyBorder="1" applyAlignment="1" applyProtection="1">
      <alignment horizontal="center" vertical="center" shrinkToFit="1"/>
    </xf>
    <xf numFmtId="164" fontId="7" fillId="0" borderId="5" xfId="0" applyNumberFormat="1" applyFont="1" applyFill="1" applyBorder="1" applyAlignment="1">
      <alignment horizontal="center" vertical="center"/>
    </xf>
    <xf numFmtId="4" fontId="46" fillId="0" borderId="11" xfId="61" applyNumberFormat="1" applyFont="1" applyFill="1" applyBorder="1" applyAlignment="1" applyProtection="1">
      <alignment horizontal="center" vertical="center"/>
    </xf>
    <xf numFmtId="4" fontId="8" fillId="18" borderId="2" xfId="0" applyNumberFormat="1" applyFont="1" applyFill="1" applyBorder="1" applyAlignment="1">
      <alignment horizontal="center" vertical="center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  <colors>
    <mruColors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8"/>
  <sheetViews>
    <sheetView tabSelected="1" view="pageBreakPreview" topLeftCell="A139" zoomScale="130" zoomScaleNormal="100" zoomScaleSheetLayoutView="130" zoomScalePageLayoutView="85" workbookViewId="0">
      <selection activeCell="C163" sqref="C163"/>
    </sheetView>
  </sheetViews>
  <sheetFormatPr defaultRowHeight="12.75"/>
  <cols>
    <col min="1" max="1" width="86.5703125" style="3" customWidth="1"/>
    <col min="2" max="2" width="19.140625" style="34" customWidth="1"/>
    <col min="3" max="3" width="18.7109375" style="34" customWidth="1"/>
    <col min="4" max="4" width="19.140625" style="52" customWidth="1"/>
    <col min="5" max="5" width="12" style="3" customWidth="1"/>
    <col min="6" max="6" width="12.85546875" style="3" customWidth="1"/>
    <col min="7" max="7" width="16.5703125" style="3" customWidth="1"/>
    <col min="8" max="8" width="9.140625" style="3"/>
    <col min="9" max="9" width="9.85546875" style="3" bestFit="1" customWidth="1"/>
    <col min="10" max="16384" width="9.140625" style="3"/>
  </cols>
  <sheetData>
    <row r="1" spans="1:6">
      <c r="A1" s="53" t="s">
        <v>172</v>
      </c>
      <c r="B1" s="53"/>
      <c r="C1" s="53"/>
      <c r="D1" s="53"/>
      <c r="E1" s="53"/>
      <c r="F1" s="53"/>
    </row>
    <row r="2" spans="1:6">
      <c r="A2" s="4"/>
      <c r="B2" s="32"/>
      <c r="C2" s="32"/>
      <c r="D2" s="56"/>
      <c r="E2" s="54" t="s">
        <v>63</v>
      </c>
      <c r="F2" s="54"/>
    </row>
    <row r="3" spans="1:6" ht="25.5">
      <c r="A3" s="5" t="s">
        <v>0</v>
      </c>
      <c r="B3" s="6" t="s">
        <v>130</v>
      </c>
      <c r="C3" s="6" t="s">
        <v>173</v>
      </c>
      <c r="D3" s="6" t="s">
        <v>174</v>
      </c>
      <c r="E3" s="6" t="s">
        <v>14</v>
      </c>
      <c r="F3" s="6" t="s">
        <v>131</v>
      </c>
    </row>
    <row r="4" spans="1:6" s="1" customFormat="1">
      <c r="A4" s="21" t="s">
        <v>12</v>
      </c>
      <c r="B4" s="26">
        <f>B5+B29</f>
        <v>170422610.31999999</v>
      </c>
      <c r="C4" s="26">
        <f>C5+C29</f>
        <v>166106284.72</v>
      </c>
      <c r="D4" s="26">
        <f>D5+D29</f>
        <v>158196088.75999999</v>
      </c>
      <c r="E4" s="22">
        <f t="shared" ref="E4:E52" si="0">C4/B4*100</f>
        <v>97.467281136056243</v>
      </c>
      <c r="F4" s="22">
        <f>C4/D4*100</f>
        <v>105.00024749158028</v>
      </c>
    </row>
    <row r="5" spans="1:6" s="30" customFormat="1">
      <c r="A5" s="10" t="s">
        <v>8</v>
      </c>
      <c r="B5" s="7">
        <f>B6+B9+B14+B19+B23+B25</f>
        <v>153091696</v>
      </c>
      <c r="C5" s="7">
        <f>C6+C9+C14+C19+C23+C25</f>
        <v>146970269.59</v>
      </c>
      <c r="D5" s="7">
        <f>D6+D9+D14+D19+D23+D25</f>
        <v>138466572.22999999</v>
      </c>
      <c r="E5" s="8">
        <f t="shared" si="0"/>
        <v>96.001464109457643</v>
      </c>
      <c r="F5" s="8">
        <f t="shared" ref="F5:F52" si="1">C5/D5*100</f>
        <v>106.14133593621062</v>
      </c>
    </row>
    <row r="6" spans="1:6" s="30" customFormat="1">
      <c r="A6" s="10" t="s">
        <v>13</v>
      </c>
      <c r="B6" s="7">
        <f>B7</f>
        <v>99241500</v>
      </c>
      <c r="C6" s="7">
        <f>C7</f>
        <v>95359817.480000004</v>
      </c>
      <c r="D6" s="7">
        <f>D7</f>
        <v>92240152.900000006</v>
      </c>
      <c r="E6" s="8">
        <f t="shared" si="0"/>
        <v>96.088649889411187</v>
      </c>
      <c r="F6" s="8">
        <f t="shared" si="1"/>
        <v>103.382111241058</v>
      </c>
    </row>
    <row r="7" spans="1:6" s="30" customFormat="1">
      <c r="A7" s="11" t="s">
        <v>1</v>
      </c>
      <c r="B7" s="57">
        <v>99241500</v>
      </c>
      <c r="C7" s="57">
        <v>95359817.480000004</v>
      </c>
      <c r="D7" s="12">
        <v>92240152.900000006</v>
      </c>
      <c r="E7" s="8">
        <f t="shared" si="0"/>
        <v>96.088649889411187</v>
      </c>
      <c r="F7" s="8">
        <f t="shared" si="1"/>
        <v>103.382111241058</v>
      </c>
    </row>
    <row r="8" spans="1:6" s="30" customFormat="1">
      <c r="A8" s="11" t="s">
        <v>55</v>
      </c>
      <c r="B8" s="12">
        <f>B7*45.32/63.32</f>
        <v>71030081.806696147</v>
      </c>
      <c r="C8" s="12">
        <f>C7*45.32/63.32</f>
        <v>68251846.623398617</v>
      </c>
      <c r="D8" s="12">
        <f>D7*49.22/67.22</f>
        <v>67540320.228176132</v>
      </c>
      <c r="E8" s="8">
        <f t="shared" si="0"/>
        <v>96.088649889411187</v>
      </c>
      <c r="F8" s="8">
        <f t="shared" si="1"/>
        <v>101.05348389350048</v>
      </c>
    </row>
    <row r="9" spans="1:6" s="30" customFormat="1" ht="25.5">
      <c r="A9" s="13" t="s">
        <v>56</v>
      </c>
      <c r="B9" s="7">
        <f>B10+B11+B12+B13</f>
        <v>9645600</v>
      </c>
      <c r="C9" s="7">
        <f>C10+C11+C12+C13</f>
        <v>9474502.3599999994</v>
      </c>
      <c r="D9" s="7">
        <f>SUM(D10:D13)</f>
        <v>8616070.9499999993</v>
      </c>
      <c r="E9" s="8">
        <f t="shared" si="0"/>
        <v>98.22615866301733</v>
      </c>
      <c r="F9" s="8">
        <f t="shared" si="1"/>
        <v>109.96314230676107</v>
      </c>
    </row>
    <row r="10" spans="1:6" s="30" customFormat="1" ht="38.25">
      <c r="A10" s="14" t="s">
        <v>57</v>
      </c>
      <c r="B10" s="58">
        <v>4661000</v>
      </c>
      <c r="C10" s="57">
        <v>4909324.63</v>
      </c>
      <c r="D10" s="58">
        <v>4444664.5199999996</v>
      </c>
      <c r="E10" s="8">
        <f t="shared" si="0"/>
        <v>105.3277114353143</v>
      </c>
      <c r="F10" s="8">
        <f t="shared" si="1"/>
        <v>110.45433480770332</v>
      </c>
    </row>
    <row r="11" spans="1:6" s="30" customFormat="1" ht="38.25" customHeight="1">
      <c r="A11" s="14" t="s">
        <v>58</v>
      </c>
      <c r="B11" s="58">
        <v>25000</v>
      </c>
      <c r="C11" s="57">
        <v>28386.84</v>
      </c>
      <c r="D11" s="59">
        <v>23706.99</v>
      </c>
      <c r="E11" s="8">
        <f t="shared" si="0"/>
        <v>113.54736000000001</v>
      </c>
      <c r="F11" s="8">
        <f t="shared" si="1"/>
        <v>119.74038036882793</v>
      </c>
    </row>
    <row r="12" spans="1:6" s="30" customFormat="1" ht="38.25">
      <c r="A12" s="14" t="s">
        <v>59</v>
      </c>
      <c r="B12" s="60">
        <v>4959600</v>
      </c>
      <c r="C12" s="57">
        <v>5080491.88</v>
      </c>
      <c r="D12" s="61">
        <v>4641539.91</v>
      </c>
      <c r="E12" s="8">
        <f t="shared" si="0"/>
        <v>102.43753286555368</v>
      </c>
      <c r="F12" s="8">
        <f t="shared" si="1"/>
        <v>109.45703319396858</v>
      </c>
    </row>
    <row r="13" spans="1:6" s="30" customFormat="1" ht="38.25">
      <c r="A13" s="14" t="s">
        <v>60</v>
      </c>
      <c r="B13" s="61">
        <v>0</v>
      </c>
      <c r="C13" s="57">
        <v>-543700.99</v>
      </c>
      <c r="D13" s="61">
        <v>-493840.47</v>
      </c>
      <c r="E13" s="8" t="e">
        <f t="shared" si="0"/>
        <v>#DIV/0!</v>
      </c>
      <c r="F13" s="8">
        <f t="shared" si="1"/>
        <v>110.09648318210941</v>
      </c>
    </row>
    <row r="14" spans="1:6" s="30" customFormat="1">
      <c r="A14" s="10" t="s">
        <v>2</v>
      </c>
      <c r="B14" s="7">
        <f>B16+B17+B18+B15</f>
        <v>26434596</v>
      </c>
      <c r="C14" s="7">
        <f>C16+C17+C18+C15</f>
        <v>27169755.609999999</v>
      </c>
      <c r="D14" s="7">
        <f>D16+D17+D18+D15</f>
        <v>21288436.890000001</v>
      </c>
      <c r="E14" s="8">
        <f t="shared" si="0"/>
        <v>102.78105105143275</v>
      </c>
      <c r="F14" s="8">
        <f t="shared" si="1"/>
        <v>127.62682272253949</v>
      </c>
    </row>
    <row r="15" spans="1:6" s="30" customFormat="1">
      <c r="A15" s="14" t="s">
        <v>89</v>
      </c>
      <c r="B15" s="57">
        <v>21700000</v>
      </c>
      <c r="C15" s="57">
        <v>22581371.48</v>
      </c>
      <c r="D15" s="12">
        <v>18791640.800000001</v>
      </c>
      <c r="E15" s="8">
        <f t="shared" si="0"/>
        <v>104.0616197235023</v>
      </c>
      <c r="F15" s="8">
        <f t="shared" si="1"/>
        <v>120.16710898390524</v>
      </c>
    </row>
    <row r="16" spans="1:6" s="30" customFormat="1">
      <c r="A16" s="14" t="s">
        <v>6</v>
      </c>
      <c r="B16" s="57">
        <v>15596</v>
      </c>
      <c r="C16" s="57">
        <v>17638.669999999998</v>
      </c>
      <c r="D16" s="62">
        <v>-10187.76</v>
      </c>
      <c r="E16" s="8">
        <f t="shared" si="0"/>
        <v>113.09739676840213</v>
      </c>
      <c r="F16" s="8">
        <f t="shared" si="1"/>
        <v>-173.13590033530431</v>
      </c>
    </row>
    <row r="17" spans="1:6" s="30" customFormat="1">
      <c r="A17" s="14" t="s">
        <v>3</v>
      </c>
      <c r="B17" s="57">
        <v>2725000</v>
      </c>
      <c r="C17" s="57">
        <v>2724334.49</v>
      </c>
      <c r="D17" s="6">
        <v>1923946.16</v>
      </c>
      <c r="E17" s="8">
        <f t="shared" si="0"/>
        <v>99.975577614678912</v>
      </c>
      <c r="F17" s="8">
        <f t="shared" si="1"/>
        <v>141.60138919895763</v>
      </c>
    </row>
    <row r="18" spans="1:6" s="30" customFormat="1">
      <c r="A18" s="14" t="s">
        <v>49</v>
      </c>
      <c r="B18" s="57">
        <v>1994000</v>
      </c>
      <c r="C18" s="57">
        <v>1846410.97</v>
      </c>
      <c r="D18" s="61">
        <v>583037.68999999994</v>
      </c>
      <c r="E18" s="8">
        <f t="shared" si="0"/>
        <v>92.598343530591777</v>
      </c>
      <c r="F18" s="8">
        <f t="shared" si="1"/>
        <v>316.68809781405389</v>
      </c>
    </row>
    <row r="19" spans="1:6" s="30" customFormat="1">
      <c r="A19" s="13" t="s">
        <v>10</v>
      </c>
      <c r="B19" s="7">
        <f>B21+B20+B22</f>
        <v>15900000</v>
      </c>
      <c r="C19" s="7">
        <f>C21+C20+C22</f>
        <v>13143678.209999999</v>
      </c>
      <c r="D19" s="7">
        <f>D21+D20+D22</f>
        <v>12866532.16</v>
      </c>
      <c r="E19" s="8">
        <f t="shared" si="0"/>
        <v>82.664642830188669</v>
      </c>
      <c r="F19" s="8">
        <f t="shared" si="1"/>
        <v>102.154007362307</v>
      </c>
    </row>
    <row r="20" spans="1:6" s="30" customFormat="1">
      <c r="A20" s="14" t="s">
        <v>21</v>
      </c>
      <c r="B20" s="6">
        <v>6700000</v>
      </c>
      <c r="C20" s="57">
        <v>6181517.79</v>
      </c>
      <c r="D20" s="61">
        <v>4930016.91</v>
      </c>
      <c r="E20" s="8">
        <f t="shared" si="0"/>
        <v>92.261459552238819</v>
      </c>
      <c r="F20" s="8">
        <f t="shared" si="1"/>
        <v>125.38532631523975</v>
      </c>
    </row>
    <row r="21" spans="1:6" s="30" customFormat="1">
      <c r="A21" s="15" t="s">
        <v>61</v>
      </c>
      <c r="B21" s="63">
        <v>2600000</v>
      </c>
      <c r="C21" s="57">
        <v>2216301.84</v>
      </c>
      <c r="D21" s="62">
        <v>2051759.08</v>
      </c>
      <c r="E21" s="8">
        <f t="shared" si="0"/>
        <v>85.242378461538465</v>
      </c>
      <c r="F21" s="8">
        <f t="shared" si="1"/>
        <v>108.01959458125071</v>
      </c>
    </row>
    <row r="22" spans="1:6" s="30" customFormat="1">
      <c r="A22" s="14" t="s">
        <v>11</v>
      </c>
      <c r="B22" s="57">
        <v>6600000</v>
      </c>
      <c r="C22" s="57">
        <v>4745858.58</v>
      </c>
      <c r="D22" s="6">
        <v>5884756.1699999999</v>
      </c>
      <c r="E22" s="8">
        <f t="shared" si="0"/>
        <v>71.90694818181818</v>
      </c>
      <c r="F22" s="8">
        <f t="shared" si="1"/>
        <v>80.646647760768658</v>
      </c>
    </row>
    <row r="23" spans="1:6" s="30" customFormat="1" ht="29.25" customHeight="1">
      <c r="A23" s="13" t="s">
        <v>7</v>
      </c>
      <c r="B23" s="16">
        <f>B24</f>
        <v>0</v>
      </c>
      <c r="C23" s="16">
        <f>C24</f>
        <v>0</v>
      </c>
      <c r="D23" s="16">
        <f>D24</f>
        <v>2030195.44</v>
      </c>
      <c r="E23" s="8" t="e">
        <f t="shared" si="0"/>
        <v>#DIV/0!</v>
      </c>
      <c r="F23" s="8">
        <f t="shared" si="1"/>
        <v>0</v>
      </c>
    </row>
    <row r="24" spans="1:6" s="30" customFormat="1">
      <c r="A24" s="14" t="s">
        <v>4</v>
      </c>
      <c r="B24" s="6">
        <v>0</v>
      </c>
      <c r="C24" s="61">
        <v>0</v>
      </c>
      <c r="D24" s="61">
        <v>2030195.44</v>
      </c>
      <c r="E24" s="8" t="e">
        <f t="shared" si="0"/>
        <v>#DIV/0!</v>
      </c>
      <c r="F24" s="8">
        <f t="shared" si="1"/>
        <v>0</v>
      </c>
    </row>
    <row r="25" spans="1:6" s="30" customFormat="1">
      <c r="A25" s="13" t="s">
        <v>15</v>
      </c>
      <c r="B25" s="7">
        <f>B26+B27+B28</f>
        <v>1870000</v>
      </c>
      <c r="C25" s="7">
        <f>C26+C27+C28</f>
        <v>1822515.93</v>
      </c>
      <c r="D25" s="7">
        <f>D26+D27+D28</f>
        <v>1425183.89</v>
      </c>
      <c r="E25" s="7">
        <f>E26</f>
        <v>97.460744919786094</v>
      </c>
      <c r="F25" s="7">
        <f>F26</f>
        <v>128.37567435997573</v>
      </c>
    </row>
    <row r="26" spans="1:6" s="30" customFormat="1" ht="25.5">
      <c r="A26" s="14" t="s">
        <v>50</v>
      </c>
      <c r="B26" s="6">
        <v>1870000</v>
      </c>
      <c r="C26" s="57">
        <v>1822515.93</v>
      </c>
      <c r="D26" s="61">
        <v>1419673.89</v>
      </c>
      <c r="E26" s="8">
        <f t="shared" si="0"/>
        <v>97.460744919786094</v>
      </c>
      <c r="F26" s="8">
        <f t="shared" si="1"/>
        <v>128.37567435997573</v>
      </c>
    </row>
    <row r="27" spans="1:6" s="30" customFormat="1" ht="38.25">
      <c r="A27" s="14" t="s">
        <v>164</v>
      </c>
      <c r="B27" s="6">
        <v>0</v>
      </c>
      <c r="C27" s="61">
        <v>0</v>
      </c>
      <c r="D27" s="6">
        <v>510</v>
      </c>
      <c r="E27" s="8" t="e">
        <f t="shared" si="0"/>
        <v>#DIV/0!</v>
      </c>
      <c r="F27" s="8">
        <f t="shared" si="1"/>
        <v>0</v>
      </c>
    </row>
    <row r="28" spans="1:6" s="30" customFormat="1">
      <c r="A28" s="14" t="s">
        <v>149</v>
      </c>
      <c r="B28" s="6">
        <v>0</v>
      </c>
      <c r="C28" s="61">
        <v>0</v>
      </c>
      <c r="D28" s="6">
        <v>5000</v>
      </c>
      <c r="E28" s="8" t="e">
        <f t="shared" si="0"/>
        <v>#DIV/0!</v>
      </c>
      <c r="F28" s="8">
        <f t="shared" si="1"/>
        <v>0</v>
      </c>
    </row>
    <row r="29" spans="1:6" s="30" customFormat="1">
      <c r="A29" s="13" t="s">
        <v>9</v>
      </c>
      <c r="B29" s="7">
        <f>B30+B36+B39+B42+B50+B51</f>
        <v>17330914.32</v>
      </c>
      <c r="C29" s="7">
        <f>C30+C36+C39+C42+C50+C51</f>
        <v>19136015.130000003</v>
      </c>
      <c r="D29" s="7">
        <f>D30+D36+D39+D42+D50+D51</f>
        <v>19729516.530000001</v>
      </c>
      <c r="E29" s="8">
        <f t="shared" si="0"/>
        <v>110.41549670531174</v>
      </c>
      <c r="F29" s="8">
        <f t="shared" si="1"/>
        <v>96.99180971263263</v>
      </c>
    </row>
    <row r="30" spans="1:6" s="30" customFormat="1" ht="25.5">
      <c r="A30" s="13" t="s">
        <v>76</v>
      </c>
      <c r="B30" s="16">
        <f>SUM(B31:B35)</f>
        <v>4090390</v>
      </c>
      <c r="C30" s="16">
        <f>SUM(C31:C35)</f>
        <v>4306772.47</v>
      </c>
      <c r="D30" s="16">
        <f>SUM(D31:D35)</f>
        <v>3378005.6200000006</v>
      </c>
      <c r="E30" s="8">
        <f t="shared" si="0"/>
        <v>105.29002051149156</v>
      </c>
      <c r="F30" s="8">
        <f t="shared" si="1"/>
        <v>127.49453240992533</v>
      </c>
    </row>
    <row r="31" spans="1:6" s="30" customFormat="1" ht="38.25">
      <c r="A31" s="14" t="s">
        <v>99</v>
      </c>
      <c r="B31" s="57">
        <v>3060000</v>
      </c>
      <c r="C31" s="57">
        <v>3146970</v>
      </c>
      <c r="D31" s="64">
        <v>2130325.9300000002</v>
      </c>
      <c r="E31" s="8">
        <f t="shared" si="0"/>
        <v>102.8421568627451</v>
      </c>
      <c r="F31" s="8">
        <f t="shared" si="1"/>
        <v>147.7224661110894</v>
      </c>
    </row>
    <row r="32" spans="1:6" s="30" customFormat="1" ht="38.25">
      <c r="A32" s="14" t="s">
        <v>100</v>
      </c>
      <c r="B32" s="57">
        <v>632860</v>
      </c>
      <c r="C32" s="57">
        <v>762634.32</v>
      </c>
      <c r="D32" s="6">
        <v>914894.56</v>
      </c>
      <c r="E32" s="8">
        <f t="shared" si="0"/>
        <v>120.50600764782101</v>
      </c>
      <c r="F32" s="8">
        <f t="shared" si="1"/>
        <v>83.357618827682174</v>
      </c>
    </row>
    <row r="33" spans="1:9" s="30" customFormat="1" ht="25.5">
      <c r="A33" s="14" t="s">
        <v>101</v>
      </c>
      <c r="B33" s="57">
        <v>97730</v>
      </c>
      <c r="C33" s="57">
        <v>78941.960000000006</v>
      </c>
      <c r="D33" s="6">
        <v>122423.97</v>
      </c>
      <c r="E33" s="8">
        <f t="shared" si="0"/>
        <v>80.775565333060484</v>
      </c>
      <c r="F33" s="8">
        <f t="shared" si="1"/>
        <v>64.4824375487905</v>
      </c>
    </row>
    <row r="34" spans="1:9" s="30" customFormat="1" ht="38.25">
      <c r="A34" s="14" t="s">
        <v>102</v>
      </c>
      <c r="B34" s="57">
        <v>124800</v>
      </c>
      <c r="C34" s="57">
        <v>143322.06</v>
      </c>
      <c r="D34" s="6">
        <v>140219.01999999999</v>
      </c>
      <c r="E34" s="8">
        <f t="shared" si="0"/>
        <v>114.84139423076923</v>
      </c>
      <c r="F34" s="8">
        <f t="shared" si="1"/>
        <v>102.21299507014099</v>
      </c>
    </row>
    <row r="35" spans="1:9" s="30" customFormat="1" ht="51">
      <c r="A35" s="14" t="s">
        <v>103</v>
      </c>
      <c r="B35" s="57">
        <v>175000</v>
      </c>
      <c r="C35" s="57">
        <v>174904.13</v>
      </c>
      <c r="D35" s="6">
        <v>70142.14</v>
      </c>
      <c r="E35" s="8">
        <f t="shared" si="0"/>
        <v>99.945217142857146</v>
      </c>
      <c r="F35" s="8">
        <f t="shared" si="1"/>
        <v>249.356706253901</v>
      </c>
    </row>
    <row r="36" spans="1:9" s="30" customFormat="1">
      <c r="A36" s="13" t="s">
        <v>5</v>
      </c>
      <c r="B36" s="16">
        <f>B37+B38</f>
        <v>122000</v>
      </c>
      <c r="C36" s="16">
        <f>C37+C38</f>
        <v>121476.03</v>
      </c>
      <c r="D36" s="16">
        <f>D37+D38</f>
        <v>215220.51</v>
      </c>
      <c r="E36" s="16">
        <f>E37</f>
        <v>99.514441085627908</v>
      </c>
      <c r="F36" s="16">
        <f>F37</f>
        <v>56.5183835239107</v>
      </c>
    </row>
    <row r="37" spans="1:9" s="30" customFormat="1">
      <c r="A37" s="14" t="s">
        <v>77</v>
      </c>
      <c r="B37" s="57">
        <v>121736</v>
      </c>
      <c r="C37" s="57">
        <v>121144.9</v>
      </c>
      <c r="D37" s="6">
        <v>214346.01</v>
      </c>
      <c r="E37" s="8">
        <f t="shared" si="0"/>
        <v>99.514441085627908</v>
      </c>
      <c r="F37" s="8">
        <f t="shared" si="1"/>
        <v>56.5183835239107</v>
      </c>
    </row>
    <row r="38" spans="1:9" s="30" customFormat="1">
      <c r="A38" s="14" t="s">
        <v>138</v>
      </c>
      <c r="B38" s="57">
        <v>264</v>
      </c>
      <c r="C38" s="57">
        <v>331.13</v>
      </c>
      <c r="D38" s="6">
        <v>874.5</v>
      </c>
      <c r="E38" s="8">
        <f t="shared" si="0"/>
        <v>125.4280303030303</v>
      </c>
      <c r="F38" s="8">
        <f t="shared" si="1"/>
        <v>37.865065751858204</v>
      </c>
    </row>
    <row r="39" spans="1:9" s="30" customFormat="1" ht="27.75" customHeight="1">
      <c r="A39" s="13" t="s">
        <v>78</v>
      </c>
      <c r="B39" s="7">
        <f>B40+B41</f>
        <v>3330000</v>
      </c>
      <c r="C39" s="7">
        <f>C40+C41</f>
        <v>2586808.2999999998</v>
      </c>
      <c r="D39" s="7">
        <f>D40+D41</f>
        <v>3575799.08</v>
      </c>
      <c r="E39" s="7">
        <f>E40+E41</f>
        <v>160.69213936555832</v>
      </c>
      <c r="F39" s="7">
        <f>F40+F41</f>
        <v>259.56028082975973</v>
      </c>
    </row>
    <row r="40" spans="1:9" s="30" customFormat="1" ht="25.5">
      <c r="A40" s="14" t="s">
        <v>97</v>
      </c>
      <c r="B40" s="57">
        <v>394470</v>
      </c>
      <c r="C40" s="57">
        <v>330713.24</v>
      </c>
      <c r="D40" s="58">
        <v>171091.35</v>
      </c>
      <c r="E40" s="8">
        <f t="shared" si="0"/>
        <v>83.837361523056259</v>
      </c>
      <c r="F40" s="8">
        <f t="shared" si="1"/>
        <v>193.29629464026087</v>
      </c>
    </row>
    <row r="41" spans="1:9" s="30" customFormat="1">
      <c r="A41" s="14" t="s">
        <v>96</v>
      </c>
      <c r="B41" s="57">
        <v>2935530</v>
      </c>
      <c r="C41" s="57">
        <v>2256095.06</v>
      </c>
      <c r="D41" s="58">
        <v>3404707.73</v>
      </c>
      <c r="E41" s="8">
        <f t="shared" si="0"/>
        <v>76.854777842502045</v>
      </c>
      <c r="F41" s="8">
        <f t="shared" si="1"/>
        <v>66.263986189498851</v>
      </c>
    </row>
    <row r="42" spans="1:9" s="30" customFormat="1">
      <c r="A42" s="13" t="s">
        <v>79</v>
      </c>
      <c r="B42" s="16">
        <f>SUM(B43:B49)</f>
        <v>4392849</v>
      </c>
      <c r="C42" s="16">
        <f>SUM(C43:C49)</f>
        <v>5246471.63</v>
      </c>
      <c r="D42" s="16">
        <f>SUM(D43:D49)</f>
        <v>5712733.3599999994</v>
      </c>
      <c r="E42" s="8">
        <f t="shared" si="0"/>
        <v>119.43209589038912</v>
      </c>
      <c r="F42" s="8">
        <f t="shared" si="1"/>
        <v>91.838202474760706</v>
      </c>
      <c r="I42" s="31"/>
    </row>
    <row r="43" spans="1:9" s="30" customFormat="1" ht="51">
      <c r="A43" s="17" t="s">
        <v>150</v>
      </c>
      <c r="B43" s="65">
        <v>96896</v>
      </c>
      <c r="C43" s="57">
        <v>96896</v>
      </c>
      <c r="D43" s="65">
        <v>126313.8</v>
      </c>
      <c r="E43" s="8">
        <f>C43/B43*100</f>
        <v>100</v>
      </c>
      <c r="F43" s="8">
        <f>C43/D43*100</f>
        <v>76.710541524362341</v>
      </c>
      <c r="I43" s="31"/>
    </row>
    <row r="44" spans="1:9" s="30" customFormat="1" ht="51">
      <c r="A44" s="17" t="s">
        <v>104</v>
      </c>
      <c r="B44" s="65">
        <v>1224500</v>
      </c>
      <c r="C44" s="57">
        <v>1224500</v>
      </c>
      <c r="D44" s="65">
        <v>431150</v>
      </c>
      <c r="E44" s="8">
        <f t="shared" si="0"/>
        <v>100</v>
      </c>
      <c r="F44" s="8">
        <f t="shared" si="1"/>
        <v>284.00788588658241</v>
      </c>
    </row>
    <row r="45" spans="1:9" s="30" customFormat="1" ht="25.5">
      <c r="A45" s="17" t="s">
        <v>105</v>
      </c>
      <c r="B45" s="57">
        <v>2750000</v>
      </c>
      <c r="C45" s="57">
        <v>3608538.66</v>
      </c>
      <c r="D45" s="65">
        <v>5060756.13</v>
      </c>
      <c r="E45" s="8">
        <f t="shared" si="0"/>
        <v>131.21958763636363</v>
      </c>
      <c r="F45" s="8">
        <f t="shared" si="1"/>
        <v>71.304338073291035</v>
      </c>
    </row>
    <row r="46" spans="1:9" s="30" customFormat="1" ht="25.5">
      <c r="A46" s="17" t="s">
        <v>151</v>
      </c>
      <c r="B46" s="57">
        <v>281453</v>
      </c>
      <c r="C46" s="57">
        <v>281452.71999999997</v>
      </c>
      <c r="D46" s="6">
        <v>0</v>
      </c>
      <c r="E46" s="8">
        <f t="shared" si="0"/>
        <v>99.999900516249596</v>
      </c>
      <c r="F46" s="8" t="e">
        <f t="shared" si="1"/>
        <v>#DIV/0!</v>
      </c>
    </row>
    <row r="47" spans="1:9" s="30" customFormat="1" ht="51">
      <c r="A47" s="17" t="s">
        <v>165</v>
      </c>
      <c r="B47" s="65">
        <v>0</v>
      </c>
      <c r="C47" s="65">
        <v>0</v>
      </c>
      <c r="D47" s="65">
        <v>10380</v>
      </c>
      <c r="E47" s="8" t="e">
        <f t="shared" si="0"/>
        <v>#DIV/0!</v>
      </c>
      <c r="F47" s="8">
        <f t="shared" si="1"/>
        <v>0</v>
      </c>
    </row>
    <row r="48" spans="1:9" s="30" customFormat="1" ht="39.75" customHeight="1">
      <c r="A48" s="17" t="s">
        <v>128</v>
      </c>
      <c r="B48" s="57">
        <v>40000</v>
      </c>
      <c r="C48" s="57">
        <v>35084.25</v>
      </c>
      <c r="D48" s="65">
        <v>80859.539999999994</v>
      </c>
      <c r="E48" s="8">
        <f t="shared" si="0"/>
        <v>87.710624999999993</v>
      </c>
      <c r="F48" s="8">
        <f t="shared" si="1"/>
        <v>43.389128852328376</v>
      </c>
    </row>
    <row r="49" spans="1:6" s="30" customFormat="1" ht="38.25" customHeight="1">
      <c r="A49" s="17" t="s">
        <v>155</v>
      </c>
      <c r="B49" s="65">
        <v>0</v>
      </c>
      <c r="C49" s="65">
        <v>0</v>
      </c>
      <c r="D49" s="65">
        <v>3273.89</v>
      </c>
      <c r="E49" s="8" t="e">
        <f t="shared" si="0"/>
        <v>#DIV/0!</v>
      </c>
      <c r="F49" s="8">
        <f t="shared" si="1"/>
        <v>0</v>
      </c>
    </row>
    <row r="50" spans="1:6" s="30" customFormat="1">
      <c r="A50" s="13" t="s">
        <v>74</v>
      </c>
      <c r="B50" s="66">
        <v>4047127</v>
      </c>
      <c r="C50" s="66">
        <v>4680792.28</v>
      </c>
      <c r="D50" s="16">
        <v>1502827.44</v>
      </c>
      <c r="E50" s="8">
        <f t="shared" si="0"/>
        <v>115.65716321726501</v>
      </c>
      <c r="F50" s="8">
        <f t="shared" si="1"/>
        <v>311.46571824640097</v>
      </c>
    </row>
    <row r="51" spans="1:6" s="30" customFormat="1">
      <c r="A51" s="38" t="s">
        <v>80</v>
      </c>
      <c r="B51" s="16">
        <f>SUM(B52:B54)</f>
        <v>1348548.32</v>
      </c>
      <c r="C51" s="16">
        <f>SUM(C52:C54)</f>
        <v>2193694.4200000004</v>
      </c>
      <c r="D51" s="16">
        <f>SUM(D52:D54)</f>
        <v>5344930.5199999996</v>
      </c>
      <c r="E51" s="8">
        <f t="shared" si="0"/>
        <v>162.67080589296202</v>
      </c>
      <c r="F51" s="8">
        <f t="shared" si="1"/>
        <v>41.042524534070104</v>
      </c>
    </row>
    <row r="52" spans="1:6" s="30" customFormat="1">
      <c r="A52" s="39" t="s">
        <v>106</v>
      </c>
      <c r="B52" s="6">
        <v>0</v>
      </c>
      <c r="C52" s="6">
        <v>0</v>
      </c>
      <c r="D52" s="6">
        <v>130</v>
      </c>
      <c r="E52" s="8" t="e">
        <f t="shared" si="0"/>
        <v>#DIV/0!</v>
      </c>
      <c r="F52" s="8">
        <f t="shared" si="1"/>
        <v>0</v>
      </c>
    </row>
    <row r="53" spans="1:6" s="30" customFormat="1">
      <c r="A53" s="14" t="s">
        <v>90</v>
      </c>
      <c r="B53" s="57">
        <v>1262999.32</v>
      </c>
      <c r="C53" s="57">
        <v>2108145.2200000002</v>
      </c>
      <c r="D53" s="6">
        <v>5331098.0199999996</v>
      </c>
      <c r="E53" s="8">
        <f>C53/B53*100</f>
        <v>166.91578424602795</v>
      </c>
      <c r="F53" s="8">
        <f>C53/D53*100</f>
        <v>39.544296730075892</v>
      </c>
    </row>
    <row r="54" spans="1:6" s="30" customFormat="1">
      <c r="A54" s="14" t="s">
        <v>148</v>
      </c>
      <c r="B54" s="6">
        <v>85549</v>
      </c>
      <c r="C54" s="57">
        <v>85549.2</v>
      </c>
      <c r="D54" s="6">
        <v>13702.5</v>
      </c>
      <c r="E54" s="8">
        <f>C54/B54*100</f>
        <v>100.00023378414708</v>
      </c>
      <c r="F54" s="8">
        <f>C54/D54*100</f>
        <v>624.33278598795835</v>
      </c>
    </row>
    <row r="55" spans="1:6" s="1" customFormat="1" ht="16.5" customHeight="1">
      <c r="A55" s="23" t="s">
        <v>18</v>
      </c>
      <c r="B55" s="27">
        <f>B4</f>
        <v>170422610.31999999</v>
      </c>
      <c r="C55" s="27">
        <f>C4</f>
        <v>166106284.72</v>
      </c>
      <c r="D55" s="27">
        <f>D4</f>
        <v>158196088.75999999</v>
      </c>
      <c r="E55" s="22">
        <f t="shared" ref="E55:E93" si="2">C55/B55*100</f>
        <v>97.467281136056243</v>
      </c>
      <c r="F55" s="22">
        <f t="shared" ref="F55:F108" si="3">C55/D55*100</f>
        <v>105.00024749158028</v>
      </c>
    </row>
    <row r="56" spans="1:6" s="9" customFormat="1">
      <c r="A56" s="13" t="s">
        <v>17</v>
      </c>
      <c r="B56" s="16">
        <f>B57+B130+B132+B135</f>
        <v>766845068.25999987</v>
      </c>
      <c r="C56" s="16">
        <f>C57+C130+C132+C135</f>
        <v>631994658.94999993</v>
      </c>
      <c r="D56" s="7">
        <f>D57+D130+D132+D135</f>
        <v>584829850.48000014</v>
      </c>
      <c r="E56" s="8">
        <f t="shared" si="2"/>
        <v>82.414908187910683</v>
      </c>
      <c r="F56" s="8">
        <f t="shared" si="3"/>
        <v>108.06470607327741</v>
      </c>
    </row>
    <row r="57" spans="1:6" s="9" customFormat="1">
      <c r="A57" s="13" t="s">
        <v>47</v>
      </c>
      <c r="B57" s="7">
        <f>B58+B61+B101+B124</f>
        <v>773506762.82999992</v>
      </c>
      <c r="C57" s="7">
        <f>C58+C61+C101+C124</f>
        <v>638499271.51999998</v>
      </c>
      <c r="D57" s="7">
        <f>D58+D61+D101+D124</f>
        <v>586053986.59000015</v>
      </c>
      <c r="E57" s="8">
        <f t="shared" si="2"/>
        <v>82.546049007244221</v>
      </c>
      <c r="F57" s="8">
        <f t="shared" si="3"/>
        <v>108.94888288963902</v>
      </c>
    </row>
    <row r="58" spans="1:6" s="9" customFormat="1">
      <c r="A58" s="13" t="s">
        <v>51</v>
      </c>
      <c r="B58" s="7">
        <f>B59+B60</f>
        <v>89254800</v>
      </c>
      <c r="C58" s="7">
        <f>C59+C60</f>
        <v>81816900</v>
      </c>
      <c r="D58" s="7">
        <f>D59+D60</f>
        <v>79284100</v>
      </c>
      <c r="E58" s="7">
        <f>E59+E60</f>
        <v>183.33542102710553</v>
      </c>
      <c r="F58" s="7" t="e">
        <f>F59+F60</f>
        <v>#DIV/0!</v>
      </c>
    </row>
    <row r="59" spans="1:6" s="9" customFormat="1">
      <c r="A59" s="40" t="s">
        <v>98</v>
      </c>
      <c r="B59" s="57">
        <v>72408500</v>
      </c>
      <c r="C59" s="57">
        <v>66374000</v>
      </c>
      <c r="D59" s="67">
        <v>79284100</v>
      </c>
      <c r="E59" s="8">
        <f t="shared" si="2"/>
        <v>91.666033683890703</v>
      </c>
      <c r="F59" s="8">
        <f t="shared" si="3"/>
        <v>83.716659456309657</v>
      </c>
    </row>
    <row r="60" spans="1:6" s="9" customFormat="1">
      <c r="A60" s="14" t="s">
        <v>52</v>
      </c>
      <c r="B60" s="57">
        <v>16846300</v>
      </c>
      <c r="C60" s="57">
        <v>15442900</v>
      </c>
      <c r="D60" s="6">
        <v>0</v>
      </c>
      <c r="E60" s="8">
        <f t="shared" si="2"/>
        <v>91.669387343214822</v>
      </c>
      <c r="F60" s="8" t="e">
        <f t="shared" si="3"/>
        <v>#DIV/0!</v>
      </c>
    </row>
    <row r="61" spans="1:6" s="9" customFormat="1">
      <c r="A61" s="13" t="s">
        <v>16</v>
      </c>
      <c r="B61" s="16">
        <f>B62+B63+B64+B68+B69+B70+B71+B72+B73+B74+B75+B76+B77+B78+B79+B80+B81+B82</f>
        <v>230045920.29000002</v>
      </c>
      <c r="C61" s="16">
        <f>C62+C63+C64+C68+C69+C70+C71+C72+C73+C74+C75+C76+C77+C78+C79+C80+C81+C82</f>
        <v>178438854.28999999</v>
      </c>
      <c r="D61" s="16">
        <f>D62+D63+D64+D68+D69+D70+D71+D72+D73+D74+D75+D76+D77+D82+D78+D79+D80+D81</f>
        <v>184045123.53</v>
      </c>
      <c r="E61" s="16" t="e">
        <f>E62+E63+E64+E70+E71+E72+E73+E74+E75+E76+E77+E82</f>
        <v>#DIV/0!</v>
      </c>
      <c r="F61" s="16" t="e">
        <f>F62+F63+F64+F70+F71+F72+F73+F74+F75+F76+F77+F82</f>
        <v>#DIV/0!</v>
      </c>
    </row>
    <row r="62" spans="1:6" s="9" customFormat="1" ht="26.25" customHeight="1">
      <c r="A62" s="14" t="s">
        <v>153</v>
      </c>
      <c r="B62" s="57">
        <v>57729000</v>
      </c>
      <c r="C62" s="57">
        <v>52970301.289999999</v>
      </c>
      <c r="D62" s="6">
        <v>0</v>
      </c>
      <c r="E62" s="16" t="e">
        <f>E63+E64+E65+E71+E72+E73+E74+E75+E76+E77+E78+E83</f>
        <v>#DIV/0!</v>
      </c>
      <c r="F62" s="16" t="e">
        <f>F63+F64+F65+F71+F72+F73+F74+F75+F76+F77+F78+F83</f>
        <v>#DIV/0!</v>
      </c>
    </row>
    <row r="63" spans="1:6" s="9" customFormat="1" ht="38.25">
      <c r="A63" s="14" t="s">
        <v>152</v>
      </c>
      <c r="B63" s="57">
        <v>10957060.609999999</v>
      </c>
      <c r="C63" s="57">
        <v>8064942.6299999999</v>
      </c>
      <c r="D63" s="6">
        <v>8376560.5499999998</v>
      </c>
      <c r="E63" s="8">
        <f t="shared" si="2"/>
        <v>73.604983280274112</v>
      </c>
      <c r="F63" s="8">
        <f t="shared" si="3"/>
        <v>96.279882200576935</v>
      </c>
    </row>
    <row r="64" spans="1:6" s="9" customFormat="1" ht="42" customHeight="1">
      <c r="A64" s="42" t="s">
        <v>107</v>
      </c>
      <c r="B64" s="57">
        <v>23426867</v>
      </c>
      <c r="C64" s="57">
        <v>23426866.140000001</v>
      </c>
      <c r="D64" s="6">
        <f>D65+D66+D67</f>
        <v>23108415</v>
      </c>
      <c r="E64" s="8">
        <f t="shared" si="2"/>
        <v>99.999996329001235</v>
      </c>
      <c r="F64" s="8">
        <f t="shared" si="3"/>
        <v>101.37807435083712</v>
      </c>
    </row>
    <row r="65" spans="1:7" s="45" customFormat="1" ht="25.5">
      <c r="A65" s="43" t="s">
        <v>108</v>
      </c>
      <c r="B65" s="57">
        <v>13757100</v>
      </c>
      <c r="C65" s="41">
        <v>13757100</v>
      </c>
      <c r="D65" s="41">
        <v>13756100</v>
      </c>
      <c r="E65" s="44">
        <f t="shared" si="2"/>
        <v>100</v>
      </c>
      <c r="F65" s="44">
        <f t="shared" si="3"/>
        <v>100.00726950225717</v>
      </c>
    </row>
    <row r="66" spans="1:7" s="45" customFormat="1" ht="25.5">
      <c r="A66" s="43" t="s">
        <v>94</v>
      </c>
      <c r="B66" s="57">
        <v>8978567</v>
      </c>
      <c r="C66" s="57">
        <v>8978566.1400000006</v>
      </c>
      <c r="D66" s="41">
        <v>8140362</v>
      </c>
      <c r="E66" s="44">
        <f t="shared" si="2"/>
        <v>99.999990421634095</v>
      </c>
      <c r="F66" s="44">
        <f t="shared" si="3"/>
        <v>110.29689023657671</v>
      </c>
    </row>
    <row r="67" spans="1:7" s="45" customFormat="1" ht="25.5">
      <c r="A67" s="43" t="s">
        <v>95</v>
      </c>
      <c r="B67" s="41">
        <v>691200</v>
      </c>
      <c r="C67" s="41">
        <v>691200</v>
      </c>
      <c r="D67" s="41">
        <v>1211953</v>
      </c>
      <c r="E67" s="44">
        <f t="shared" si="2"/>
        <v>100</v>
      </c>
      <c r="F67" s="44">
        <f t="shared" si="3"/>
        <v>57.031914603949161</v>
      </c>
    </row>
    <row r="68" spans="1:7" s="45" customFormat="1" ht="25.5">
      <c r="A68" s="42" t="s">
        <v>156</v>
      </c>
      <c r="B68" s="6">
        <v>0</v>
      </c>
      <c r="C68" s="6">
        <v>0</v>
      </c>
      <c r="D68" s="6">
        <v>2967479.04</v>
      </c>
      <c r="E68" s="8" t="e">
        <f t="shared" si="2"/>
        <v>#DIV/0!</v>
      </c>
      <c r="F68" s="8">
        <f t="shared" si="3"/>
        <v>0</v>
      </c>
      <c r="G68" s="9"/>
    </row>
    <row r="69" spans="1:7" s="45" customFormat="1" ht="42.75" customHeight="1">
      <c r="A69" s="42" t="s">
        <v>157</v>
      </c>
      <c r="B69" s="6">
        <v>0</v>
      </c>
      <c r="C69" s="6">
        <v>0</v>
      </c>
      <c r="D69" s="6">
        <v>575656.56000000006</v>
      </c>
      <c r="E69" s="8" t="e">
        <f t="shared" si="2"/>
        <v>#DIV/0!</v>
      </c>
      <c r="F69" s="8">
        <f t="shared" si="3"/>
        <v>0</v>
      </c>
      <c r="G69" s="9"/>
    </row>
    <row r="70" spans="1:7" s="9" customFormat="1" ht="25.5">
      <c r="A70" s="42" t="s">
        <v>109</v>
      </c>
      <c r="B70" s="57">
        <v>2328700</v>
      </c>
      <c r="C70" s="6">
        <v>0</v>
      </c>
      <c r="D70" s="6">
        <v>0</v>
      </c>
      <c r="E70" s="8">
        <f t="shared" si="2"/>
        <v>0</v>
      </c>
      <c r="F70" s="8" t="e">
        <f t="shared" si="3"/>
        <v>#DIV/0!</v>
      </c>
    </row>
    <row r="71" spans="1:7" s="9" customFormat="1" ht="18" customHeight="1">
      <c r="A71" s="42" t="s">
        <v>134</v>
      </c>
      <c r="B71" s="57">
        <v>30463636.359999999</v>
      </c>
      <c r="C71" s="57">
        <v>21140985.91</v>
      </c>
      <c r="D71" s="6">
        <v>0</v>
      </c>
      <c r="E71" s="8">
        <f t="shared" ref="E71:E79" si="4">C71/B71*100</f>
        <v>69.397447042005069</v>
      </c>
      <c r="F71" s="8" t="e">
        <f t="shared" ref="F71:F79" si="5">C71/D71*100</f>
        <v>#DIV/0!</v>
      </c>
    </row>
    <row r="72" spans="1:7" s="9" customFormat="1" ht="25.5">
      <c r="A72" s="42" t="s">
        <v>110</v>
      </c>
      <c r="B72" s="57">
        <v>3868968.55</v>
      </c>
      <c r="C72" s="57">
        <v>3868968.55</v>
      </c>
      <c r="D72" s="6">
        <v>4609637.57</v>
      </c>
      <c r="E72" s="8">
        <f t="shared" si="4"/>
        <v>100</v>
      </c>
      <c r="F72" s="8">
        <f t="shared" si="5"/>
        <v>83.932163673336248</v>
      </c>
    </row>
    <row r="73" spans="1:7" s="9" customFormat="1" ht="25.5">
      <c r="A73" s="42" t="s">
        <v>111</v>
      </c>
      <c r="B73" s="57">
        <v>4252041.0999999996</v>
      </c>
      <c r="C73" s="57">
        <v>4252041.0999999996</v>
      </c>
      <c r="D73" s="6">
        <v>5114138.8</v>
      </c>
      <c r="E73" s="8">
        <f t="shared" si="4"/>
        <v>100</v>
      </c>
      <c r="F73" s="8">
        <f t="shared" si="5"/>
        <v>83.142856818825479</v>
      </c>
    </row>
    <row r="74" spans="1:7" s="9" customFormat="1" ht="25.5">
      <c r="A74" s="42" t="s">
        <v>112</v>
      </c>
      <c r="B74" s="6">
        <v>1189292.93</v>
      </c>
      <c r="C74" s="6">
        <v>1189292.93</v>
      </c>
      <c r="D74" s="6">
        <v>4215050.51</v>
      </c>
      <c r="E74" s="8">
        <f t="shared" si="4"/>
        <v>100</v>
      </c>
      <c r="F74" s="8">
        <f t="shared" si="5"/>
        <v>28.21538976053694</v>
      </c>
    </row>
    <row r="75" spans="1:7" s="9" customFormat="1" ht="25.5">
      <c r="A75" s="42" t="s">
        <v>113</v>
      </c>
      <c r="B75" s="6">
        <v>171010.1</v>
      </c>
      <c r="C75" s="6">
        <v>171010.1</v>
      </c>
      <c r="D75" s="6">
        <v>217396.33</v>
      </c>
      <c r="E75" s="8">
        <f t="shared" si="4"/>
        <v>100</v>
      </c>
      <c r="F75" s="8">
        <f t="shared" si="5"/>
        <v>78.662827472754486</v>
      </c>
    </row>
    <row r="76" spans="1:7" s="9" customFormat="1">
      <c r="A76" s="42" t="s">
        <v>135</v>
      </c>
      <c r="B76" s="6">
        <v>280455</v>
      </c>
      <c r="C76" s="6">
        <v>0</v>
      </c>
      <c r="D76" s="6">
        <v>0</v>
      </c>
      <c r="E76" s="8">
        <f t="shared" si="4"/>
        <v>0</v>
      </c>
      <c r="F76" s="8" t="e">
        <f t="shared" si="5"/>
        <v>#DIV/0!</v>
      </c>
    </row>
    <row r="77" spans="1:7" s="9" customFormat="1" ht="63.75">
      <c r="A77" s="42" t="s">
        <v>132</v>
      </c>
      <c r="B77" s="6">
        <v>489605.73</v>
      </c>
      <c r="C77" s="57">
        <v>489599.01</v>
      </c>
      <c r="D77" s="6">
        <v>358736.58</v>
      </c>
      <c r="E77" s="8">
        <f t="shared" si="4"/>
        <v>99.998627467043747</v>
      </c>
      <c r="F77" s="8">
        <f t="shared" si="5"/>
        <v>136.47869698707612</v>
      </c>
    </row>
    <row r="78" spans="1:7" s="9" customFormat="1" ht="25.5">
      <c r="A78" s="42" t="s">
        <v>139</v>
      </c>
      <c r="B78" s="57">
        <v>1720202.02</v>
      </c>
      <c r="C78" s="57">
        <v>1720202.02</v>
      </c>
      <c r="D78" s="6">
        <v>2133434.4500000002</v>
      </c>
      <c r="E78" s="8">
        <f t="shared" si="4"/>
        <v>100</v>
      </c>
      <c r="F78" s="8">
        <f t="shared" si="5"/>
        <v>80.630647920773939</v>
      </c>
    </row>
    <row r="79" spans="1:7" s="9" customFormat="1" ht="13.5" customHeight="1">
      <c r="A79" s="46" t="s">
        <v>140</v>
      </c>
      <c r="B79" s="64">
        <v>300000</v>
      </c>
      <c r="C79" s="64">
        <v>300000</v>
      </c>
      <c r="D79" s="6">
        <v>0</v>
      </c>
      <c r="E79" s="8">
        <f t="shared" si="4"/>
        <v>100</v>
      </c>
      <c r="F79" s="8" t="e">
        <f t="shared" si="5"/>
        <v>#DIV/0!</v>
      </c>
    </row>
    <row r="80" spans="1:7" s="9" customFormat="1" ht="25.5">
      <c r="A80" s="47" t="s">
        <v>160</v>
      </c>
      <c r="B80" s="6">
        <v>0</v>
      </c>
      <c r="C80" s="6">
        <v>0</v>
      </c>
      <c r="D80" s="6">
        <v>54917964.530000001</v>
      </c>
      <c r="E80" s="8" t="e">
        <f>C80/B80*100</f>
        <v>#DIV/0!</v>
      </c>
      <c r="F80" s="8">
        <f>C80/D80*100</f>
        <v>0</v>
      </c>
    </row>
    <row r="81" spans="1:6" s="9" customFormat="1" ht="39" customHeight="1">
      <c r="A81" s="47" t="s">
        <v>161</v>
      </c>
      <c r="B81" s="6">
        <v>0</v>
      </c>
      <c r="C81" s="6">
        <v>0</v>
      </c>
      <c r="D81" s="6">
        <v>6235959.5999999996</v>
      </c>
      <c r="E81" s="8" t="e">
        <f>C81/B81*100</f>
        <v>#DIV/0!</v>
      </c>
      <c r="F81" s="8">
        <f>C81/D81*100</f>
        <v>0</v>
      </c>
    </row>
    <row r="82" spans="1:6" s="9" customFormat="1">
      <c r="A82" s="14" t="s">
        <v>48</v>
      </c>
      <c r="B82" s="6">
        <f>SUM(B84:B100)</f>
        <v>92869080.890000001</v>
      </c>
      <c r="C82" s="6">
        <f>SUM(C84:C100)</f>
        <v>60844644.610000007</v>
      </c>
      <c r="D82" s="6">
        <f>SUM(D84:D100)</f>
        <v>71214694.010000005</v>
      </c>
      <c r="E82" s="8">
        <f t="shared" si="2"/>
        <v>65.516578851542889</v>
      </c>
      <c r="F82" s="8">
        <f t="shared" si="3"/>
        <v>85.438329063740937</v>
      </c>
    </row>
    <row r="83" spans="1:6" s="9" customFormat="1">
      <c r="A83" s="14" t="s">
        <v>22</v>
      </c>
      <c r="B83" s="6"/>
      <c r="C83" s="6"/>
      <c r="D83" s="6"/>
      <c r="E83" s="8" t="e">
        <f t="shared" si="2"/>
        <v>#DIV/0!</v>
      </c>
      <c r="F83" s="8" t="e">
        <f t="shared" si="3"/>
        <v>#DIV/0!</v>
      </c>
    </row>
    <row r="84" spans="1:6" s="9" customFormat="1">
      <c r="A84" s="18" t="s">
        <v>91</v>
      </c>
      <c r="B84" s="41">
        <v>530700</v>
      </c>
      <c r="C84" s="41">
        <v>530700</v>
      </c>
      <c r="D84" s="41">
        <v>57800</v>
      </c>
      <c r="E84" s="8">
        <f t="shared" si="2"/>
        <v>100</v>
      </c>
      <c r="F84" s="8">
        <f t="shared" si="3"/>
        <v>918.16608996539787</v>
      </c>
    </row>
    <row r="85" spans="1:6" s="9" customFormat="1" ht="25.5">
      <c r="A85" s="18" t="s">
        <v>145</v>
      </c>
      <c r="B85" s="57">
        <v>5485713.3399999999</v>
      </c>
      <c r="C85" s="57">
        <v>4442103.49</v>
      </c>
      <c r="D85" s="41">
        <v>0</v>
      </c>
      <c r="E85" s="8">
        <f t="shared" si="2"/>
        <v>80.975858829692342</v>
      </c>
      <c r="F85" s="8" t="e">
        <f t="shared" si="3"/>
        <v>#DIV/0!</v>
      </c>
    </row>
    <row r="86" spans="1:6" s="9" customFormat="1" ht="25.5">
      <c r="A86" s="18" t="s">
        <v>114</v>
      </c>
      <c r="B86" s="57">
        <v>10864900</v>
      </c>
      <c r="C86" s="57">
        <v>10427090.460000001</v>
      </c>
      <c r="D86" s="41">
        <v>10222344.58</v>
      </c>
      <c r="E86" s="8">
        <f t="shared" si="2"/>
        <v>95.970422737438923</v>
      </c>
      <c r="F86" s="8">
        <f t="shared" si="3"/>
        <v>102.00292485151191</v>
      </c>
    </row>
    <row r="87" spans="1:6" s="9" customFormat="1">
      <c r="A87" s="18" t="s">
        <v>158</v>
      </c>
      <c r="B87" s="41">
        <v>0</v>
      </c>
      <c r="C87" s="41">
        <v>0</v>
      </c>
      <c r="D87" s="6">
        <v>607500</v>
      </c>
      <c r="E87" s="8" t="e">
        <f t="shared" si="2"/>
        <v>#DIV/0!</v>
      </c>
      <c r="F87" s="8">
        <f t="shared" si="3"/>
        <v>0</v>
      </c>
    </row>
    <row r="88" spans="1:6" s="9" customFormat="1" ht="25.5">
      <c r="A88" s="18" t="s">
        <v>166</v>
      </c>
      <c r="B88" s="41">
        <v>0</v>
      </c>
      <c r="C88" s="41">
        <v>0</v>
      </c>
      <c r="D88" s="6">
        <v>488305</v>
      </c>
      <c r="E88" s="8" t="e">
        <f t="shared" si="2"/>
        <v>#DIV/0!</v>
      </c>
      <c r="F88" s="8">
        <f t="shared" si="3"/>
        <v>0</v>
      </c>
    </row>
    <row r="89" spans="1:6" s="9" customFormat="1" ht="25.5">
      <c r="A89" s="18" t="s">
        <v>92</v>
      </c>
      <c r="B89" s="57">
        <v>348398.8</v>
      </c>
      <c r="C89" s="57">
        <v>147327.47</v>
      </c>
      <c r="D89" s="6">
        <v>287463</v>
      </c>
      <c r="E89" s="8">
        <f t="shared" si="2"/>
        <v>42.287019932330423</v>
      </c>
      <c r="F89" s="8">
        <f t="shared" si="3"/>
        <v>51.250933163572356</v>
      </c>
    </row>
    <row r="90" spans="1:6" s="9" customFormat="1">
      <c r="A90" s="18" t="s">
        <v>133</v>
      </c>
      <c r="B90" s="57">
        <v>16094663.91</v>
      </c>
      <c r="C90" s="57">
        <v>3632879.1</v>
      </c>
      <c r="D90" s="41">
        <v>0</v>
      </c>
      <c r="E90" s="8">
        <f t="shared" si="2"/>
        <v>22.571947574144776</v>
      </c>
      <c r="F90" s="8" t="e">
        <f t="shared" si="3"/>
        <v>#DIV/0!</v>
      </c>
    </row>
    <row r="91" spans="1:6" s="9" customFormat="1" ht="25.5">
      <c r="A91" s="18" t="s">
        <v>171</v>
      </c>
      <c r="B91" s="57">
        <v>8412700</v>
      </c>
      <c r="C91" s="25">
        <v>0</v>
      </c>
      <c r="D91" s="41">
        <v>0</v>
      </c>
      <c r="E91" s="8">
        <f t="shared" si="2"/>
        <v>0</v>
      </c>
      <c r="F91" s="8" t="e">
        <f t="shared" si="3"/>
        <v>#DIV/0!</v>
      </c>
    </row>
    <row r="92" spans="1:6" s="9" customFormat="1" ht="25.5">
      <c r="A92" s="18" t="s">
        <v>115</v>
      </c>
      <c r="B92" s="57">
        <v>2612200</v>
      </c>
      <c r="C92" s="57">
        <v>2238928.4700000002</v>
      </c>
      <c r="D92" s="6">
        <v>1975485</v>
      </c>
      <c r="E92" s="8">
        <f t="shared" si="2"/>
        <v>85.710453640609458</v>
      </c>
      <c r="F92" s="8">
        <f t="shared" si="3"/>
        <v>113.3356350465835</v>
      </c>
    </row>
    <row r="93" spans="1:6" s="9" customFormat="1" ht="25.5">
      <c r="A93" s="18" t="s">
        <v>73</v>
      </c>
      <c r="B93" s="41">
        <v>7451987</v>
      </c>
      <c r="C93" s="41">
        <v>7177620.7999999998</v>
      </c>
      <c r="D93" s="41">
        <v>14814253.9</v>
      </c>
      <c r="E93" s="8">
        <f t="shared" si="2"/>
        <v>96.318214189047836</v>
      </c>
      <c r="F93" s="8">
        <f t="shared" si="3"/>
        <v>48.450774831123958</v>
      </c>
    </row>
    <row r="94" spans="1:6" s="9" customFormat="1" ht="18.75" customHeight="1">
      <c r="A94" s="51" t="s">
        <v>84</v>
      </c>
      <c r="B94" s="57">
        <v>29610500</v>
      </c>
      <c r="C94" s="57">
        <v>28725216</v>
      </c>
      <c r="D94" s="41">
        <v>26028500</v>
      </c>
      <c r="E94" s="8">
        <f t="shared" ref="E94:E134" si="6">C94/B94*100</f>
        <v>97.010236233768438</v>
      </c>
      <c r="F94" s="8">
        <f t="shared" si="3"/>
        <v>110.36062777340223</v>
      </c>
    </row>
    <row r="95" spans="1:6" s="9" customFormat="1" ht="38.25">
      <c r="A95" s="48" t="s">
        <v>93</v>
      </c>
      <c r="B95" s="57">
        <v>2659700</v>
      </c>
      <c r="C95" s="57">
        <v>1662506.98</v>
      </c>
      <c r="D95" s="41">
        <v>819273.89</v>
      </c>
      <c r="E95" s="8">
        <f t="shared" si="6"/>
        <v>62.507312102868738</v>
      </c>
      <c r="F95" s="8">
        <f t="shared" si="3"/>
        <v>202.92444325303714</v>
      </c>
    </row>
    <row r="96" spans="1:6" s="9" customFormat="1" ht="51">
      <c r="A96" s="48" t="s">
        <v>170</v>
      </c>
      <c r="B96" s="57">
        <v>0</v>
      </c>
      <c r="C96" s="57">
        <v>0</v>
      </c>
      <c r="D96" s="41">
        <v>5413500</v>
      </c>
      <c r="E96" s="8" t="e">
        <f t="shared" si="6"/>
        <v>#DIV/0!</v>
      </c>
      <c r="F96" s="8">
        <f t="shared" si="3"/>
        <v>0</v>
      </c>
    </row>
    <row r="97" spans="1:6" s="9" customFormat="1" ht="25.5">
      <c r="A97" s="48" t="s">
        <v>146</v>
      </c>
      <c r="B97" s="57">
        <v>8797617.8399999999</v>
      </c>
      <c r="C97" s="57">
        <v>1860271.84</v>
      </c>
      <c r="D97" s="41">
        <v>0</v>
      </c>
      <c r="E97" s="8">
        <f t="shared" si="6"/>
        <v>21.145176726612622</v>
      </c>
      <c r="F97" s="8" t="e">
        <f t="shared" si="3"/>
        <v>#DIV/0!</v>
      </c>
    </row>
    <row r="98" spans="1:6" s="9" customFormat="1" ht="51">
      <c r="A98" s="48" t="s">
        <v>169</v>
      </c>
      <c r="B98" s="57">
        <v>0</v>
      </c>
      <c r="C98" s="57">
        <v>0</v>
      </c>
      <c r="D98" s="41">
        <v>2189000</v>
      </c>
      <c r="E98" s="8" t="e">
        <f t="shared" si="6"/>
        <v>#DIV/0!</v>
      </c>
      <c r="F98" s="8">
        <f t="shared" si="3"/>
        <v>0</v>
      </c>
    </row>
    <row r="99" spans="1:6" s="9" customFormat="1" ht="38.25">
      <c r="A99" s="48" t="s">
        <v>162</v>
      </c>
      <c r="B99" s="41">
        <v>0</v>
      </c>
      <c r="C99" s="41">
        <v>0</v>
      </c>
      <c r="D99" s="41">
        <v>7471035.3099999996</v>
      </c>
      <c r="E99" s="8" t="e">
        <f t="shared" si="6"/>
        <v>#DIV/0!</v>
      </c>
      <c r="F99" s="8">
        <f t="shared" si="3"/>
        <v>0</v>
      </c>
    </row>
    <row r="100" spans="1:6" s="9" customFormat="1" ht="30" customHeight="1">
      <c r="A100" s="48" t="s">
        <v>163</v>
      </c>
      <c r="B100" s="41">
        <v>0</v>
      </c>
      <c r="C100" s="41">
        <v>0</v>
      </c>
      <c r="D100" s="41">
        <v>840233.33</v>
      </c>
      <c r="E100" s="8" t="e">
        <f t="shared" si="6"/>
        <v>#DIV/0!</v>
      </c>
      <c r="F100" s="8">
        <f t="shared" si="3"/>
        <v>0</v>
      </c>
    </row>
    <row r="101" spans="1:6" s="9" customFormat="1">
      <c r="A101" s="13" t="s">
        <v>19</v>
      </c>
      <c r="B101" s="16">
        <f>B102+B103+B104+B105+B106+B107+B123</f>
        <v>407803925.49000001</v>
      </c>
      <c r="C101" s="16">
        <f>C102+C103+C104+C105+C106+C107+C123</f>
        <v>337798057.44000006</v>
      </c>
      <c r="D101" s="16">
        <f>D102+D103+D104+D105+D106+D107</f>
        <v>289588204.62000006</v>
      </c>
      <c r="E101" s="16" t="e">
        <f>E102+E103+E104+E105+E106+E107</f>
        <v>#DIV/0!</v>
      </c>
      <c r="F101" s="16" t="e">
        <f>F102+F103+F104+F105+F106+F107</f>
        <v>#DIV/0!</v>
      </c>
    </row>
    <row r="102" spans="1:6" s="9" customFormat="1" ht="25.5">
      <c r="A102" s="14" t="s">
        <v>116</v>
      </c>
      <c r="B102" s="6">
        <v>1260100</v>
      </c>
      <c r="C102" s="57">
        <v>1089378.8400000001</v>
      </c>
      <c r="D102" s="6">
        <v>1151930</v>
      </c>
      <c r="E102" s="8">
        <f t="shared" si="6"/>
        <v>86.451776843107695</v>
      </c>
      <c r="F102" s="8">
        <f t="shared" si="3"/>
        <v>94.569881850459666</v>
      </c>
    </row>
    <row r="103" spans="1:6" s="9" customFormat="1" ht="38.25">
      <c r="A103" s="14" t="s">
        <v>119</v>
      </c>
      <c r="B103" s="6">
        <v>0</v>
      </c>
      <c r="C103" s="6">
        <v>0</v>
      </c>
      <c r="D103" s="6">
        <v>0</v>
      </c>
      <c r="E103" s="8" t="e">
        <f>C103/B103*100</f>
        <v>#DIV/0!</v>
      </c>
      <c r="F103" s="8" t="e">
        <f>C103/D103*100</f>
        <v>#DIV/0!</v>
      </c>
    </row>
    <row r="104" spans="1:6" s="9" customFormat="1" ht="38.25">
      <c r="A104" s="14" t="s">
        <v>120</v>
      </c>
      <c r="B104" s="57">
        <v>11915508</v>
      </c>
      <c r="C104" s="57">
        <v>11915508</v>
      </c>
      <c r="D104" s="6">
        <v>4270662</v>
      </c>
      <c r="E104" s="8">
        <f>C104/B104*100</f>
        <v>100</v>
      </c>
      <c r="F104" s="8">
        <f>C104/D104*100</f>
        <v>279.00845349034881</v>
      </c>
    </row>
    <row r="105" spans="1:6" s="9" customFormat="1" ht="25.5">
      <c r="A105" s="14" t="s">
        <v>117</v>
      </c>
      <c r="B105" s="57">
        <v>1781900</v>
      </c>
      <c r="C105" s="57">
        <v>1368844.24</v>
      </c>
      <c r="D105" s="6">
        <v>1074382.4099999999</v>
      </c>
      <c r="E105" s="8">
        <f>C105/B105*100</f>
        <v>76.819363600650988</v>
      </c>
      <c r="F105" s="8">
        <f>C105/D105*100</f>
        <v>127.40754383720785</v>
      </c>
    </row>
    <row r="106" spans="1:6" s="9" customFormat="1" ht="38.25">
      <c r="A106" s="14" t="s">
        <v>118</v>
      </c>
      <c r="B106" s="6">
        <v>2600</v>
      </c>
      <c r="C106" s="6">
        <v>2600</v>
      </c>
      <c r="D106" s="6">
        <v>1300</v>
      </c>
      <c r="E106" s="8">
        <f t="shared" si="6"/>
        <v>100</v>
      </c>
      <c r="F106" s="8">
        <f t="shared" si="3"/>
        <v>200</v>
      </c>
    </row>
    <row r="107" spans="1:6" s="37" customFormat="1" ht="25.5">
      <c r="A107" s="14" t="s">
        <v>129</v>
      </c>
      <c r="B107" s="68">
        <f>SUM(B109:B122)</f>
        <v>392581517.49000001</v>
      </c>
      <c r="C107" s="68">
        <f>SUM(C109:C122)</f>
        <v>323227656.07000005</v>
      </c>
      <c r="D107" s="68">
        <f>SUM(D109:D123)</f>
        <v>283089930.21000004</v>
      </c>
      <c r="E107" s="36">
        <f t="shared" si="6"/>
        <v>82.333895425485338</v>
      </c>
      <c r="F107" s="36">
        <f t="shared" si="3"/>
        <v>114.17843645311767</v>
      </c>
    </row>
    <row r="108" spans="1:6" s="9" customFormat="1">
      <c r="A108" s="14" t="s">
        <v>22</v>
      </c>
      <c r="B108" s="6"/>
      <c r="C108" s="6"/>
      <c r="D108" s="6"/>
      <c r="E108" s="8" t="e">
        <f t="shared" si="6"/>
        <v>#DIV/0!</v>
      </c>
      <c r="F108" s="8" t="e">
        <f t="shared" si="3"/>
        <v>#DIV/0!</v>
      </c>
    </row>
    <row r="109" spans="1:6" s="9" customFormat="1" ht="25.5">
      <c r="A109" s="48" t="s">
        <v>136</v>
      </c>
      <c r="B109" s="6">
        <v>1600</v>
      </c>
      <c r="C109" s="57">
        <v>1333.31</v>
      </c>
      <c r="D109" s="6">
        <v>1175</v>
      </c>
      <c r="E109" s="8">
        <f t="shared" si="6"/>
        <v>83.331874999999997</v>
      </c>
      <c r="F109" s="8">
        <f t="shared" ref="F109:F138" si="7">C109/D109*100</f>
        <v>113.4731914893617</v>
      </c>
    </row>
    <row r="110" spans="1:6" s="9" customFormat="1" ht="25.5">
      <c r="A110" s="18" t="s">
        <v>81</v>
      </c>
      <c r="B110" s="6">
        <v>900</v>
      </c>
      <c r="C110" s="57">
        <v>900</v>
      </c>
      <c r="D110" s="6">
        <v>900</v>
      </c>
      <c r="E110" s="8">
        <f t="shared" si="6"/>
        <v>100</v>
      </c>
      <c r="F110" s="8">
        <f t="shared" si="7"/>
        <v>100</v>
      </c>
    </row>
    <row r="111" spans="1:6" s="9" customFormat="1" ht="38.25">
      <c r="A111" s="18" t="s">
        <v>121</v>
      </c>
      <c r="B111" s="57">
        <v>15663917.49</v>
      </c>
      <c r="C111" s="57">
        <v>15663917.49</v>
      </c>
      <c r="D111" s="6">
        <v>6631157.5</v>
      </c>
      <c r="E111" s="8">
        <f t="shared" si="6"/>
        <v>100</v>
      </c>
      <c r="F111" s="8">
        <f t="shared" si="7"/>
        <v>236.21694236639681</v>
      </c>
    </row>
    <row r="112" spans="1:6" s="9" customFormat="1" ht="25.5">
      <c r="A112" s="18" t="s">
        <v>137</v>
      </c>
      <c r="B112" s="57">
        <v>91600</v>
      </c>
      <c r="C112" s="57">
        <v>74877.42</v>
      </c>
      <c r="D112" s="6">
        <v>60002.53</v>
      </c>
      <c r="E112" s="8">
        <f t="shared" si="6"/>
        <v>81.743908296943218</v>
      </c>
      <c r="F112" s="8">
        <f t="shared" si="7"/>
        <v>124.79043800319754</v>
      </c>
    </row>
    <row r="113" spans="1:6" s="9" customFormat="1" ht="25.5">
      <c r="A113" s="18" t="s">
        <v>67</v>
      </c>
      <c r="B113" s="57">
        <v>1024400</v>
      </c>
      <c r="C113" s="57">
        <v>807674.7</v>
      </c>
      <c r="D113" s="6">
        <v>697938.37</v>
      </c>
      <c r="E113" s="8">
        <f t="shared" si="6"/>
        <v>78.8436841077704</v>
      </c>
      <c r="F113" s="8">
        <f t="shared" si="7"/>
        <v>115.72292550701862</v>
      </c>
    </row>
    <row r="114" spans="1:6" s="9" customFormat="1">
      <c r="A114" s="18" t="s">
        <v>68</v>
      </c>
      <c r="B114" s="57">
        <v>1474300</v>
      </c>
      <c r="C114" s="57">
        <v>1033476.59</v>
      </c>
      <c r="D114" s="6">
        <v>992996.89</v>
      </c>
      <c r="E114" s="8">
        <f t="shared" si="6"/>
        <v>70.099477039951168</v>
      </c>
      <c r="F114" s="8">
        <f t="shared" si="7"/>
        <v>104.07651830611474</v>
      </c>
    </row>
    <row r="115" spans="1:6" s="9" customFormat="1" ht="38.25">
      <c r="A115" s="18" t="s">
        <v>69</v>
      </c>
      <c r="B115" s="57">
        <v>64318500</v>
      </c>
      <c r="C115" s="57">
        <v>53711185</v>
      </c>
      <c r="D115" s="6">
        <v>48453000</v>
      </c>
      <c r="E115" s="8">
        <f t="shared" si="6"/>
        <v>83.508143069256903</v>
      </c>
      <c r="F115" s="8">
        <f t="shared" si="7"/>
        <v>110.8521350587167</v>
      </c>
    </row>
    <row r="116" spans="1:6" s="9" customFormat="1" ht="38.25">
      <c r="A116" s="18" t="s">
        <v>72</v>
      </c>
      <c r="B116" s="57">
        <v>300794100</v>
      </c>
      <c r="C116" s="57">
        <v>243982601.46000001</v>
      </c>
      <c r="D116" s="6">
        <v>218935721.28</v>
      </c>
      <c r="E116" s="8">
        <f t="shared" si="6"/>
        <v>81.112828163850295</v>
      </c>
      <c r="F116" s="8">
        <f t="shared" si="7"/>
        <v>111.44028942995885</v>
      </c>
    </row>
    <row r="117" spans="1:6" s="9" customFormat="1" ht="25.5">
      <c r="A117" s="18" t="s">
        <v>75</v>
      </c>
      <c r="B117" s="6">
        <v>300000</v>
      </c>
      <c r="C117" s="6">
        <v>300000</v>
      </c>
      <c r="D117" s="6">
        <v>0</v>
      </c>
      <c r="E117" s="8">
        <f t="shared" si="6"/>
        <v>100</v>
      </c>
      <c r="F117" s="8" t="e">
        <f t="shared" si="7"/>
        <v>#DIV/0!</v>
      </c>
    </row>
    <row r="118" spans="1:6" s="9" customFormat="1" ht="38.25">
      <c r="A118" s="18" t="s">
        <v>85</v>
      </c>
      <c r="B118" s="6">
        <v>250100</v>
      </c>
      <c r="C118" s="57">
        <v>249509.1</v>
      </c>
      <c r="D118" s="6">
        <v>285852</v>
      </c>
      <c r="E118" s="8">
        <f t="shared" si="6"/>
        <v>99.763734506197522</v>
      </c>
      <c r="F118" s="8">
        <f t="shared" si="7"/>
        <v>87.286113093488936</v>
      </c>
    </row>
    <row r="119" spans="1:6" s="45" customFormat="1" ht="71.25" customHeight="1">
      <c r="A119" s="49" t="s">
        <v>122</v>
      </c>
      <c r="B119" s="6">
        <v>812700</v>
      </c>
      <c r="C119" s="57">
        <v>526545.88</v>
      </c>
      <c r="D119" s="6">
        <v>228974.41</v>
      </c>
      <c r="E119" s="44">
        <f>C119/B119*100</f>
        <v>64.789698535745046</v>
      </c>
      <c r="F119" s="44">
        <f>C119/D119*100</f>
        <v>229.95839578754675</v>
      </c>
    </row>
    <row r="120" spans="1:6" s="45" customFormat="1" ht="38.25">
      <c r="A120" s="50" t="s">
        <v>127</v>
      </c>
      <c r="B120" s="57">
        <v>321300</v>
      </c>
      <c r="C120" s="57">
        <v>75700.12</v>
      </c>
      <c r="D120" s="6">
        <v>0</v>
      </c>
      <c r="E120" s="44">
        <f>C120/B120*100</f>
        <v>23.56057267351385</v>
      </c>
      <c r="F120" s="44" t="e">
        <f>C120/D120*100</f>
        <v>#DIV/0!</v>
      </c>
    </row>
    <row r="121" spans="1:6" s="45" customFormat="1" ht="25.5">
      <c r="A121" s="18" t="s">
        <v>70</v>
      </c>
      <c r="B121" s="57">
        <v>1063200</v>
      </c>
      <c r="C121" s="57">
        <v>964321.5</v>
      </c>
      <c r="D121" s="6">
        <v>895408.5</v>
      </c>
      <c r="E121" s="44">
        <f t="shared" si="6"/>
        <v>90.699915349887135</v>
      </c>
      <c r="F121" s="44">
        <f t="shared" si="7"/>
        <v>107.69626377234525</v>
      </c>
    </row>
    <row r="122" spans="1:6" s="9" customFormat="1" ht="38.25">
      <c r="A122" s="18" t="s">
        <v>71</v>
      </c>
      <c r="B122" s="6">
        <v>6464900</v>
      </c>
      <c r="C122" s="57">
        <v>5835613.5</v>
      </c>
      <c r="D122" s="6">
        <v>5808192</v>
      </c>
      <c r="E122" s="8">
        <f t="shared" si="6"/>
        <v>90.266106204272305</v>
      </c>
      <c r="F122" s="8">
        <f t="shared" si="7"/>
        <v>100.47211765726753</v>
      </c>
    </row>
    <row r="123" spans="1:6" s="9" customFormat="1" ht="38.25">
      <c r="A123" s="14" t="s">
        <v>159</v>
      </c>
      <c r="B123" s="6">
        <v>262300</v>
      </c>
      <c r="C123" s="57">
        <v>194070.29</v>
      </c>
      <c r="D123" s="6">
        <v>98611.73</v>
      </c>
      <c r="E123" s="8">
        <f t="shared" si="6"/>
        <v>73.987910789172702</v>
      </c>
      <c r="F123" s="8">
        <f t="shared" si="7"/>
        <v>196.80243922300119</v>
      </c>
    </row>
    <row r="124" spans="1:6" s="9" customFormat="1">
      <c r="A124" s="13" t="s">
        <v>20</v>
      </c>
      <c r="B124" s="16">
        <f>B129+B128+B127+B126</f>
        <v>46402117.049999997</v>
      </c>
      <c r="C124" s="16">
        <f>C129+C128+C127+C126</f>
        <v>40445459.789999999</v>
      </c>
      <c r="D124" s="16">
        <f>D129+D128+D127+D125</f>
        <v>33136558.440000001</v>
      </c>
      <c r="E124" s="16">
        <f>E129+E128+E127</f>
        <v>269.74257841155935</v>
      </c>
      <c r="F124" s="16">
        <f>F129+F128+F127</f>
        <v>464.27180826112635</v>
      </c>
    </row>
    <row r="125" spans="1:6" s="37" customFormat="1" ht="25.5">
      <c r="A125" s="35" t="s">
        <v>141</v>
      </c>
      <c r="B125" s="6">
        <v>0</v>
      </c>
      <c r="C125" s="6">
        <v>0</v>
      </c>
      <c r="D125" s="6">
        <v>9406000</v>
      </c>
      <c r="E125" s="36" t="e">
        <f>C125/B125*100</f>
        <v>#DIV/0!</v>
      </c>
      <c r="F125" s="36">
        <f>C125/D125*100</f>
        <v>0</v>
      </c>
    </row>
    <row r="126" spans="1:6" s="37" customFormat="1" ht="76.5">
      <c r="A126" s="35" t="s">
        <v>168</v>
      </c>
      <c r="B126" s="57">
        <v>416640</v>
      </c>
      <c r="C126" s="57">
        <v>312480</v>
      </c>
      <c r="D126" s="6">
        <v>0</v>
      </c>
      <c r="E126" s="36">
        <f>C126/B126*100</f>
        <v>75</v>
      </c>
      <c r="F126" s="36" t="e">
        <f>C126/D126*100</f>
        <v>#DIV/0!</v>
      </c>
    </row>
    <row r="127" spans="1:6" s="37" customFormat="1" ht="63.75">
      <c r="A127" s="35" t="s">
        <v>123</v>
      </c>
      <c r="B127" s="57">
        <v>28412600</v>
      </c>
      <c r="C127" s="57">
        <v>23422940</v>
      </c>
      <c r="D127" s="6">
        <v>14301890</v>
      </c>
      <c r="E127" s="36">
        <f t="shared" si="6"/>
        <v>82.438565988329131</v>
      </c>
      <c r="F127" s="36">
        <f t="shared" si="7"/>
        <v>163.7751374119085</v>
      </c>
    </row>
    <row r="128" spans="1:6" s="37" customFormat="1" ht="38.25">
      <c r="A128" s="35" t="s">
        <v>126</v>
      </c>
      <c r="B128" s="57">
        <v>2422593</v>
      </c>
      <c r="C128" s="57">
        <v>2220710.25</v>
      </c>
      <c r="D128" s="6">
        <v>2252564.87</v>
      </c>
      <c r="E128" s="36">
        <f t="shared" si="6"/>
        <v>91.666666666666657</v>
      </c>
      <c r="F128" s="36">
        <f t="shared" si="7"/>
        <v>98.585851159083376</v>
      </c>
    </row>
    <row r="129" spans="1:7" s="37" customFormat="1">
      <c r="A129" s="35" t="s">
        <v>124</v>
      </c>
      <c r="B129" s="80">
        <v>15150284.050000001</v>
      </c>
      <c r="C129" s="80">
        <v>14489329.539999999</v>
      </c>
      <c r="D129" s="6">
        <v>7176103.5700000003</v>
      </c>
      <c r="E129" s="36">
        <f t="shared" si="6"/>
        <v>95.637345756563548</v>
      </c>
      <c r="F129" s="36">
        <f t="shared" si="7"/>
        <v>201.91081969013442</v>
      </c>
    </row>
    <row r="130" spans="1:7" s="9" customFormat="1">
      <c r="A130" s="13" t="s">
        <v>82</v>
      </c>
      <c r="B130" s="16">
        <f>B131</f>
        <v>200000</v>
      </c>
      <c r="C130" s="16">
        <f>C131</f>
        <v>367870</v>
      </c>
      <c r="D130" s="16">
        <f>D131</f>
        <v>1290940.8899999999</v>
      </c>
      <c r="E130" s="8">
        <f t="shared" si="6"/>
        <v>183.935</v>
      </c>
      <c r="F130" s="8">
        <f t="shared" si="7"/>
        <v>28.496269879560483</v>
      </c>
    </row>
    <row r="131" spans="1:7" s="9" customFormat="1">
      <c r="A131" s="14" t="s">
        <v>125</v>
      </c>
      <c r="B131" s="80">
        <v>200000</v>
      </c>
      <c r="C131" s="80">
        <v>367870</v>
      </c>
      <c r="D131" s="6">
        <v>1290940.8899999999</v>
      </c>
      <c r="E131" s="8">
        <f t="shared" si="6"/>
        <v>183.935</v>
      </c>
      <c r="F131" s="8">
        <f t="shared" si="7"/>
        <v>28.496269879560483</v>
      </c>
    </row>
    <row r="132" spans="1:7" s="9" customFormat="1" ht="25.5">
      <c r="A132" s="13" t="s">
        <v>86</v>
      </c>
      <c r="B132" s="7">
        <f>B134+B133</f>
        <v>1006477.65</v>
      </c>
      <c r="C132" s="7">
        <f>C134+C133</f>
        <v>1006477.65</v>
      </c>
      <c r="D132" s="7">
        <f>D134+D133</f>
        <v>0</v>
      </c>
      <c r="E132" s="8">
        <f t="shared" si="6"/>
        <v>100</v>
      </c>
      <c r="F132" s="8" t="e">
        <f t="shared" si="7"/>
        <v>#DIV/0!</v>
      </c>
    </row>
    <row r="133" spans="1:7" s="9" customFormat="1">
      <c r="A133" s="14" t="s">
        <v>154</v>
      </c>
      <c r="B133" s="12">
        <v>1006477.65</v>
      </c>
      <c r="C133" s="6">
        <v>1006477.65</v>
      </c>
      <c r="D133" s="6">
        <v>0</v>
      </c>
      <c r="E133" s="8">
        <f t="shared" si="6"/>
        <v>100</v>
      </c>
      <c r="F133" s="8" t="e">
        <f t="shared" si="7"/>
        <v>#DIV/0!</v>
      </c>
    </row>
    <row r="134" spans="1:7" s="9" customFormat="1">
      <c r="A134" s="14" t="s">
        <v>88</v>
      </c>
      <c r="B134" s="6"/>
      <c r="C134" s="6"/>
      <c r="D134" s="6"/>
      <c r="E134" s="8" t="e">
        <f t="shared" si="6"/>
        <v>#DIV/0!</v>
      </c>
      <c r="F134" s="8" t="e">
        <f t="shared" si="7"/>
        <v>#DIV/0!</v>
      </c>
    </row>
    <row r="135" spans="1:7" s="9" customFormat="1" ht="25.5">
      <c r="A135" s="13" t="s">
        <v>87</v>
      </c>
      <c r="B135" s="16">
        <f>B138+B137+B136</f>
        <v>-7868172.2200000007</v>
      </c>
      <c r="C135" s="16">
        <f>C138+C137+C136</f>
        <v>-7878960.2200000007</v>
      </c>
      <c r="D135" s="16">
        <f>SUM(D138)</f>
        <v>-2515077</v>
      </c>
      <c r="E135" s="8">
        <f>C135/B135*100</f>
        <v>100.13710935269793</v>
      </c>
      <c r="F135" s="8">
        <f t="shared" si="7"/>
        <v>313.26914523889332</v>
      </c>
    </row>
    <row r="136" spans="1:7" s="9" customFormat="1" ht="38.25">
      <c r="A136" s="14" t="s">
        <v>142</v>
      </c>
      <c r="B136" s="6">
        <v>-715095.11</v>
      </c>
      <c r="C136" s="6">
        <v>-715095.11</v>
      </c>
      <c r="D136" s="16">
        <v>0</v>
      </c>
      <c r="E136" s="8">
        <f>C136/B136*100</f>
        <v>100</v>
      </c>
      <c r="F136" s="8" t="e">
        <f t="shared" si="7"/>
        <v>#DIV/0!</v>
      </c>
    </row>
    <row r="137" spans="1:7" s="9" customFormat="1" ht="63.75">
      <c r="A137" s="14" t="s">
        <v>143</v>
      </c>
      <c r="B137" s="6">
        <v>-128522.88</v>
      </c>
      <c r="C137" s="6">
        <v>-128522.88</v>
      </c>
      <c r="D137" s="16">
        <v>0</v>
      </c>
      <c r="E137" s="8">
        <f>C137/B137*100</f>
        <v>100</v>
      </c>
      <c r="F137" s="8" t="e">
        <f t="shared" si="7"/>
        <v>#DIV/0!</v>
      </c>
    </row>
    <row r="138" spans="1:7" s="9" customFormat="1" ht="25.5">
      <c r="A138" s="14" t="s">
        <v>144</v>
      </c>
      <c r="B138" s="12">
        <v>-7024554.2300000004</v>
      </c>
      <c r="C138" s="57">
        <v>-7035342.2300000004</v>
      </c>
      <c r="D138" s="12">
        <v>-2515077</v>
      </c>
      <c r="E138" s="8">
        <f>C138/B138*100</f>
        <v>100.15357558140738</v>
      </c>
      <c r="F138" s="8">
        <f t="shared" si="7"/>
        <v>279.72671333720598</v>
      </c>
    </row>
    <row r="139" spans="1:7" s="1" customFormat="1">
      <c r="A139" s="21" t="s">
        <v>65</v>
      </c>
      <c r="B139" s="26">
        <f>B55+B56</f>
        <v>937267678.57999992</v>
      </c>
      <c r="C139" s="26">
        <f>C55+C56</f>
        <v>798100943.66999996</v>
      </c>
      <c r="D139" s="81">
        <f>D55+D56</f>
        <v>743025939.24000013</v>
      </c>
      <c r="E139" s="22">
        <f>C139/B139*100</f>
        <v>85.151868768072376</v>
      </c>
      <c r="F139" s="22">
        <f>C139/D139*100</f>
        <v>107.41225864689636</v>
      </c>
      <c r="G139" s="2"/>
    </row>
    <row r="140" spans="1:7" s="9" customFormat="1">
      <c r="A140" s="14" t="s">
        <v>23</v>
      </c>
      <c r="B140" s="12"/>
      <c r="C140" s="12"/>
      <c r="D140" s="12"/>
      <c r="E140" s="8"/>
      <c r="F140" s="8"/>
    </row>
    <row r="141" spans="1:7" s="9" customFormat="1">
      <c r="A141" s="13" t="s">
        <v>24</v>
      </c>
      <c r="B141" s="69">
        <v>100074845.27</v>
      </c>
      <c r="C141" s="69">
        <v>81875025.239999995</v>
      </c>
      <c r="D141" s="69">
        <v>71836918.120000005</v>
      </c>
      <c r="E141" s="8">
        <f t="shared" ref="E141:E172" si="8">C141/B141*100</f>
        <v>81.813791486864417</v>
      </c>
      <c r="F141" s="8">
        <f t="shared" ref="F141:F169" si="9">C141/D141*100</f>
        <v>113.97346570913834</v>
      </c>
    </row>
    <row r="142" spans="1:7" s="9" customFormat="1">
      <c r="A142" s="14" t="s">
        <v>25</v>
      </c>
      <c r="B142" s="78">
        <v>79856439.609999999</v>
      </c>
      <c r="C142" s="70">
        <v>66556242.159999996</v>
      </c>
      <c r="D142" s="70">
        <v>59402815.100000001</v>
      </c>
      <c r="E142" s="8">
        <f t="shared" si="8"/>
        <v>83.344865467387436</v>
      </c>
      <c r="F142" s="8">
        <f t="shared" si="9"/>
        <v>112.04223578959645</v>
      </c>
    </row>
    <row r="143" spans="1:7" s="9" customFormat="1">
      <c r="A143" s="14" t="s">
        <v>26</v>
      </c>
      <c r="B143" s="79">
        <v>3142441.2</v>
      </c>
      <c r="C143" s="70">
        <v>2114715.5499999998</v>
      </c>
      <c r="D143" s="70">
        <v>1331495.02</v>
      </c>
      <c r="E143" s="8">
        <f t="shared" si="8"/>
        <v>67.295310092039259</v>
      </c>
      <c r="F143" s="8">
        <f t="shared" si="9"/>
        <v>158.82264058336469</v>
      </c>
    </row>
    <row r="144" spans="1:7" s="9" customFormat="1">
      <c r="A144" s="14" t="s">
        <v>27</v>
      </c>
      <c r="B144" s="79">
        <f>B141-B142-B143</f>
        <v>17075964.459999997</v>
      </c>
      <c r="C144" s="12">
        <f>C141-C142-C143</f>
        <v>13204067.529999997</v>
      </c>
      <c r="D144" s="12">
        <f>D141-D142-D143</f>
        <v>11102608.000000004</v>
      </c>
      <c r="E144" s="8">
        <f t="shared" si="8"/>
        <v>77.325456848602499</v>
      </c>
      <c r="F144" s="8">
        <f t="shared" si="9"/>
        <v>118.92762069956891</v>
      </c>
    </row>
    <row r="145" spans="1:6" s="9" customFormat="1">
      <c r="A145" s="13" t="s">
        <v>28</v>
      </c>
      <c r="B145" s="71">
        <v>1781900</v>
      </c>
      <c r="C145" s="71">
        <v>1368844.24</v>
      </c>
      <c r="D145" s="71">
        <v>1074382.4099999999</v>
      </c>
      <c r="E145" s="8">
        <f t="shared" si="8"/>
        <v>76.819363600650988</v>
      </c>
      <c r="F145" s="8">
        <f t="shared" si="9"/>
        <v>127.40754383720785</v>
      </c>
    </row>
    <row r="146" spans="1:6" s="9" customFormat="1">
      <c r="A146" s="13" t="s">
        <v>29</v>
      </c>
      <c r="B146" s="71">
        <v>8168463.9800000004</v>
      </c>
      <c r="C146" s="71">
        <v>6283254.2199999997</v>
      </c>
      <c r="D146" s="71">
        <v>5492115.25</v>
      </c>
      <c r="E146" s="8">
        <f t="shared" si="8"/>
        <v>76.92087809145238</v>
      </c>
      <c r="F146" s="8">
        <f t="shared" si="9"/>
        <v>114.40499578008674</v>
      </c>
    </row>
    <row r="147" spans="1:6" s="9" customFormat="1">
      <c r="A147" s="13" t="s">
        <v>30</v>
      </c>
      <c r="B147" s="72">
        <f>SUM(B148:B152)</f>
        <v>128680354.58999999</v>
      </c>
      <c r="C147" s="72">
        <f>SUM(C148:C152)</f>
        <v>117702680.38</v>
      </c>
      <c r="D147" s="72">
        <f>SUM(D148:D152)</f>
        <v>69209056.829999998</v>
      </c>
      <c r="E147" s="8">
        <f t="shared" si="8"/>
        <v>91.469036400329372</v>
      </c>
      <c r="F147" s="8">
        <f t="shared" si="9"/>
        <v>170.06832020427058</v>
      </c>
    </row>
    <row r="148" spans="1:6" s="9" customFormat="1">
      <c r="A148" s="14" t="s">
        <v>83</v>
      </c>
      <c r="B148" s="12">
        <v>358719.26</v>
      </c>
      <c r="C148" s="12">
        <v>348721.26</v>
      </c>
      <c r="D148" s="12">
        <v>350464.07</v>
      </c>
      <c r="E148" s="8">
        <f t="shared" si="8"/>
        <v>97.212862225462885</v>
      </c>
      <c r="F148" s="8">
        <f t="shared" si="9"/>
        <v>99.502713644796742</v>
      </c>
    </row>
    <row r="149" spans="1:6" s="9" customFormat="1">
      <c r="A149" s="14" t="s">
        <v>31</v>
      </c>
      <c r="B149" s="12">
        <v>963295.18</v>
      </c>
      <c r="C149" s="12">
        <v>727359.71</v>
      </c>
      <c r="D149" s="12">
        <v>1291867.1599999999</v>
      </c>
      <c r="E149" s="8">
        <f t="shared" si="8"/>
        <v>75.507458679488039</v>
      </c>
      <c r="F149" s="8">
        <f t="shared" si="9"/>
        <v>56.302980098975496</v>
      </c>
    </row>
    <row r="150" spans="1:6" s="9" customFormat="1">
      <c r="A150" s="14" t="s">
        <v>32</v>
      </c>
      <c r="B150" s="12">
        <v>122976448.81999999</v>
      </c>
      <c r="C150" s="12">
        <v>114934479.41</v>
      </c>
      <c r="D150" s="12">
        <v>63941948.350000001</v>
      </c>
      <c r="E150" s="8">
        <f t="shared" si="8"/>
        <v>93.460561361817341</v>
      </c>
      <c r="F150" s="8">
        <f t="shared" si="9"/>
        <v>179.74816591587327</v>
      </c>
    </row>
    <row r="151" spans="1:6" s="9" customFormat="1">
      <c r="A151" s="14" t="s">
        <v>53</v>
      </c>
      <c r="B151" s="73">
        <v>2543283.33</v>
      </c>
      <c r="C151" s="73">
        <v>0</v>
      </c>
      <c r="D151" s="73">
        <v>408008.73</v>
      </c>
      <c r="E151" s="8">
        <f t="shared" si="8"/>
        <v>0</v>
      </c>
      <c r="F151" s="8">
        <f t="shared" si="9"/>
        <v>0</v>
      </c>
    </row>
    <row r="152" spans="1:6" s="9" customFormat="1">
      <c r="A152" s="14" t="s">
        <v>33</v>
      </c>
      <c r="B152" s="73">
        <v>1838608</v>
      </c>
      <c r="C152" s="70">
        <v>1692120</v>
      </c>
      <c r="D152" s="70">
        <v>3216768.52</v>
      </c>
      <c r="E152" s="8">
        <f t="shared" si="8"/>
        <v>92.032668192458644</v>
      </c>
      <c r="F152" s="8">
        <f t="shared" si="9"/>
        <v>52.603101201699154</v>
      </c>
    </row>
    <row r="153" spans="1:6" s="9" customFormat="1">
      <c r="A153" s="13" t="s">
        <v>34</v>
      </c>
      <c r="B153" s="72">
        <f>SUM(B154:B157)</f>
        <v>45574529.469999999</v>
      </c>
      <c r="C153" s="72">
        <f>SUM(C154:C157)</f>
        <v>32046110.010000002</v>
      </c>
      <c r="D153" s="72">
        <f>SUM(D154:D157)</f>
        <v>99384122.019999996</v>
      </c>
      <c r="E153" s="8">
        <f t="shared" si="8"/>
        <v>70.315832950277084</v>
      </c>
      <c r="F153" s="8">
        <f t="shared" si="9"/>
        <v>32.244698004728626</v>
      </c>
    </row>
    <row r="154" spans="1:6" s="9" customFormat="1">
      <c r="A154" s="14" t="s">
        <v>35</v>
      </c>
      <c r="B154" s="73">
        <v>95000</v>
      </c>
      <c r="C154" s="70">
        <v>45741.24</v>
      </c>
      <c r="D154" s="70">
        <v>56278.8</v>
      </c>
      <c r="E154" s="8">
        <f t="shared" si="8"/>
        <v>48.148673684210522</v>
      </c>
      <c r="F154" s="8">
        <f t="shared" si="9"/>
        <v>81.27614661293417</v>
      </c>
    </row>
    <row r="155" spans="1:6" s="9" customFormat="1">
      <c r="A155" s="14" t="s">
        <v>36</v>
      </c>
      <c r="B155" s="73">
        <v>15779341.130000001</v>
      </c>
      <c r="C155" s="70">
        <v>5323036.07</v>
      </c>
      <c r="D155" s="70">
        <v>57739039.439999998</v>
      </c>
      <c r="E155" s="8">
        <f t="shared" si="8"/>
        <v>33.734209978385834</v>
      </c>
      <c r="F155" s="8">
        <f t="shared" si="9"/>
        <v>9.2191282044646368</v>
      </c>
    </row>
    <row r="156" spans="1:6" s="9" customFormat="1">
      <c r="A156" s="14" t="s">
        <v>37</v>
      </c>
      <c r="B156" s="73">
        <v>24986430.34</v>
      </c>
      <c r="C156" s="70">
        <v>22392339.719999999</v>
      </c>
      <c r="D156" s="70">
        <v>31950331.190000001</v>
      </c>
      <c r="E156" s="8">
        <f t="shared" si="8"/>
        <v>89.618002312850578</v>
      </c>
      <c r="F156" s="8">
        <f t="shared" si="9"/>
        <v>70.084843837263506</v>
      </c>
    </row>
    <row r="157" spans="1:6" s="9" customFormat="1">
      <c r="A157" s="14" t="s">
        <v>62</v>
      </c>
      <c r="B157" s="73">
        <v>4713758</v>
      </c>
      <c r="C157" s="70">
        <v>4284992.9800000004</v>
      </c>
      <c r="D157" s="70">
        <v>9638472.5899999999</v>
      </c>
      <c r="E157" s="8">
        <f t="shared" si="8"/>
        <v>90.903966219733817</v>
      </c>
      <c r="F157" s="8">
        <f t="shared" si="9"/>
        <v>44.457178665898979</v>
      </c>
    </row>
    <row r="158" spans="1:6" s="9" customFormat="1">
      <c r="A158" s="13" t="s">
        <v>167</v>
      </c>
      <c r="B158" s="72">
        <v>2680790.2000000002</v>
      </c>
      <c r="C158" s="7">
        <v>622242.19999999995</v>
      </c>
      <c r="D158" s="7">
        <v>0</v>
      </c>
      <c r="E158" s="8">
        <f t="shared" si="8"/>
        <v>23.211148712793708</v>
      </c>
      <c r="F158" s="8" t="e">
        <f t="shared" si="9"/>
        <v>#DIV/0!</v>
      </c>
    </row>
    <row r="159" spans="1:6" s="9" customFormat="1">
      <c r="A159" s="13" t="s">
        <v>38</v>
      </c>
      <c r="B159" s="71">
        <v>520218764.73000002</v>
      </c>
      <c r="C159" s="74">
        <v>423950328.81999999</v>
      </c>
      <c r="D159" s="74">
        <v>400636367.01999998</v>
      </c>
      <c r="E159" s="8">
        <f t="shared" si="8"/>
        <v>81.494624485534544</v>
      </c>
      <c r="F159" s="8">
        <f t="shared" si="9"/>
        <v>105.81923253083916</v>
      </c>
    </row>
    <row r="160" spans="1:6" s="9" customFormat="1">
      <c r="A160" s="14" t="s">
        <v>46</v>
      </c>
      <c r="B160" s="79">
        <v>502643443.38</v>
      </c>
      <c r="C160" s="12">
        <v>410491942.63</v>
      </c>
      <c r="D160" s="12">
        <v>393306115.77999997</v>
      </c>
      <c r="E160" s="8">
        <f t="shared" si="8"/>
        <v>81.666626320571893</v>
      </c>
      <c r="F160" s="8">
        <f t="shared" si="9"/>
        <v>104.3695803753057</v>
      </c>
    </row>
    <row r="161" spans="1:6" s="9" customFormat="1">
      <c r="A161" s="14" t="s">
        <v>25</v>
      </c>
      <c r="B161" s="78">
        <v>7460331.9100000001</v>
      </c>
      <c r="C161" s="70">
        <v>5827624.75</v>
      </c>
      <c r="D161" s="70">
        <v>5200515.97</v>
      </c>
      <c r="E161" s="8">
        <f t="shared" si="8"/>
        <v>78.114818754759668</v>
      </c>
      <c r="F161" s="8">
        <f t="shared" si="9"/>
        <v>112.05858771740299</v>
      </c>
    </row>
    <row r="162" spans="1:6" s="9" customFormat="1">
      <c r="A162" s="13" t="s">
        <v>45</v>
      </c>
      <c r="B162" s="71">
        <v>140204079.27000001</v>
      </c>
      <c r="C162" s="74">
        <v>97155196.849999994</v>
      </c>
      <c r="D162" s="74">
        <v>80248309.569999993</v>
      </c>
      <c r="E162" s="8">
        <f t="shared" si="8"/>
        <v>69.295556417372126</v>
      </c>
      <c r="F162" s="8">
        <f t="shared" si="9"/>
        <v>121.06821610398191</v>
      </c>
    </row>
    <row r="163" spans="1:6" s="9" customFormat="1">
      <c r="A163" s="14" t="s">
        <v>46</v>
      </c>
      <c r="B163" s="79">
        <v>127854598.31</v>
      </c>
      <c r="C163" s="12">
        <v>86517095.090000004</v>
      </c>
      <c r="D163" s="12">
        <v>59234721.119999997</v>
      </c>
      <c r="E163" s="8">
        <f t="shared" si="8"/>
        <v>67.668348447060239</v>
      </c>
      <c r="F163" s="8">
        <f t="shared" si="9"/>
        <v>146.05807785391664</v>
      </c>
    </row>
    <row r="164" spans="1:6" s="9" customFormat="1">
      <c r="A164" s="13" t="s">
        <v>39</v>
      </c>
      <c r="B164" s="72">
        <f>SUM(B165:B168)</f>
        <v>43106282.93</v>
      </c>
      <c r="C164" s="72">
        <f>SUM(C165:C168)</f>
        <v>41920745.68</v>
      </c>
      <c r="D164" s="72">
        <f>D165+D166+D167+D168</f>
        <v>24324586.049999997</v>
      </c>
      <c r="E164" s="8">
        <f t="shared" si="8"/>
        <v>97.249734448397732</v>
      </c>
      <c r="F164" s="8">
        <f t="shared" si="9"/>
        <v>172.33898901231254</v>
      </c>
    </row>
    <row r="165" spans="1:6" s="9" customFormat="1" hidden="1">
      <c r="A165" s="14" t="s">
        <v>40</v>
      </c>
      <c r="B165" s="73">
        <v>0</v>
      </c>
      <c r="C165" s="70">
        <v>0</v>
      </c>
      <c r="D165" s="12">
        <v>0</v>
      </c>
      <c r="E165" s="8" t="e">
        <f t="shared" si="8"/>
        <v>#DIV/0!</v>
      </c>
      <c r="F165" s="8" t="e">
        <f t="shared" si="9"/>
        <v>#DIV/0!</v>
      </c>
    </row>
    <row r="166" spans="1:6" s="9" customFormat="1">
      <c r="A166" s="14" t="s">
        <v>41</v>
      </c>
      <c r="B166" s="73">
        <v>9722066.8800000008</v>
      </c>
      <c r="C166" s="75">
        <v>8624927.8900000006</v>
      </c>
      <c r="D166" s="75">
        <v>7648353.7699999996</v>
      </c>
      <c r="E166" s="8">
        <f t="shared" si="8"/>
        <v>88.71496150415291</v>
      </c>
      <c r="F166" s="8">
        <f t="shared" si="9"/>
        <v>112.76842245229983</v>
      </c>
    </row>
    <row r="167" spans="1:6" s="9" customFormat="1">
      <c r="A167" s="14" t="s">
        <v>42</v>
      </c>
      <c r="B167" s="73">
        <v>32441894.039999999</v>
      </c>
      <c r="C167" s="75">
        <v>32373495.780000001</v>
      </c>
      <c r="D167" s="75">
        <v>16289122.279999999</v>
      </c>
      <c r="E167" s="8">
        <f t="shared" si="8"/>
        <v>99.789166871959864</v>
      </c>
      <c r="F167" s="8">
        <f t="shared" si="9"/>
        <v>198.74303368542215</v>
      </c>
    </row>
    <row r="168" spans="1:6" s="9" customFormat="1">
      <c r="A168" s="14" t="s">
        <v>54</v>
      </c>
      <c r="B168" s="73">
        <v>942322.01</v>
      </c>
      <c r="C168" s="75">
        <v>922322.01</v>
      </c>
      <c r="D168" s="75">
        <v>387110</v>
      </c>
      <c r="E168" s="8">
        <f t="shared" si="8"/>
        <v>97.87758326901438</v>
      </c>
      <c r="F168" s="8">
        <f t="shared" si="9"/>
        <v>238.2583787553925</v>
      </c>
    </row>
    <row r="169" spans="1:6" s="9" customFormat="1" ht="20.25" customHeight="1">
      <c r="A169" s="13" t="s">
        <v>43</v>
      </c>
      <c r="B169" s="71">
        <v>1213218.25</v>
      </c>
      <c r="C169" s="74">
        <v>1106850</v>
      </c>
      <c r="D169" s="74">
        <v>38899754.75</v>
      </c>
      <c r="E169" s="8">
        <f t="shared" si="8"/>
        <v>91.232554406430992</v>
      </c>
      <c r="F169" s="8">
        <f t="shared" si="9"/>
        <v>2.8453906897703511</v>
      </c>
    </row>
    <row r="170" spans="1:6" s="9" customFormat="1" hidden="1">
      <c r="A170" s="14" t="s">
        <v>66</v>
      </c>
      <c r="B170" s="7">
        <v>0</v>
      </c>
      <c r="C170" s="7">
        <v>0</v>
      </c>
      <c r="D170" s="12">
        <v>0</v>
      </c>
      <c r="E170" s="8" t="e">
        <f t="shared" si="8"/>
        <v>#DIV/0!</v>
      </c>
      <c r="F170" s="8" t="e">
        <f>C170/D170*100</f>
        <v>#DIV/0!</v>
      </c>
    </row>
    <row r="171" spans="1:6" s="9" customFormat="1">
      <c r="A171" s="24" t="s">
        <v>64</v>
      </c>
      <c r="B171" s="7">
        <f>B170+B169+B164+B162+B159+B158+B153+B147+B146+B145+B141</f>
        <v>991703228.69000018</v>
      </c>
      <c r="C171" s="7">
        <f>C170+C169+C164+C162+C159+C158+C153+C147+C146+C145+C141</f>
        <v>804031277.6400001</v>
      </c>
      <c r="D171" s="7">
        <f>D170+D169+D164+D162+D159+D158+D153+D147+D146+D145+D141</f>
        <v>791105612.01999998</v>
      </c>
      <c r="E171" s="8">
        <f t="shared" si="8"/>
        <v>81.075795094676948</v>
      </c>
      <c r="F171" s="8">
        <f>C171/D171*100</f>
        <v>101.63387358446312</v>
      </c>
    </row>
    <row r="172" spans="1:6" s="1" customFormat="1">
      <c r="A172" s="28" t="s">
        <v>44</v>
      </c>
      <c r="B172" s="27">
        <f>B139-B171</f>
        <v>-54435550.110000253</v>
      </c>
      <c r="C172" s="27">
        <f>C139-C171</f>
        <v>-5930333.9700001478</v>
      </c>
      <c r="D172" s="77">
        <f>D139-D171</f>
        <v>-48079672.779999852</v>
      </c>
      <c r="E172" s="29"/>
      <c r="F172" s="29"/>
    </row>
    <row r="173" spans="1:6">
      <c r="A173" s="19"/>
      <c r="B173" s="25"/>
      <c r="C173" s="25"/>
      <c r="D173" s="76"/>
      <c r="E173" s="20"/>
      <c r="F173" s="20"/>
    </row>
    <row r="174" spans="1:6">
      <c r="A174" s="55" t="s">
        <v>147</v>
      </c>
      <c r="B174" s="55"/>
      <c r="C174" s="55"/>
      <c r="D174" s="55"/>
      <c r="E174" s="55"/>
      <c r="F174" s="55"/>
    </row>
    <row r="178" spans="2:3">
      <c r="B178" s="33"/>
      <c r="C178" s="33"/>
    </row>
  </sheetData>
  <mergeCells count="3">
    <mergeCell ref="A1:F1"/>
    <mergeCell ref="E2:F2"/>
    <mergeCell ref="A174:F174"/>
  </mergeCells>
  <phoneticPr fontId="0" type="noConversion"/>
  <pageMargins left="0.70866141732283472" right="0.39370078740157483" top="0.56000000000000005" bottom="0.31496062992125984" header="0.87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01.12.2024</vt:lpstr>
      <vt:lpstr>'01.12.2024'!Область_печати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2024-12-09T12:54:03Z</cp:lastPrinted>
  <dcterms:created xsi:type="dcterms:W3CDTF">2006-03-13T07:15:44Z</dcterms:created>
  <dcterms:modified xsi:type="dcterms:W3CDTF">2024-12-11T08:24:46Z</dcterms:modified>
</cp:coreProperties>
</file>