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9465" yWindow="435" windowWidth="14805" windowHeight="8025" firstSheet="1" activeTab="1"/>
  </bookViews>
  <sheets>
    <sheet name="свод" sheetId="1" state="hidden" r:id="rId1"/>
    <sheet name="свод_" sheetId="3" r:id="rId2"/>
  </sheets>
  <definedNames>
    <definedName name="_xlnm.Print_Area" localSheetId="0">свод!$A$1:$Q$259</definedName>
  </definedNames>
  <calcPr calcId="145621"/>
</workbook>
</file>

<file path=xl/calcChain.xml><?xml version="1.0" encoding="utf-8"?>
<calcChain xmlns="http://schemas.openxmlformats.org/spreadsheetml/2006/main">
  <c r="I246" i="3" l="1"/>
  <c r="R510" i="3" l="1"/>
  <c r="R509" i="3"/>
  <c r="R508" i="3"/>
  <c r="R505" i="3"/>
  <c r="R500" i="3"/>
  <c r="R498" i="3"/>
  <c r="R497" i="3"/>
  <c r="R495" i="3"/>
  <c r="R493" i="3"/>
  <c r="R491" i="3"/>
  <c r="R486" i="3"/>
  <c r="R482" i="3"/>
  <c r="R479" i="3"/>
  <c r="R476" i="3"/>
  <c r="R468" i="3"/>
  <c r="R464" i="3"/>
  <c r="R462" i="3"/>
  <c r="R459" i="3"/>
  <c r="R457" i="3"/>
  <c r="R455" i="3"/>
  <c r="R453" i="3"/>
  <c r="R447" i="3"/>
  <c r="R446" i="3"/>
  <c r="R441" i="3"/>
  <c r="R437" i="3"/>
  <c r="R434" i="3"/>
  <c r="I416" i="3"/>
  <c r="I415" i="3"/>
  <c r="I128" i="3" l="1"/>
  <c r="I17" i="3" l="1"/>
  <c r="R475" i="3" l="1"/>
  <c r="R474" i="3"/>
  <c r="R473" i="3"/>
  <c r="R466" i="3"/>
  <c r="I351" i="3" l="1"/>
  <c r="R487" i="3" l="1"/>
  <c r="R501" i="3"/>
  <c r="R489" i="3"/>
  <c r="R467" i="3"/>
  <c r="R461" i="3"/>
  <c r="I411" i="3" l="1"/>
  <c r="I10" i="3" l="1"/>
  <c r="R511" i="3" l="1"/>
  <c r="R507" i="3"/>
  <c r="R488" i="3"/>
  <c r="R432" i="3"/>
  <c r="I410" i="3"/>
  <c r="I409" i="3"/>
  <c r="I408" i="3"/>
  <c r="I407" i="3"/>
  <c r="I404" i="3"/>
  <c r="I405" i="3"/>
  <c r="I406" i="3"/>
  <c r="I403" i="3"/>
  <c r="I402" i="3"/>
  <c r="I401" i="3"/>
  <c r="I400" i="3"/>
  <c r="I398" i="3"/>
  <c r="I399" i="3"/>
  <c r="I397" i="3"/>
  <c r="I124" i="3" l="1"/>
  <c r="I123" i="3" l="1"/>
  <c r="I119" i="3" l="1"/>
  <c r="R499" i="3" l="1"/>
  <c r="R451" i="3"/>
  <c r="I32" i="3"/>
  <c r="I45" i="3" l="1"/>
  <c r="I118" i="3" l="1"/>
  <c r="R472" i="3" l="1"/>
  <c r="I57" i="3" l="1"/>
  <c r="I58" i="3"/>
  <c r="I56" i="3"/>
  <c r="I350" i="3" l="1"/>
  <c r="I349" i="3" l="1"/>
</calcChain>
</file>

<file path=xl/sharedStrings.xml><?xml version="1.0" encoding="utf-8"?>
<sst xmlns="http://schemas.openxmlformats.org/spreadsheetml/2006/main" count="6812" uniqueCount="1851">
  <si>
    <t>Местоположение (адрес)</t>
  </si>
  <si>
    <t>Кадастровый номер объекта капитального строительства</t>
  </si>
  <si>
    <t>Кадастровая стоимость объекта капитального строительства, рублей</t>
  </si>
  <si>
    <t>Кадастровый номер земельного участка под объектом капитального строительства</t>
  </si>
  <si>
    <t xml:space="preserve">Сведения об ограничениях использования земельного участка под объектом капитального строительства (правовой режим земельного участка, ограничения хозяйственного </t>
  </si>
  <si>
    <t>Кадастровая стоимость земельного участка под объектом капитального строительства, рублей</t>
  </si>
  <si>
    <t>Удаленность земельного участка под объектом капитального строительства от инженерной и транспортной инфраструктур*, метров</t>
  </si>
  <si>
    <t>Сведения об освоении объекта капитального строительства и земельного участка под ним</t>
  </si>
  <si>
    <t>Аликовский</t>
  </si>
  <si>
    <t>Батыревский</t>
  </si>
  <si>
    <t>Ибресинский</t>
  </si>
  <si>
    <t>Козловский</t>
  </si>
  <si>
    <t>Комсомольский</t>
  </si>
  <si>
    <t>Красноармейский</t>
  </si>
  <si>
    <t>Моргаушский</t>
  </si>
  <si>
    <t>Порецкий</t>
  </si>
  <si>
    <t>Цивильский</t>
  </si>
  <si>
    <t>Чебоксарский</t>
  </si>
  <si>
    <t>Шумерлинский</t>
  </si>
  <si>
    <t>Яльчикский</t>
  </si>
  <si>
    <t>Янтиковский</t>
  </si>
  <si>
    <t>г. Алатырь</t>
  </si>
  <si>
    <t>г. Канаш</t>
  </si>
  <si>
    <t>№ п/п</t>
  </si>
  <si>
    <t>Вурнарский</t>
  </si>
  <si>
    <t>Канашский</t>
  </si>
  <si>
    <t>Красночетайский</t>
  </si>
  <si>
    <t>Урмарский</t>
  </si>
  <si>
    <t>г. Чебоксары</t>
  </si>
  <si>
    <t>г. Новочебоксарск</t>
  </si>
  <si>
    <t>П Е Р Е Ч Е Н Ь
свободных от прав третьих лиц объектов капитального строительства и земельных участков под ними, предлагаемых  для включения в информационный ресурс о свободных от прав третьих лиц объектах капитального строительства и земельных участках под ними, расположенных на территории Чувашской Республики, Единого информационного ресурса об отдельных объектах недвижимого имущества, расположенных на территории Чувашской Республики</t>
  </si>
  <si>
    <t>Наличие инженерной и транспортной инфраструктур*, метров</t>
  </si>
  <si>
    <t>21:02:000000:639</t>
  </si>
  <si>
    <t>21:02:000000:708</t>
  </si>
  <si>
    <t>21:02:000000:613</t>
  </si>
  <si>
    <t>21:02:000000:707</t>
  </si>
  <si>
    <t>21:02:000000:709</t>
  </si>
  <si>
    <t>21:02:000000:593</t>
  </si>
  <si>
    <t>21:02:000000:662</t>
  </si>
  <si>
    <t>21:02:010223:2233</t>
  </si>
  <si>
    <t>21:02:000000:640</t>
  </si>
  <si>
    <t>21:03:010545:2832</t>
  </si>
  <si>
    <t>21:03:010545:2589</t>
  </si>
  <si>
    <t>21:03:010562:590</t>
  </si>
  <si>
    <t>Тип объекта недвижимости</t>
  </si>
  <si>
    <t>Чувашская Республика,  г. Алатырь, мкр-н Стрелка,д.1</t>
  </si>
  <si>
    <t>Нежилое помещение</t>
  </si>
  <si>
    <t>Чувашская Республика, г. Алатырь, мкр-н Стрелка, д.27</t>
  </si>
  <si>
    <t>Чувашская Республика, г Алатырь, ул.Стрелецкая, д.111</t>
  </si>
  <si>
    <t>21:03:010545:2837</t>
  </si>
  <si>
    <t>21:03:010545:2840</t>
  </si>
  <si>
    <t>Чувашская Республика, г Алатырь, ул. Горького, д.36</t>
  </si>
  <si>
    <t>Чувашская Республика, г Алатырь, ул. Стрелецкая, д.110</t>
  </si>
  <si>
    <t>Чувашская Республика, г Алатырь, мкр-н Стрелка, д.27</t>
  </si>
  <si>
    <t>Чувашская Республика, г Алатырь, ул. Кирова, д.62</t>
  </si>
  <si>
    <t>21:03:010202:691</t>
  </si>
  <si>
    <t>21:03:010562:721</t>
  </si>
  <si>
    <t>21:03:000000:2389</t>
  </si>
  <si>
    <t>Здание</t>
  </si>
  <si>
    <t>Чувашская Республика, Аликовский район, с. Русская Сорма, ул. Калинина, д.3</t>
  </si>
  <si>
    <t>Чувашская Республика, Аликовский район, д. Малые Туваны, ул. Свердлова, д.41</t>
  </si>
  <si>
    <t>Чувашская Республика, Аликовский район, д. Ефремкасы, ул. Садовая, д.2</t>
  </si>
  <si>
    <t>Чувашская Республика, Аликовский район, д. Верхние Куганары, ул. Гагарина, 29, А</t>
  </si>
  <si>
    <t>Чувашская Республика, Аликовский район, д. Качалово, ул. Чехова, д.25</t>
  </si>
  <si>
    <t>21:07:240701:90</t>
  </si>
  <si>
    <t>21:07:130103:172</t>
  </si>
  <si>
    <t>21:07:291002:51</t>
  </si>
  <si>
    <t>21:07:2808 02:87</t>
  </si>
  <si>
    <t>21:07:291402:82</t>
  </si>
  <si>
    <t>2 373,30</t>
  </si>
  <si>
    <t>2 666,20</t>
  </si>
  <si>
    <t>2 399,30</t>
  </si>
  <si>
    <t>19 298 095,00</t>
  </si>
  <si>
    <t>24 132 193,00</t>
  </si>
  <si>
    <t>17 457 647,00</t>
  </si>
  <si>
    <t>911 262,79</t>
  </si>
  <si>
    <t>2 401 455,51</t>
  </si>
  <si>
    <t>21:07:240701:0009</t>
  </si>
  <si>
    <t>21:07:130103:64</t>
  </si>
  <si>
    <t>21:07:291002:69</t>
  </si>
  <si>
    <t>21:07:280802:58</t>
  </si>
  <si>
    <t>21:07:291402:73</t>
  </si>
  <si>
    <t>20 453,0</t>
  </si>
  <si>
    <t>14 883,35</t>
  </si>
  <si>
    <t>17 191,0</t>
  </si>
  <si>
    <t>Земли населенных пунктов</t>
  </si>
  <si>
    <t>Для содержания и эксплуатации зданий и сооружений</t>
  </si>
  <si>
    <t>муниципальная</t>
  </si>
  <si>
    <t>нет</t>
  </si>
  <si>
    <t>1 496 955,07</t>
  </si>
  <si>
    <t>1 242 284,01</t>
  </si>
  <si>
    <t>77 197,00</t>
  </si>
  <si>
    <t>имеется возможность подключения к энергоснабжению, теплоснабжению, водоснабжению, телефонной связи</t>
  </si>
  <si>
    <t>200-300 м.</t>
  </si>
  <si>
    <t>200 м.</t>
  </si>
  <si>
    <t>100 м.</t>
  </si>
  <si>
    <t>Чувашская Республика, Канашский район, с/пос. Караклинское, д. Караклы, ул. Молодежная, д. 15а</t>
  </si>
  <si>
    <t>21:11:300801:460</t>
  </si>
  <si>
    <t>21:11:300801:525</t>
  </si>
  <si>
    <t>земли населенных пунктов</t>
  </si>
  <si>
    <t>для содержания зданий</t>
  </si>
  <si>
    <t>МО Караклинское сельское поселение</t>
  </si>
  <si>
    <t>имеется</t>
  </si>
  <si>
    <t>100 м</t>
  </si>
  <si>
    <t>21:13:080601:144</t>
  </si>
  <si>
    <t>21:13:080604:31</t>
  </si>
  <si>
    <t>населенных пунктов</t>
  </si>
  <si>
    <t>для содержания и обслуживания детского сада</t>
  </si>
  <si>
    <t>70 м от асфальтированной дороги, подключение коммуникаций возможно</t>
  </si>
  <si>
    <t>Чувашская Республика, Моргаушский район, Ярабайкасинское сельское поселение, д. Сыбайкасы, ул. Школьная, д. 4</t>
  </si>
  <si>
    <t>Чувашская Республика, Моргаушский район, Хорнойское сельское поселение, с. Тойгильдино, ул. Западная, д. 54</t>
  </si>
  <si>
    <t>Чувашская Республика, Моргаушский район, Моргаушское сельское поселение, с. Моргауши,  ул. 50 лет Октября, д. 25д</t>
  </si>
  <si>
    <t>Чувашская Республика, Моргаушский район, Ильинское сельское поселение, д. Тренькино,  ул. Новая, д. 16</t>
  </si>
  <si>
    <t>Чувашская Республика, Моргаушский район, Юськасинское сельское поселение, д. Вурманкасы, ул. Центральная, д. 39</t>
  </si>
  <si>
    <t>21:17:000000:1758</t>
  </si>
  <si>
    <t>21:17:140401:166</t>
  </si>
  <si>
    <t>21:17:160301:1281</t>
  </si>
  <si>
    <t>21:17:020303:233</t>
  </si>
  <si>
    <t>21:17:270102:66</t>
  </si>
  <si>
    <t>-</t>
  </si>
  <si>
    <t>21:17:120301:81</t>
  </si>
  <si>
    <t>21:17:140401:204</t>
  </si>
  <si>
    <t>21:17:160301:1265</t>
  </si>
  <si>
    <t>21:17:020303:281</t>
  </si>
  <si>
    <t>21:17:270102:56</t>
  </si>
  <si>
    <t>для содержания и обслуживания зданий и сооружений</t>
  </si>
  <si>
    <t>для содержания зданий и сооружений Тойгильдинской СОШ</t>
  </si>
  <si>
    <t>для содержания и обслуживания зданий предприятия</t>
  </si>
  <si>
    <t>для содержания и обслуживания котельной</t>
  </si>
  <si>
    <t>21:02:000000:1223</t>
  </si>
  <si>
    <t>21:02:010221:90</t>
  </si>
  <si>
    <t>земли населенного пункта</t>
  </si>
  <si>
    <t>муниципальная собственность</t>
  </si>
  <si>
    <t>21:02:000000:1235</t>
  </si>
  <si>
    <t>21:02:010204:6</t>
  </si>
  <si>
    <t xml:space="preserve"> Чувашская Республика, Чебоксарский р-н, д.Липово, ул.Ольдеевская,3</t>
  </si>
  <si>
    <t>21:21:064501:193</t>
  </si>
  <si>
    <t>21:21:064501:6</t>
  </si>
  <si>
    <t>Чувашская Республика, Порецкий район, с. Порецкое, ул. Кирова. д. 58</t>
  </si>
  <si>
    <t>Чувашская Республика, Порецкий район, с. Порецкое, ул. Ульянова. д.42</t>
  </si>
  <si>
    <t>Чувашская Республика, Порецкий район, с. Анастасово, ул.Анастасово-2. д.98Б</t>
  </si>
  <si>
    <t>Чувашская Республика, Порецкий район, с. Козловка, ул.Школьная д.190</t>
  </si>
  <si>
    <t>Чувашская Республика, Порецкий район, с. Козловка, ул.Школьная д.200</t>
  </si>
  <si>
    <t>Чувашская Республика, Порецкий район, с. Антипинка, ул.Тракторная д.3</t>
  </si>
  <si>
    <t>Чувашская Республика, Порецкий район, с. Рындино, ул.Кооперативная д.32</t>
  </si>
  <si>
    <t>Чувашская Республика, Порецкий район, с. Сыреси, ул.Октябрьская д.72</t>
  </si>
  <si>
    <t>21:18:000000:4046</t>
  </si>
  <si>
    <t>21:18:120206:267</t>
  </si>
  <si>
    <t>21:18:000000:3427</t>
  </si>
  <si>
    <t>21:18:1200203:203</t>
  </si>
  <si>
    <t>21:18:170501:603</t>
  </si>
  <si>
    <t>21:18:170501:254</t>
  </si>
  <si>
    <t>21:18:000000:457</t>
  </si>
  <si>
    <t>4 226 892,81</t>
  </si>
  <si>
    <t>21:18:190301:216</t>
  </si>
  <si>
    <t>21:18:000000:484</t>
  </si>
  <si>
    <t>3 319 001,53</t>
  </si>
  <si>
    <t>21:18:150301:390</t>
  </si>
  <si>
    <t>21:18:000000:277</t>
  </si>
  <si>
    <t>21:18:000000:1026</t>
  </si>
  <si>
    <t>236 364,58</t>
  </si>
  <si>
    <t>21:18:100301:190</t>
  </si>
  <si>
    <t>21:18:090302:363</t>
  </si>
  <si>
    <t>2 630,60</t>
  </si>
  <si>
    <t>18 689 518,60</t>
  </si>
  <si>
    <t>21:18:090302:144</t>
  </si>
  <si>
    <t>Для размещения и использования по назначению общественно-деловых объектов</t>
  </si>
  <si>
    <t>Для обслуживания административного здания</t>
  </si>
  <si>
    <t xml:space="preserve">Для обслуживания административного и офисных зданий </t>
  </si>
  <si>
    <t>Муниципальная</t>
  </si>
  <si>
    <t>Чувашская Республика, г. Цивильск,  ул. Маяковского, 31</t>
  </si>
  <si>
    <t>Нежилое одноэтажное здание</t>
  </si>
  <si>
    <t>21:20:100127:8</t>
  </si>
  <si>
    <t>21:20:080601:4,21:20:080601:5</t>
  </si>
  <si>
    <t>195 кв.м.</t>
  </si>
  <si>
    <t xml:space="preserve">Земли промышленности </t>
  </si>
  <si>
    <t>для обслуживания здания  метод кабинета</t>
  </si>
  <si>
    <t xml:space="preserve">Муниципальная </t>
  </si>
  <si>
    <t>2036774,4 и 107025,95</t>
  </si>
  <si>
    <t>1. 35 км от столицы республики г. Чебоксары;2. 0 км от центра муниципального образования, в котором располагается площадка;3. 0,3 км от ближайшей втомагистрали;4. 7 км от ближайшей ж/дороги</t>
  </si>
  <si>
    <t>1.от столицы Республики – г. Чебоксары 35 км.2.от ближайшей автомагистрали -3 км.3.от ближайшей ж/дороги -9 км.4.от ближайшего аэропорта -39 км.5.от центра муниципального образования (г. Цивильск) -2,8 км</t>
  </si>
  <si>
    <t>Чувашская Республика, Чебоксарский район, д.Толиково, ул.Кукшумская, д.1</t>
  </si>
  <si>
    <t>21:21:060201:1262</t>
  </si>
  <si>
    <t>21:21:060201:1461</t>
  </si>
  <si>
    <t>Земли сельскохозяйственного назначения (возможно согласование изменение категории)</t>
  </si>
  <si>
    <t>Для сельскохозяйственного производства (возможно согласование изменение вида разрешенного использования)</t>
  </si>
  <si>
    <t>Земельный участок частично входит в охранные зоны объектов электросетевого хозяйства: 21.21.2.68, 21.21.2.11</t>
  </si>
  <si>
    <t>10 метров; до д.Толиково - 10-15 метров</t>
  </si>
  <si>
    <t>Шумерлинский район, с. Нижняя Кумашка, ул. Школьная, д. 19</t>
  </si>
  <si>
    <t>Шумерлинский район, д. Мыслец, ул. Центральная,          д. 38</t>
  </si>
  <si>
    <t>Шумерлинский район, д. Яндаши, ул. Гагарина, д. 1б</t>
  </si>
  <si>
    <t>21:23:080601:181</t>
  </si>
  <si>
    <t>21:23:080603:214</t>
  </si>
  <si>
    <t>21:23:180223:11</t>
  </si>
  <si>
    <t>21:23:120802:83</t>
  </si>
  <si>
    <t>для содержания и обслуживания здания школы</t>
  </si>
  <si>
    <t>земли промышленности и иного специального назначения</t>
  </si>
  <si>
    <t>для размещения здания производственной мастерской и здания гаража</t>
  </si>
  <si>
    <t>Муниципальная собственность</t>
  </si>
  <si>
    <t>2,5 км – от ближайшей автомагистрали 8 км – от ближайшей ж/д дороги</t>
  </si>
  <si>
    <t>909 м – от ближайшей автомагистрали 120 м – от ближайшей ж/д дороги</t>
  </si>
  <si>
    <t>3 км – от ближайшей автомагистрали 23 км – от ближайшей ж/д дороги</t>
  </si>
  <si>
    <t>Здание Полево-Пинерского сельского дома культуры</t>
  </si>
  <si>
    <t>Чувашская Республика, Яльчикский район, д.Полевые Пинеры, ул.Центральная, д.9</t>
  </si>
  <si>
    <t>21:25:030501:80</t>
  </si>
  <si>
    <t>21:25:030501:0047</t>
  </si>
  <si>
    <t>Чувашская Республика - Чувашия, Яльчикский район, с/пос. Малотаябинское, расположено в 105 м к северу-востоку от дома №17 по улице Новая д. Малая Таяба</t>
  </si>
  <si>
    <t>21:25:000000:2950</t>
  </si>
  <si>
    <t>21:25:000000:2852</t>
  </si>
  <si>
    <t>земли сельскохозяйственного назначения</t>
  </si>
  <si>
    <t>для сельскохозхяйственного производства</t>
  </si>
  <si>
    <t>Чувашская Республика - Чувашия, Яльчикский район, с/пос. Малотаябинское, расположено в 45 м к северу-востоку дома №17 по улице Новая д. Малая Таяба</t>
  </si>
  <si>
    <t>21:25:071001:54</t>
  </si>
  <si>
    <t>Чувашская Республика - Чувашия, Яльчикский район, с/пос. Малотаябинское, расположено в 298 м к западу от дома №12 по улице Березовая д. Малая Таяба</t>
  </si>
  <si>
    <t>21:25:071406:217</t>
  </si>
  <si>
    <t>Чувашская Республика - Чувашия, Яльчикский район, с/пос. Малотаябинское, расположено в 41 м к северу-востоку от дома №17 по улице Новая д. Малая Таяба</t>
  </si>
  <si>
    <t>21:25:000000:2952</t>
  </si>
  <si>
    <t>Чувашская Республика - Чувашия, Яльчикский район, с/пос. Малотаябинское, расположено в 196 м юго-восточнее дома №12 по улице Березовая д. Малая Таяба</t>
  </si>
  <si>
    <t>21:25:000000:2951</t>
  </si>
  <si>
    <t>Чувашская Республика - Чувашия, Яльчикский район, с/пос. Малотаябинское, расположено в 262 м к северу от дома №13 по улице Пятигорская д. Малая Таяба</t>
  </si>
  <si>
    <t>21:25:000000:2953</t>
  </si>
  <si>
    <t>Чувашская Республика - Чувашия, Яльчикский район, с/пос. Малотаябинское, расположено в 157 м к юго-западнее дома №1 по улице Пионерская д. Новопоселенная Таяба</t>
  </si>
  <si>
    <t>21:25:000000:2959</t>
  </si>
  <si>
    <t>21:25:000000:3045</t>
  </si>
  <si>
    <t>Чувашская Республика - Чувашия, Яльчикский район, с/пос. Малотаябинское, расположено в 149 м к юго-западнее дома №1 по улице Пионерская д. Новопоселенная Таяба</t>
  </si>
  <si>
    <t>21:25:000000:2960</t>
  </si>
  <si>
    <t>Здание Малобайдеряковского сельского клуба</t>
  </si>
  <si>
    <t>Чувашская Республика, Яльчикский район, пос.Малое Байдеряково, ул.Советская, д.32</t>
  </si>
  <si>
    <t>21:25:071601:73</t>
  </si>
  <si>
    <t>21:25:071601:0001</t>
  </si>
  <si>
    <t>для хозяйственной деятельности</t>
  </si>
  <si>
    <t>Здание Новопоселенно-Таябинского клуба</t>
  </si>
  <si>
    <t>Чувашская Республика, Яльчикский район, д.Новопоселенная Таяба, ул.Центральная, д.34</t>
  </si>
  <si>
    <t>21:25:070202:84</t>
  </si>
  <si>
    <t>21:25:070202:0021</t>
  </si>
  <si>
    <t>Здание Тораевского сельского дома культуры</t>
  </si>
  <si>
    <t>Чувашская Республика, Яльчикский район, д. Тораево, ул. Полевая, д.12 "А"</t>
  </si>
  <si>
    <t>21:25:140202:52</t>
  </si>
  <si>
    <t>21:25:140202:12</t>
  </si>
  <si>
    <t>здание</t>
  </si>
  <si>
    <t>Чувашская Республика, Яльчикский район, д.Новое Изамбаево, ул.Школьная, д.28</t>
  </si>
  <si>
    <t>21:25:200201:99</t>
  </si>
  <si>
    <t>21:25:200201:14</t>
  </si>
  <si>
    <t>Чувашская Республика, Яльчикский район, с.Лащ-Таяба, ул.Церковная, д.31</t>
  </si>
  <si>
    <t>21:25:250504:141</t>
  </si>
  <si>
    <t>21:25:250504:14</t>
  </si>
  <si>
    <t>Чувашская Республика, Яльчикский район, д.Новое Байдеряково, ул.Центральная, д.7</t>
  </si>
  <si>
    <t>21:25:000000:799</t>
  </si>
  <si>
    <t>21:25:300102:7</t>
  </si>
  <si>
    <t>Чувашская Республика, Яльчикский район, д.Новое Байдеряково, ул.Центральная, д.7Д</t>
  </si>
  <si>
    <t>21:25:300102:99</t>
  </si>
  <si>
    <t>Здание котельной</t>
  </si>
  <si>
    <t>Чувашская Республика, Яльчикский район, д.Новое Байдеряково, ул.Центральная, д.7В</t>
  </si>
  <si>
    <t>21:25:300102:82</t>
  </si>
  <si>
    <t>Здание школы</t>
  </si>
  <si>
    <t>Чувашская Республика, Яльчикский район, д.Новое Байдеряково, ул.Центральная, д.7 Б</t>
  </si>
  <si>
    <t>21:25:300102:83</t>
  </si>
  <si>
    <t>Чувашская Республика, Яльчикский район, с.Шемалаково, ул.Братьев Денисовых, д.11</t>
  </si>
  <si>
    <t>21:25:000000:1301</t>
  </si>
  <si>
    <t>21:25:260201:155</t>
  </si>
  <si>
    <t>для содержания образовательного учреждения</t>
  </si>
  <si>
    <t>Здание столовой</t>
  </si>
  <si>
    <t>Чувашская Республика, Яльчикский район, с.Шемалаково, ул.Братьев Денисовых, д.11Г</t>
  </si>
  <si>
    <t>21:25:260201:144</t>
  </si>
  <si>
    <t>Чувашская Республика, Яльчикский район, д.Иш.-Суринск, ул.Школьная, д.1</t>
  </si>
  <si>
    <t>21:25:220201:73</t>
  </si>
  <si>
    <t>21:25:220201:8</t>
  </si>
  <si>
    <t>Чувашская Республика, Яльчикский район, д.Ишмурзино-Суринск, ул.Школьная, д.1Г</t>
  </si>
  <si>
    <t>21:25:220201:95</t>
  </si>
  <si>
    <t>Чувашская Республика, Яльчикский район, д.Белая Воложка, ул.Горная, д.35</t>
  </si>
  <si>
    <t>21:25:020201:107</t>
  </si>
  <si>
    <t>21:25:020201:57</t>
  </si>
  <si>
    <t>Чувашская Республика, Яльчикский район, с.Новое Тинчурино, ул.Пришкольная, д.43</t>
  </si>
  <si>
    <t>21:25:060401:80</t>
  </si>
  <si>
    <t>21:25:060401:68</t>
  </si>
  <si>
    <t>Чувашская Республика, Яльчикский район, д.Белое Озеро, ул.Ленина, д.56</t>
  </si>
  <si>
    <t>21:25:130301:56</t>
  </si>
  <si>
    <t>21:25:130301:1</t>
  </si>
  <si>
    <t>Здание гаража</t>
  </si>
  <si>
    <t>Чувашская Республика, Яльчикский район, д.Белое Озеро, ул.Ленина, д.56В</t>
  </si>
  <si>
    <t>21:25:000000:2911</t>
  </si>
  <si>
    <t>Чувашская Республика, Яльчикский район, д.Белое Озеро, ул.Ленина, 56 Е</t>
  </si>
  <si>
    <t>21:25:130301:58</t>
  </si>
  <si>
    <t>Чувашская Республика, Яльчикский район, д.Уразмаметево, ул. Школьная, д. 1 "в"</t>
  </si>
  <si>
    <t>21:25:110201:131</t>
  </si>
  <si>
    <t>21:25:110201:130</t>
  </si>
  <si>
    <t>для размещения объектов образования</t>
  </si>
  <si>
    <t>Чувашская Республика, Яльчикский район, д.Уразмаметево, ул.Школьная, д.1</t>
  </si>
  <si>
    <t>21:25:110201:88</t>
  </si>
  <si>
    <t>Здание администрации</t>
  </si>
  <si>
    <t>Чувашская Республика, Яльчикский район, Яльчикское сельское поселение, с.Яльчики, ул.Юбилейная, д.19В</t>
  </si>
  <si>
    <t>21:25:180301:211</t>
  </si>
  <si>
    <t>21:25:180301:159</t>
  </si>
  <si>
    <t>для содержания зданий и сооружений</t>
  </si>
  <si>
    <t>Здание арочного склада</t>
  </si>
  <si>
    <t>Чувашская Республика, Яльчикский район, с.Яльчики, ул.Юбилейная, д.19Н</t>
  </si>
  <si>
    <t>21:25:180301:202</t>
  </si>
  <si>
    <t>21:25:180301:232</t>
  </si>
  <si>
    <t>Здание будки для мойки</t>
  </si>
  <si>
    <t>Чувашская Республика, Яльчикский район, с.Яльчики, ул.Юбилейная, д.19 Ч</t>
  </si>
  <si>
    <t>21:25:180301:194</t>
  </si>
  <si>
    <t>21:25:180301:235</t>
  </si>
  <si>
    <t>Здание дома учителя</t>
  </si>
  <si>
    <t>Чувашская Республика, Яльчикский район, с/пос.Кильдюшевское, д.Шаймурзино, ул.Учительская, д.15</t>
  </si>
  <si>
    <t>21:25:040901:116</t>
  </si>
  <si>
    <t>21:25:040901:129</t>
  </si>
  <si>
    <t>Чувашская Республика, Яльчикский район, с/пос.Большетаябинское, д.Аранчеево, ул.Школьная, д.1Б</t>
  </si>
  <si>
    <t>21:25:010303:104</t>
  </si>
  <si>
    <t>21:25:010303:56</t>
  </si>
  <si>
    <t>здание котельной</t>
  </si>
  <si>
    <t>Чувашская Республика, Яльчикский район, д.Шаймурзино, ул.Приозерная, д.29А</t>
  </si>
  <si>
    <t>21:25:040902:117</t>
  </si>
  <si>
    <t>21:25:040902:1</t>
  </si>
  <si>
    <t>помещение</t>
  </si>
  <si>
    <t>Чувашская Республика, Яльчикский район, д.Шаймурзино, ул.Приозерная, д.29, пом.2</t>
  </si>
  <si>
    <t>21:25:040902:113</t>
  </si>
  <si>
    <t>Чувашская Республика, Яльчикский район, с.Яльчики, ул.Юбилейная, д.19И</t>
  </si>
  <si>
    <t>21:25:180301:206</t>
  </si>
  <si>
    <t>21:25:180301:250</t>
  </si>
  <si>
    <t>Здание склада мин. удобрений</t>
  </si>
  <si>
    <t>Чувашская Республика, Яльчикский район, с.Яльчики, ул.Юбилейная, д.19М</t>
  </si>
  <si>
    <t>21:25:180301:203</t>
  </si>
  <si>
    <t>21:25:180301:145</t>
  </si>
  <si>
    <t>Чувашская Республика, Яльчикский район, д.Н.П. Таяба, ул.Центральная, д.35</t>
  </si>
  <si>
    <t>21:25:070202:94</t>
  </si>
  <si>
    <t>21:25:070202:22</t>
  </si>
  <si>
    <t>Кирпичное двухэтажное здание с подвалом</t>
  </si>
  <si>
    <t>Чувашская Республика, Яльчикский район, с. Янтиково, ул. Школьная, д.6</t>
  </si>
  <si>
    <t>21:25:200301:138</t>
  </si>
  <si>
    <t>21:25:200304:54</t>
  </si>
  <si>
    <t>Нежилое здание</t>
  </si>
  <si>
    <t>Чувашская Республика, Яльчикский район, с.Сабанчино, ул.Центральная, д.98</t>
  </si>
  <si>
    <t>21:25:0000000:2052</t>
  </si>
  <si>
    <t>21:25:170203:194</t>
  </si>
  <si>
    <t>склады</t>
  </si>
  <si>
    <t>Здание Новоянашевского сельского клуба</t>
  </si>
  <si>
    <t>Чувашская Республика, Яльчикский район, д.Новое Янашево, ул.Новая, д.5</t>
  </si>
  <si>
    <t>21:25:190501:95</t>
  </si>
  <si>
    <t>21:25:190501:0018</t>
  </si>
  <si>
    <t>Чувашская Республика, Янтиковский район, с Янтиково, тер. РТП, д. 6</t>
  </si>
  <si>
    <t>21:26:110108:299</t>
  </si>
  <si>
    <t>21:26:110108:20</t>
  </si>
  <si>
    <t>Чувашская Республика, Янтиковский район, д. Амалыково, ул. Восточная, д. 20</t>
  </si>
  <si>
    <t>21:26:170102:73</t>
  </si>
  <si>
    <t>453,,16</t>
  </si>
  <si>
    <t>21:26:170102:111</t>
  </si>
  <si>
    <t>21:26:170102:75</t>
  </si>
  <si>
    <t>21:26:170102:113</t>
  </si>
  <si>
    <t>Чувашская Республика, Янтиковский район, д. Новое Ишино, ул. Ленина, д. 1</t>
  </si>
  <si>
    <t>21:26:000000:265</t>
  </si>
  <si>
    <t>21:26:180301:145</t>
  </si>
  <si>
    <t>Чувашская Республика, Янтиковский район, д. Новое Ишино, ул. Ленина, д. 36</t>
  </si>
  <si>
    <t>21:26:190101:114</t>
  </si>
  <si>
    <t>21:26:190102:99</t>
  </si>
  <si>
    <t>Чувашская Республика, Янтиковский район, с Янтиково, ул. Ленина, д. 40а</t>
  </si>
  <si>
    <t>21:26:110104:113</t>
  </si>
  <si>
    <t>Бытовое обслуживание</t>
  </si>
  <si>
    <t>Собственность МО Янтиковский район</t>
  </si>
  <si>
    <t>Для содержания и эксплуатации производственно-хозяйственных объектов и административных зданий</t>
  </si>
  <si>
    <t>Собственность МО Чутеевское сельское поселение Янтиковского района</t>
  </si>
  <si>
    <t>Собственность МО Янтиковское сельское поселение Янтиковского района</t>
  </si>
  <si>
    <t>Охранная зона ЛЭП, 34 кв. м.</t>
  </si>
  <si>
    <t>204222.06</t>
  </si>
  <si>
    <t>192596.94</t>
  </si>
  <si>
    <t>465062.07</t>
  </si>
  <si>
    <t>50 802.63</t>
  </si>
  <si>
    <t>17136.11</t>
  </si>
  <si>
    <t>Электрические сети, водоснабжение</t>
  </si>
  <si>
    <t>Газопровод, электрические сети, водоснабжение</t>
  </si>
  <si>
    <t>Газопровод – 10 м.</t>
  </si>
  <si>
    <t>Газопровод – 55 м. автомобильная дорога с твердым покрытием – 10 м.</t>
  </si>
  <si>
    <t>Газопровод – 15 м. автомобильная дорога с твердым покрытием – 105 м.</t>
  </si>
  <si>
    <t>автомобильная дорога с твердым покрытием – 25 м.</t>
  </si>
  <si>
    <t>для содерия и эксплии здания</t>
  </si>
  <si>
    <t>21:25:300102:8</t>
  </si>
  <si>
    <t>21:25:300102:9</t>
  </si>
  <si>
    <t>Чувашская Республика, г. Козловка, ул. 30 лет Победы, д. 7</t>
  </si>
  <si>
    <t>21:12:000000:769</t>
  </si>
  <si>
    <t>21:12:121604:22</t>
  </si>
  <si>
    <t>Для размещения объектов торговли</t>
  </si>
  <si>
    <t>Сооружение</t>
  </si>
  <si>
    <t>1. автомоб. дорога с твердым покрытием; 
2.подключение к газо-, электро-, водо- снабжению и канализации возможно от д.Толиково</t>
  </si>
  <si>
    <t>Чувашская Республика, Красночетайский район, с.Красные Четаи, ул.Придорожная, д.2</t>
  </si>
  <si>
    <t>21:15:000000:1070</t>
  </si>
  <si>
    <t>21:15:140213:134</t>
  </si>
  <si>
    <t>Чувашская Республика, Вурнарский район, д.Сугут-Торбиково, ул.Таежная, д.1б</t>
  </si>
  <si>
    <t>21:09:070101:484</t>
  </si>
  <si>
    <t>21:09:070101:522</t>
  </si>
  <si>
    <t>для содержания здания</t>
  </si>
  <si>
    <t>электрические сети, канализация, водоснабжение, автомобильная дорога</t>
  </si>
  <si>
    <t>Чувашская Республика, Вурнарский район, д.Хирпоси, ул.Победы, д.1а</t>
  </si>
  <si>
    <t>21:09:250102:226</t>
  </si>
  <si>
    <t>21:09:250102:0129</t>
  </si>
  <si>
    <t>газопровод, электрические сети, водоснабжение, канализация, автомобильная дорога</t>
  </si>
  <si>
    <t>Чувашская Республика, Вурнарский район, пгт.Вурнары, ул.Мелиораторов, д.14</t>
  </si>
  <si>
    <t>21:09:280140:148</t>
  </si>
  <si>
    <t>21:09:280140:85</t>
  </si>
  <si>
    <t>Чувашская Республика, Вурнарский район, д.Кольцовка, ул.Центральная, д.64а</t>
  </si>
  <si>
    <t>21:09:330101:359</t>
  </si>
  <si>
    <t>21:09:330103:0217</t>
  </si>
  <si>
    <t>Чувашская Республика, Вурнарский район, д.Мамалаево, ул.Административная, д.2</t>
  </si>
  <si>
    <t>21:09:320102:344</t>
  </si>
  <si>
    <t>21:09:320102:0001</t>
  </si>
  <si>
    <t>Здания</t>
  </si>
  <si>
    <t>Электрические сети, водоснабжение, канализация, автомобильная дорога с твердым покрытием</t>
  </si>
  <si>
    <t>Охранная зона ЛЭП -  29 кв. м.</t>
  </si>
  <si>
    <t>Охранная зона ЛЭП -  484 кв. м</t>
  </si>
  <si>
    <t>Охранная зона ЛЭП -  21 кв. м</t>
  </si>
  <si>
    <t>Помещение</t>
  </si>
  <si>
    <t>Чувашская Республика, Комсомольский район, д. Александровка, ул. Комсомольская, д.170</t>
  </si>
  <si>
    <t>21:18:190301:213</t>
  </si>
  <si>
    <t>Склад</t>
  </si>
  <si>
    <t>Гараж</t>
  </si>
  <si>
    <t>Диспетчерская</t>
  </si>
  <si>
    <t>21:04:040201:149</t>
  </si>
  <si>
    <t>21:04:040201:538</t>
  </si>
  <si>
    <t>21:04:070310:1249</t>
  </si>
  <si>
    <t>21:04:070310:1248</t>
  </si>
  <si>
    <t>21:04:070310:1258</t>
  </si>
  <si>
    <t>21:04:070310:1257</t>
  </si>
  <si>
    <t>21:04:070310:1240</t>
  </si>
  <si>
    <t>21:04:070310:1251</t>
  </si>
  <si>
    <t>21:04:070310:1262</t>
  </si>
  <si>
    <t>21:04:040301:33</t>
  </si>
  <si>
    <t>21:04:070310:2362</t>
  </si>
  <si>
    <t>Для производственно-хозяйственной деятельности</t>
  </si>
  <si>
    <t>Водопровод, канализация, отопление от ТЭЦ, электроснабжение</t>
  </si>
  <si>
    <t>В пределах 50 м</t>
  </si>
  <si>
    <t xml:space="preserve"> Чувашская Республика,г.Новочебоксарск, ул.Коммунистическая,2</t>
  </si>
  <si>
    <t xml:space="preserve"> Чувашская Республика,г.Новочебоксарск,пр.Ельниковский,6 А</t>
  </si>
  <si>
    <t xml:space="preserve"> Чувашская Республика,г.Канаш, ул. Красноармейская, д. 62а</t>
  </si>
  <si>
    <t xml:space="preserve"> Чувашская Республика,г.Канаш, ул. Красноармейская, д. 62а, пом. 1</t>
  </si>
  <si>
    <t xml:space="preserve"> Чувашская Республика,г.Канаш, ул. Восточный р-н, д. 10а</t>
  </si>
  <si>
    <t>Чувашская Республика, Урмарский район, д. Большие Чаки, пер. Механизаторов, д.2</t>
  </si>
  <si>
    <t>Чувашская Республика, Урмарский район, д. Анаткасы, ул.Школьная, д.20</t>
  </si>
  <si>
    <t>Чувашская Республика, Урмарский район, д. Старые Урмары, ул. Перспективная, д.1а</t>
  </si>
  <si>
    <t>Чувашская Республика, Урмарский район, д. Тансарино, ул. Ленина, д.2а</t>
  </si>
  <si>
    <t>21:19:140201:267</t>
  </si>
  <si>
    <t>8 045 011,00</t>
  </si>
  <si>
    <t>21:19:140201:8</t>
  </si>
  <si>
    <t>21:19:000000:1808</t>
  </si>
  <si>
    <t>9 114 234,00</t>
  </si>
  <si>
    <t>21:19:180202:285</t>
  </si>
  <si>
    <t>21:19:070701:426</t>
  </si>
  <si>
    <t>21:19:070701:499</t>
  </si>
  <si>
    <t>21:19:070701:495</t>
  </si>
  <si>
    <t>21:19:070701:501</t>
  </si>
  <si>
    <t>Для легкой промышленности</t>
  </si>
  <si>
    <t>Для обслуживания и содержания здания школы</t>
  </si>
  <si>
    <t>Для ведения личного подсобного хозяйства</t>
  </si>
  <si>
    <t>346 326,11</t>
  </si>
  <si>
    <t>590 523,39</t>
  </si>
  <si>
    <t>Имеется автомобильная дорога с твердым покрытием, 300м.</t>
  </si>
  <si>
    <t>Имеется автомобильная дорога с твердым покрытием, 200м.</t>
  </si>
  <si>
    <t>Имеется автомобильная дорога с твердым покрытием, 500м.</t>
  </si>
  <si>
    <t>Имеется автомобильная дорога с твердым покрытием, 100м.</t>
  </si>
  <si>
    <t>Электричество, газ, вопровод, канализация</t>
  </si>
  <si>
    <t>Электричество, газ</t>
  </si>
  <si>
    <t>21:01:030401:4592</t>
  </si>
  <si>
    <t>21:01:030401:1075</t>
  </si>
  <si>
    <t>21-21-01/108/2005-389</t>
  </si>
  <si>
    <t>21-21-01/100/2005-362</t>
  </si>
  <si>
    <t>21-21-01/042/2007-096</t>
  </si>
  <si>
    <t>21:01:02 09 06:2005</t>
  </si>
  <si>
    <t>21-21-01/050/2009-010</t>
  </si>
  <si>
    <t>21:01:02:0000:269:001</t>
  </si>
  <si>
    <t>115 335,74</t>
  </si>
  <si>
    <t>21-21-01/106/2005-25</t>
  </si>
  <si>
    <t>1 148 997,29</t>
  </si>
  <si>
    <t>21:01:020211:591</t>
  </si>
  <si>
    <t>21:01:03:0000:4060:034</t>
  </si>
  <si>
    <t>21:01:030103:1829</t>
  </si>
  <si>
    <t>21:01:03:0000:7240:015</t>
  </si>
  <si>
    <t>21:01:03:00006839:017</t>
  </si>
  <si>
    <t>21:01:030105:3791</t>
  </si>
  <si>
    <t>21:01:010109:2201</t>
  </si>
  <si>
    <t>21-21-01/200/2010-045</t>
  </si>
  <si>
    <t>389 166,98</t>
  </si>
  <si>
    <t>21-21-01/050/2007-201</t>
  </si>
  <si>
    <t>21-21-01/011-011/2005-375</t>
  </si>
  <si>
    <t>47 318,63</t>
  </si>
  <si>
    <t>21-21-01/011/2005-261</t>
  </si>
  <si>
    <t>21:01:000000:16606</t>
  </si>
  <si>
    <t>21-21-01/004/2005-391</t>
  </si>
  <si>
    <t>21-21-01/116/2005-239</t>
  </si>
  <si>
    <t>21:01:010106:6754</t>
  </si>
  <si>
    <t>21:01:010106:696</t>
  </si>
  <si>
    <t>21-21-01/050/2005-375</t>
  </si>
  <si>
    <t>21:01:030107:2854</t>
  </si>
  <si>
    <t>21-21-01/166/2009-034</t>
  </si>
  <si>
    <t>21:01:03:0000:2877:017</t>
  </si>
  <si>
    <t>21-21-01/010/2010-104</t>
  </si>
  <si>
    <t>113,6 из 221,6</t>
  </si>
  <si>
    <t>401 650,54 (площади 221,6)</t>
  </si>
  <si>
    <t>21-21-01/069/2005-188</t>
  </si>
  <si>
    <t>21-21-01/248/2011-354</t>
  </si>
  <si>
    <t>32 из 184,7</t>
  </si>
  <si>
    <t>152 377,50 (площади 184,7)</t>
  </si>
  <si>
    <t>21:01:030510:1764</t>
  </si>
  <si>
    <t>21-21-01/087/2008-045</t>
  </si>
  <si>
    <t>21:01:03:0000:6774:001</t>
  </si>
  <si>
    <t>21:01:010605:3715</t>
  </si>
  <si>
    <t>21-21-01/019/2011-289</t>
  </si>
  <si>
    <t>214,6 из 696.40</t>
  </si>
  <si>
    <t>1543814,34 (площади 696,40)</t>
  </si>
  <si>
    <t>21:01:02:0000:14228:003</t>
  </si>
  <si>
    <t>21:01:03:0000:7302:001</t>
  </si>
  <si>
    <t>66,2 из 111,4</t>
  </si>
  <si>
    <t>266700,51 (площади 111,4)</t>
  </si>
  <si>
    <t>21:01:030202:528</t>
  </si>
  <si>
    <t>21:01:030202:527</t>
  </si>
  <si>
    <t>21:01:030202:524</t>
  </si>
  <si>
    <t>21-21-01/146/2005-017</t>
  </si>
  <si>
    <t>21-21-01/058/2005-228</t>
  </si>
  <si>
    <t>21:01:02:0000:2338:026</t>
  </si>
  <si>
    <t>21:01:020301:752</t>
  </si>
  <si>
    <t>21:01:020907:6580</t>
  </si>
  <si>
    <t>21:01:010605:931</t>
  </si>
  <si>
    <t xml:space="preserve">21:01:000000:42975    </t>
  </si>
  <si>
    <t>113,4 из 276,9</t>
  </si>
  <si>
    <t>228442,5 (площади 276,9)</t>
  </si>
  <si>
    <t>21-21-01/022/2011-367</t>
  </si>
  <si>
    <t>Чувашская Республика, г.Чебоксары, ул.50 лет Октября, д.22</t>
  </si>
  <si>
    <t>Чувашская Республика, г.Чебоксары, 50 лет Октября, 22</t>
  </si>
  <si>
    <t>Чувашская Республика, г.Чебоксары, 50 лет Октября, д. 13 корп. 1</t>
  </si>
  <si>
    <t>Чувашская Республика, г.Чебоксары, 9-ой Пятилетки, 4</t>
  </si>
  <si>
    <t>Чувашская Республика, г.Чебоксары, 9-ой Пятилетки,19/37</t>
  </si>
  <si>
    <t>Чувашская Республика, г.Чебоксары, 9-ой Пятилетки. 4а</t>
  </si>
  <si>
    <t>Чувашская Республика, г.Чебоксары, Ашмарина, 19</t>
  </si>
  <si>
    <t>Чувашская Республика, г.Чебоксары, Б.Хмельницкого, 53</t>
  </si>
  <si>
    <t>Чувашская Республика, г.Чебоксары, Б.Хмельницкого, 54</t>
  </si>
  <si>
    <t>Чувашская Республика, г.Чебоксары, Б.Хмельницкого,117</t>
  </si>
  <si>
    <t>Чувашская Республика, г.Чебоксары, Восточный, 10</t>
  </si>
  <si>
    <t>Чувашская Республика, г.Чебоксары, Гастелло, 9</t>
  </si>
  <si>
    <t>Чувашская Республика, г.Чебоксары, И. Франко, 17</t>
  </si>
  <si>
    <t>Чувашская Республика, г.Чебоксары, И. Франко, 18</t>
  </si>
  <si>
    <t>Чувашская Республика, г.Чебоксары, Калинина, 102</t>
  </si>
  <si>
    <t>Чувашская Республика, г.Чебоксары, Калинина, 106</t>
  </si>
  <si>
    <t>Чувашская Республика, г.Чебоксары, Кривова, 8</t>
  </si>
  <si>
    <t>Чувашская Республика, г.Чебоксары, Кривова,19</t>
  </si>
  <si>
    <t>Чувашская Республика, г.Чебоксары, Кукшумская, 7</t>
  </si>
  <si>
    <t>Чувашская Республика, г.Чебоксары, Л. Комсомола, 84 б</t>
  </si>
  <si>
    <t>Чувашская Республика, г.Чебоксары, Ленина, 38 корп. 1</t>
  </si>
  <si>
    <t>Чувашская Республика, г.Чебоксары, Ленинградская, 24</t>
  </si>
  <si>
    <t>Чувашская Республика, г.Чебоксары, М. Павлова, 22</t>
  </si>
  <si>
    <t>Чувашская Республика, г.Чебоксары, М. Павлова, 48</t>
  </si>
  <si>
    <t>Чувашская Республика, г.Чебоксары, Максимова, 9</t>
  </si>
  <si>
    <t>Чувашская Республика, г.Чебоксары, Ярославская,64</t>
  </si>
  <si>
    <t>Чувашская Республика, г.Чебоксары, Энтузиастов,7, корп.1</t>
  </si>
  <si>
    <t>Чувашская Республика, г.Чебоксары, Энтузиастов, 5</t>
  </si>
  <si>
    <t>Чувашская Республика, г.Чебоксары, Эгерский, 59</t>
  </si>
  <si>
    <t>Чувашская Республика, г.Чебоксары, Шевченко, 29</t>
  </si>
  <si>
    <t>Чувашская Республика, г.Чебоксары, Шевченко, 27</t>
  </si>
  <si>
    <t>Чувашская Республика, г.Чебоксары, Чапаева, 18</t>
  </si>
  <si>
    <t>Чувашская Республика, г.Чебоксары, Чапаева,  4</t>
  </si>
  <si>
    <t>Чувашская Республика, г.Чебоксары, Текстильщиков, 12</t>
  </si>
  <si>
    <t>Чувашская Республика, г.Чебоксары, Текстильщиков, 1/103</t>
  </si>
  <si>
    <t>Чувашская Республика, г.Чебоксары, Совхозная, 6</t>
  </si>
  <si>
    <t>Чувашская Республика, г.Чебоксары, Промышленная, 7А</t>
  </si>
  <si>
    <t>Чувашская Республика, г.Чебоксары, О.Кошевого, 1а</t>
  </si>
  <si>
    <t>Чувашская Республика, г.Чебоксары, Николаева, д. 46 корп. 1</t>
  </si>
  <si>
    <t>Чувашская Республика, г.Чебоксары, Николаева, 37</t>
  </si>
  <si>
    <t>Чувашская Республика, г.Чебоксары, Никитина, 11</t>
  </si>
  <si>
    <t>Чувашская Республика, г.Чебоксары, Московский, 38 корп. 1</t>
  </si>
  <si>
    <t>Чувашская Республика, г.Чебоксары, Московский, 31 б</t>
  </si>
  <si>
    <t>Чувашская Республика, г.Чебоксары, Мира, 76</t>
  </si>
  <si>
    <t>Чувашская Республика, г.Чебоксары, Мира, 72</t>
  </si>
  <si>
    <t>Чувашская Республика, г.Чебоксары, Мира, 19</t>
  </si>
  <si>
    <t>Чувашская Республика, г.Чебоксары, Мира, 14</t>
  </si>
  <si>
    <t>21:20:000000:1930 (условный 21-21-10/015/2008-212)</t>
  </si>
  <si>
    <t>газопровод, электрические сети, водоснабжение, канализация, автомобильная дорога с твердым покрытием</t>
  </si>
  <si>
    <t>нежилое помещение находится на первом этаже жилого дома, инженерная инфраструктура в доме, помещении имеется, автодорога проходит рядом с домом</t>
  </si>
  <si>
    <t>Расположен в центре  г. Цивильск, в 20 метрах от асфальтированной дороги . Здание  подключено  к электросети,  газовой  сети.  В радиусе 20 м имеется возможность подключения к водопроводу и канализации.</t>
  </si>
  <si>
    <t>21:02:010223:867</t>
  </si>
  <si>
    <t>21:02:010223:870</t>
  </si>
  <si>
    <t>Чувашская Республика, Ибресинский район, пос. Березовка, ул. Школьная, д. 1</t>
  </si>
  <si>
    <t>21:10:221301:62</t>
  </si>
  <si>
    <t>5 670 368,00</t>
  </si>
  <si>
    <t>21:10:221301:31</t>
  </si>
  <si>
    <t>Для содержания и обслуживания здания ясли-садика</t>
  </si>
  <si>
    <t>444 703,37</t>
  </si>
  <si>
    <t>газопровод- 1 м, электрические сети – 1м, водоснабжение -1м, канализация -1м, автомобильная дорога с твердым покрытием-1 м</t>
  </si>
  <si>
    <t>9 037,0</t>
  </si>
  <si>
    <t>Площадь земельного участка под объектом капитального строительства,  (га)</t>
  </si>
  <si>
    <t>Категория земель, к которой относится земельный участок под объектом капитального строительства</t>
  </si>
  <si>
    <t>Вид разрешенного использования земельного участка под объектом капитального строительства</t>
  </si>
  <si>
    <t>Форма собственности земельного участка под объектом капитального строительства</t>
  </si>
  <si>
    <t>Общая площадь объекта капитального строительства, кв. метров</t>
  </si>
  <si>
    <t>6 076 388,43</t>
  </si>
  <si>
    <t>для содержания и эксплуатации студенческого городка</t>
  </si>
  <si>
    <t>республиканская</t>
  </si>
  <si>
    <t>Имеется электроснабжение, водоснабжение, канализация</t>
  </si>
  <si>
    <t>Газопровод, электрические сети, водоснабжение, канализация,автомобильная дорога</t>
  </si>
  <si>
    <t>Имеется возможность подключения к центральному отоплению, водоснабжению, канализации, электроосвещению,  10 м. до асфальтированной дороги</t>
  </si>
  <si>
    <t>Имеется возможность подключения к центральному отоплению, водоснабжению, канализации, электроосвещению,  2 м. до асфальтированной дороги</t>
  </si>
  <si>
    <t xml:space="preserve">Имеется возможность подключения к центральному отоплению, водоснабжению, канализации, электроосвещению,  12 м. до асфальтированной дороги </t>
  </si>
  <si>
    <t>автодорога, электросети, газопровод</t>
  </si>
  <si>
    <t>65                                   5                                                       15</t>
  </si>
  <si>
    <t>автодорога, электросети</t>
  </si>
  <si>
    <t>60                                             200</t>
  </si>
  <si>
    <t>50                                   200</t>
  </si>
  <si>
    <t>310                                    250</t>
  </si>
  <si>
    <t>45                                        230</t>
  </si>
  <si>
    <t>210                                 200</t>
  </si>
  <si>
    <t>275                                      200</t>
  </si>
  <si>
    <t>165                                   230</t>
  </si>
  <si>
    <t>155                                         230</t>
  </si>
  <si>
    <t>автодорого, электросети, газопровод</t>
  </si>
  <si>
    <t>285                                                300                                        800</t>
  </si>
  <si>
    <t>55                                          100                                                   550</t>
  </si>
  <si>
    <t>267                                         25                                         500</t>
  </si>
  <si>
    <t>390                                  15                                          30</t>
  </si>
  <si>
    <t>350                            15                                           15</t>
  </si>
  <si>
    <t>автодорого, электросети, газопровод, водопровод, канализация, отпление, газаснабжение, электроснабжение, телефон</t>
  </si>
  <si>
    <t>1400                                       25                                             1</t>
  </si>
  <si>
    <t>1400                             25                                    1</t>
  </si>
  <si>
    <t>автодорого, электросети, газопровод, отопление, электроснабжение</t>
  </si>
  <si>
    <t>1405                                   55                                    1</t>
  </si>
  <si>
    <t>1415                                          65                                             1</t>
  </si>
  <si>
    <t>85                                             132                                     10</t>
  </si>
  <si>
    <t>85                                           132                                                      30</t>
  </si>
  <si>
    <t>240                                       255                                    5</t>
  </si>
  <si>
    <t>240                                          255                                          5</t>
  </si>
  <si>
    <t>Для содержания образовательной школы</t>
  </si>
  <si>
    <t>550                                 45                                          50</t>
  </si>
  <si>
    <t>625                                    20                                       150</t>
  </si>
  <si>
    <t>70                              30                                      35</t>
  </si>
  <si>
    <t>75                              35                                            40</t>
  </si>
  <si>
    <t>60                               20                              25</t>
  </si>
  <si>
    <t>автодорого, электросети, газопровод, водопровод, отопление, электроснабжение</t>
  </si>
  <si>
    <t>55                             30                                      40</t>
  </si>
  <si>
    <t>85                              25                                     10</t>
  </si>
  <si>
    <t>20                                   25                                             5</t>
  </si>
  <si>
    <t>автодорого, электросети, газопровод, отопление</t>
  </si>
  <si>
    <t>140                                   60                                          25</t>
  </si>
  <si>
    <t>автодорого, электросети, газопровод, электроснабжение</t>
  </si>
  <si>
    <t>150                                 75                                              35</t>
  </si>
  <si>
    <t>для содержания и обслуживания здания</t>
  </si>
  <si>
    <t>420                                 15                                               25</t>
  </si>
  <si>
    <t>330                                   25                                    15</t>
  </si>
  <si>
    <t>автодорога, газопровод, электросети</t>
  </si>
  <si>
    <t>65                                45                                           45</t>
  </si>
  <si>
    <t>65                                       45                                         45</t>
  </si>
  <si>
    <t>автодорога, газопровод, электросети, электроснабжение</t>
  </si>
  <si>
    <t>225                           15                                            15</t>
  </si>
  <si>
    <t>95                             70                               25</t>
  </si>
  <si>
    <t>160                                 500                                     25</t>
  </si>
  <si>
    <t>автодорога, газопровод, электросети, водопровод, канализация, отопление, электроснабжение, телефон, радио</t>
  </si>
  <si>
    <t>25                                               300                                           100</t>
  </si>
  <si>
    <t>автодорога, газопровод, электросети, водопровод, отопление, электроснабжение, канализация</t>
  </si>
  <si>
    <t>63                                          5                                               25</t>
  </si>
  <si>
    <t>11                                                      200                                200</t>
  </si>
  <si>
    <t xml:space="preserve">21:20:000000:975  </t>
  </si>
  <si>
    <t xml:space="preserve">21:20:000000:973, </t>
  </si>
  <si>
    <t>21:20:000000:902</t>
  </si>
  <si>
    <t>21:20:000000:963</t>
  </si>
  <si>
    <t>21:20:000000:976</t>
  </si>
  <si>
    <t>21:20:000000:901</t>
  </si>
  <si>
    <t>21:20:000000:960</t>
  </si>
  <si>
    <t xml:space="preserve"> 21:20:000000:962</t>
  </si>
  <si>
    <t>21:20:000000:961</t>
  </si>
  <si>
    <t>21:20:000000:965</t>
  </si>
  <si>
    <t>21:20:000000:966</t>
  </si>
  <si>
    <t>21:20:000000:900</t>
  </si>
  <si>
    <t>21:20:000000:3091</t>
  </si>
  <si>
    <t>21:20:000000:3092</t>
  </si>
  <si>
    <t>20,8кв.м.</t>
  </si>
  <si>
    <t>для размещения зданий лагеря солнечная дрлина</t>
  </si>
  <si>
    <t>20,3кв.м.</t>
  </si>
  <si>
    <t>42,3кв.м.</t>
  </si>
  <si>
    <t>383,4кв.м.</t>
  </si>
  <si>
    <t>189,2кв.м.</t>
  </si>
  <si>
    <t>138,6кв.м.</t>
  </si>
  <si>
    <t>46,6кв.м.</t>
  </si>
  <si>
    <t>101,7 кв.м.</t>
  </si>
  <si>
    <t>20,2кв.м.</t>
  </si>
  <si>
    <t>295,5кв.м.</t>
  </si>
  <si>
    <t>18,3кв.м.</t>
  </si>
  <si>
    <t>27,4кв.м.</t>
  </si>
  <si>
    <t>172,3кв.м.</t>
  </si>
  <si>
    <t>в 200 метрах от  щебеночной дороги, до комплекса дорога покрыта  бетонными плитами. Территория комплекса асфальтирована.. Имеется  водобашня с водопроводом . Здания  подключено  к электросети</t>
  </si>
  <si>
    <t>Чувашская Республика, г. Цивильск,  над правым берегом Малого Цивиля, напротив восточной окраины г. Цивильск, имущественный комплекс лагеря "Солнечная долина"</t>
  </si>
  <si>
    <t>Садовый домик</t>
  </si>
  <si>
    <t xml:space="preserve">Чувашская Республика, г. Цивильск,  над правым берегом Малого Цивиля, напротив восточной окраины г. Цивильск, имущественный комплекс лагеря "Солнечная долина" </t>
  </si>
  <si>
    <t>Административное здание</t>
  </si>
  <si>
    <t>Здание спального корпуса</t>
  </si>
  <si>
    <t>Здание водокачки</t>
  </si>
  <si>
    <t>Здание бани</t>
  </si>
  <si>
    <t>Здание склада</t>
  </si>
  <si>
    <t>21:26:110107:179</t>
  </si>
  <si>
    <t>Электрические сети</t>
  </si>
  <si>
    <t>Газопровод – 90 м., водоснабжение – 50 м., автомобильная дорога с твердым покрытием – 200 м.</t>
  </si>
  <si>
    <t>Газопровод – 85 м., водоснабжение – 45 м., автомобильная дорога с твердым покрытием – 200 м.</t>
  </si>
  <si>
    <t>Одноэтажное кирпичное строение</t>
  </si>
  <si>
    <t>Нежилое двухэтажное панельное здание</t>
  </si>
  <si>
    <t>Нежилое одноэтажное кирпичное здание с подвалом</t>
  </si>
  <si>
    <t>Баня</t>
  </si>
  <si>
    <t>Административно-бытовое здание</t>
  </si>
  <si>
    <t>Автовесовая</t>
  </si>
  <si>
    <t>Гараж-бытовка</t>
  </si>
  <si>
    <t>Дачный домик №1</t>
  </si>
  <si>
    <t>Дачный домик №10</t>
  </si>
  <si>
    <t>Дачный домик №11</t>
  </si>
  <si>
    <t>Дачный домик №12</t>
  </si>
  <si>
    <t>Дачный домик №13</t>
  </si>
  <si>
    <t>Дачный домик №14</t>
  </si>
  <si>
    <t>Дачный домик №15</t>
  </si>
  <si>
    <t>Дачный домик №17</t>
  </si>
  <si>
    <t>Дачный домик №2</t>
  </si>
  <si>
    <t>Дачный домик №4</t>
  </si>
  <si>
    <t>Дачный домик №5</t>
  </si>
  <si>
    <t>Дачный домик №6</t>
  </si>
  <si>
    <t>Дачный домик №7</t>
  </si>
  <si>
    <t>Дачный домик №8</t>
  </si>
  <si>
    <t>Двухэтажное кирпичное здание проходной</t>
  </si>
  <si>
    <t>Двухэтажное кирпичное здание теплового узла</t>
  </si>
  <si>
    <t>Депо-гараж</t>
  </si>
  <si>
    <t>Дизельная</t>
  </si>
  <si>
    <t>Здание (контора лесничества)</t>
  </si>
  <si>
    <t>Здание (Кордон квартал 60)</t>
  </si>
  <si>
    <t>Здание по ул. Декабристов, 5</t>
  </si>
  <si>
    <t>Караульная будка</t>
  </si>
  <si>
    <t>Хозяйственное здание</t>
  </si>
  <si>
    <t>Строения с пристроями</t>
  </si>
  <si>
    <t>Столовая</t>
  </si>
  <si>
    <t>Сооружения №№1,2,3</t>
  </si>
  <si>
    <t>Лаборатория</t>
  </si>
  <si>
    <t>Пожарная насосная станция с блоком бытовых помещений</t>
  </si>
  <si>
    <t>Помещения (к.23)</t>
  </si>
  <si>
    <t>Склад №2</t>
  </si>
  <si>
    <t>Склад №1</t>
  </si>
  <si>
    <t>Проходная</t>
  </si>
  <si>
    <t>Одноэтажный  кирпичный гараж на 5 боксов</t>
  </si>
  <si>
    <t>Помещения (к.19,39)</t>
  </si>
  <si>
    <t>Помещения (к.1,2,3,4,5)</t>
  </si>
  <si>
    <t>Коровник каменный</t>
  </si>
  <si>
    <t>Одноэтажное здание пилорамы из керамзитобетонных блоков</t>
  </si>
  <si>
    <t>Чувашская Республика, г.Чебоксары, ул.Гастелло, д.6/40</t>
  </si>
  <si>
    <t>Чувашская Республика, г.Новочебоксарск, ул.10-й Пятилетки, 1</t>
  </si>
  <si>
    <t>Чувашская Республика, г.Канаш, район Элеватора</t>
  </si>
  <si>
    <t>Чувашская Республика, г.Чебоксары, Березовый проезд, д.4</t>
  </si>
  <si>
    <t>Чувашская Республика, г.Чебоксары, пер. Ягодный, 2 а</t>
  </si>
  <si>
    <t>Республика Марий Эл, Звениговский район, в 500 метрах на восток от дома 1 лесоучастка Сокольный</t>
  </si>
  <si>
    <t>Республика Марий Эл, Звениговский район, Кокшамарское сельское поселение, в 500 метрах на восток от дома 1 лесоучастка Сокольный</t>
  </si>
  <si>
    <t>Чувашская Республика, г. Канаш, район Элеватора</t>
  </si>
  <si>
    <t>Чувашская Республика, г.Чебоксары, Складской проезд, д.20</t>
  </si>
  <si>
    <t>Чувашская Республика, Батыревский р-н, д.Чувашские Ишаки, ул.Л.П.Куракова, д.1</t>
  </si>
  <si>
    <t>Чувашская Республика, Комсомольский район, д.Новые Мураты, ул.Кирова, д.35</t>
  </si>
  <si>
    <t>Чувашская Республика, Комсомольский район, кв.№60</t>
  </si>
  <si>
    <t>Чувашская Республика, г.Чебоксары, ул.Декабристов, дом № 05</t>
  </si>
  <si>
    <t>Чувашская Республика, г.Чебоксары, пос.Северный</t>
  </si>
  <si>
    <t>Чувашская Республика, г.Чебоксары, проспект И.Яковлева, д.19, к.23</t>
  </si>
  <si>
    <t>Чувашская Республика, г.Новочебоксарск, ул.10-й Пятилетки, д.1, пом.3</t>
  </si>
  <si>
    <t>Чувашская Республика -Чувашия, Красноармейский р-н, с/пос. Караевское, д.Сирмапоси, ул.Животноводческая, д.1</t>
  </si>
  <si>
    <t>Чувашская Республика, г.Чебоксары, проспект И.Яковлева, д.19, к.19,39</t>
  </si>
  <si>
    <t>Чувашская Республика, г.Чебоксары, проспект И.Яковлева, д.19, к.1,2,3,4,5</t>
  </si>
  <si>
    <t>Чувашская Республика, г.Чебоксары, пр. Ленина, 35, пом. 4</t>
  </si>
  <si>
    <t>Чувашская Республика, г.Чебоксары, пр. И. Яковлева, д.13, пом.7</t>
  </si>
  <si>
    <t>Чувашская Республика, Вурнарский район, Вурнарский сельхозтехникум</t>
  </si>
  <si>
    <t>Чувашская Республика, г.Канаш, ул.Московская, д.19</t>
  </si>
  <si>
    <t>Чувашская Республика, г.Канаш, ул. Московская. д.19</t>
  </si>
  <si>
    <t>21:01:030403:92</t>
  </si>
  <si>
    <t>21:01:030403:90</t>
  </si>
  <si>
    <t>21:01:030403:91</t>
  </si>
  <si>
    <t>21:04:080401:221</t>
  </si>
  <si>
    <t>21:01:021203:113</t>
  </si>
  <si>
    <t>21:04:000000:1544</t>
  </si>
  <si>
    <t>21:01:020211:154</t>
  </si>
  <si>
    <t>21:04:080401:219</t>
  </si>
  <si>
    <t>12:14:7101001:43</t>
  </si>
  <si>
    <t>12:14:7101001:40</t>
  </si>
  <si>
    <t>12:14:7101001:62</t>
  </si>
  <si>
    <t>12:14:7101001:41</t>
  </si>
  <si>
    <t>12:14:7101001:50</t>
  </si>
  <si>
    <t>12:14:7101001:61</t>
  </si>
  <si>
    <t>12:14:7101001:45</t>
  </si>
  <si>
    <t>12:14:7101001:46</t>
  </si>
  <si>
    <t>12:14:7101001:52</t>
  </si>
  <si>
    <t>12:14:7101001:42</t>
  </si>
  <si>
    <t>12:14:7101001:58</t>
  </si>
  <si>
    <t>12:14:7101001:56</t>
  </si>
  <si>
    <t>12:14:7101001:54</t>
  </si>
  <si>
    <t>12:14:7101001:51</t>
  </si>
  <si>
    <t>21:01:021203:116</t>
  </si>
  <si>
    <t>21:01:021203:115</t>
  </si>
  <si>
    <t>21:04:080401:341</t>
  </si>
  <si>
    <t>21:01:030203:1511</t>
  </si>
  <si>
    <t>21:02:000000:712</t>
  </si>
  <si>
    <t>21:08:010301:73</t>
  </si>
  <si>
    <t>21:13:290402:102</t>
  </si>
  <si>
    <t>21:13:000000:2255</t>
  </si>
  <si>
    <t>21:01:000000:1622</t>
  </si>
  <si>
    <t>21:04:080401:261</t>
  </si>
  <si>
    <t>21:01:040106:106</t>
  </si>
  <si>
    <t>21:02:000000:663</t>
  </si>
  <si>
    <t>21:01:030203:1555</t>
  </si>
  <si>
    <t>21:01:030203:736</t>
  </si>
  <si>
    <t>21:01:020705:916</t>
  </si>
  <si>
    <t>21:01:021203:119</t>
  </si>
  <si>
    <t>21:01:021203:118</t>
  </si>
  <si>
    <t>21:04:080401:237</t>
  </si>
  <si>
    <t>21:04:080401:342</t>
  </si>
  <si>
    <t>21:01:021203:114</t>
  </si>
  <si>
    <t>21:14:000000:1486</t>
  </si>
  <si>
    <t>21:01:020705:922</t>
  </si>
  <si>
    <t>21:01:020705:925</t>
  </si>
  <si>
    <t>21:01:020502:2694</t>
  </si>
  <si>
    <t>21:01:020705:863</t>
  </si>
  <si>
    <t>21:09:000000:2369</t>
  </si>
  <si>
    <t>21:02:000000:664</t>
  </si>
  <si>
    <t>21:01:021203:117</t>
  </si>
  <si>
    <t>21:04:060111:145</t>
  </si>
  <si>
    <t>21:04:060111:146</t>
  </si>
  <si>
    <t>21:01:021203:71</t>
  </si>
  <si>
    <t>21:08:010301:20</t>
  </si>
  <si>
    <t>21:01:030203:303</t>
  </si>
  <si>
    <t>21:14:120204:54</t>
  </si>
  <si>
    <t>21:09:310103:353</t>
  </si>
  <si>
    <t>21:04:060202:3447</t>
  </si>
  <si>
    <t>21:04:060202:3445</t>
  </si>
  <si>
    <t>для обслуживания нежилых зданий для образовательной деятельности</t>
  </si>
  <si>
    <t>21:01:030203:490</t>
  </si>
  <si>
    <t>21:04:080201:0001</t>
  </si>
  <si>
    <t>21:01:040106:94</t>
  </si>
  <si>
    <t>21:01:020211:0048</t>
  </si>
  <si>
    <t>21:01:030403:0027</t>
  </si>
  <si>
    <t>для производственно-хозяйственной деятельности</t>
  </si>
  <si>
    <t>для размещения производственной базы</t>
  </si>
  <si>
    <t>для эксплуатации производственной базы</t>
  </si>
  <si>
    <t>для обслуживания нежилого здания, строений и сооружений</t>
  </si>
  <si>
    <t>Для размещения объектов предпринимательской деятельности</t>
  </si>
  <si>
    <t>Земли сельскохозяйственного назначения</t>
  </si>
  <si>
    <t>для сельскохозяйственного производства</t>
  </si>
  <si>
    <t>предпринимательство</t>
  </si>
  <si>
    <t>для размещения объектов предпринимательской деятельности</t>
  </si>
  <si>
    <t>Примечание</t>
  </si>
  <si>
    <t>98 кв.м сдано в аренду</t>
  </si>
  <si>
    <t>497,3 кв.м сданов а ренду</t>
  </si>
  <si>
    <t>Здание производственной мастерской</t>
  </si>
  <si>
    <t xml:space="preserve"> Здание гаража </t>
  </si>
  <si>
    <t xml:space="preserve">21:23:000000:1529 </t>
  </si>
  <si>
    <t>21:23:000000:1575</t>
  </si>
  <si>
    <t>21:23:000000:820</t>
  </si>
  <si>
    <t>Республика Марий Эл</t>
  </si>
  <si>
    <t>Собственность Чувашской Республики</t>
  </si>
  <si>
    <t>г.Чебоксары</t>
  </si>
  <si>
    <t>г.Новочебоксарск</t>
  </si>
  <si>
    <t>г.Канаш</t>
  </si>
  <si>
    <t>Батыревский район</t>
  </si>
  <si>
    <t>Вурнарский район</t>
  </si>
  <si>
    <t>Чувашская Республика, Батыревский район, д.Чувашские Ишаки, ул.Л.П.Куракова, д.1</t>
  </si>
  <si>
    <t>Чувашская Республика, Красноармейский район, с/пос. Караевское, д.Сирмапоси, ул.Животноводческая, д.1</t>
  </si>
  <si>
    <t>Красноармейский район</t>
  </si>
  <si>
    <t>Комсомольский район</t>
  </si>
  <si>
    <t>Аликовский район</t>
  </si>
  <si>
    <t>Ибресинский район</t>
  </si>
  <si>
    <t>Канашский район</t>
  </si>
  <si>
    <t>Козловский район</t>
  </si>
  <si>
    <t>Красночетайский район</t>
  </si>
  <si>
    <t>Моргаушский район</t>
  </si>
  <si>
    <t>Урмарский район</t>
  </si>
  <si>
    <t>Порецкий район</t>
  </si>
  <si>
    <t>Цивильский район</t>
  </si>
  <si>
    <t>Чебоксарский район</t>
  </si>
  <si>
    <t>Шумерлинский район</t>
  </si>
  <si>
    <t>Яльчикский район</t>
  </si>
  <si>
    <t>Янтиковский район</t>
  </si>
  <si>
    <t>Чувашская Республика, г.Чебоксары, ул.Декабристов, дом № 5</t>
  </si>
  <si>
    <t>Земли промышленности и иного специального назначения</t>
  </si>
  <si>
    <t>Электроснабжение</t>
  </si>
  <si>
    <t>Ээлектроснабжение</t>
  </si>
  <si>
    <t>Электроснабжение, отопление от собственной котельной</t>
  </si>
  <si>
    <t>Электроснабжение,печное отопление</t>
  </si>
  <si>
    <t>Водопровод, горячее водоснабжение, канализация, центральное отопление, электроснабжение, телефон</t>
  </si>
  <si>
    <t>Республиканская</t>
  </si>
  <si>
    <t>Нет</t>
  </si>
  <si>
    <t>Имеется возможность подключения к энергоснабжению, теплоснабжению, водоснабжению, телефонной связи</t>
  </si>
  <si>
    <t>Для содержания зданий и сооружений</t>
  </si>
  <si>
    <t>Для сельскохозяйственного производства</t>
  </si>
  <si>
    <t>Для эксплуатации производственной базы</t>
  </si>
  <si>
    <t>Для размещения производственной базы</t>
  </si>
  <si>
    <t>Для обслуживания нежилого здания, строений и сооружений</t>
  </si>
  <si>
    <t>Для содержания и эксплуатации студенческого городка</t>
  </si>
  <si>
    <t>Для содержания здания</t>
  </si>
  <si>
    <t>Для содержания зданий</t>
  </si>
  <si>
    <t>Для содержания и обслуживания детского сада</t>
  </si>
  <si>
    <t>Для содержания и обслуживания зданий и сооружений</t>
  </si>
  <si>
    <t>Для содержания зданий и сооружений Тойгильдинской СОШ</t>
  </si>
  <si>
    <t>Для содержания и обслуживания зданий предприятия</t>
  </si>
  <si>
    <t>Для содержания и обслуживания котельной</t>
  </si>
  <si>
    <t>Для содержания и обслуживания здания школы</t>
  </si>
  <si>
    <t>Для размещения здания производственной мастерской и здания гаража</t>
  </si>
  <si>
    <t>Для хозяйственной деятельности</t>
  </si>
  <si>
    <t>Для содержания образовательного учреждения</t>
  </si>
  <si>
    <t>Для размещения объектов образования</t>
  </si>
  <si>
    <t>Для содержания и обслуживания здания</t>
  </si>
  <si>
    <t>Водопровод, канализация, отопление, электроснабжение, радио, телефон</t>
  </si>
  <si>
    <t>Водопровод, горячее водоснабжение,канализация, отопление, электроснабжение, радио, телефон</t>
  </si>
  <si>
    <t>Водопровод, канализация, отопление, электроснабжение, телефон</t>
  </si>
  <si>
    <t>Отопление от групповой котельной, электроснабжение</t>
  </si>
  <si>
    <t>Водопровод, канализация, отопление от групповой котельной, электроснабжение</t>
  </si>
  <si>
    <t xml:space="preserve">Электроснабжение </t>
  </si>
  <si>
    <t>Электроснабжение, водоснабжение, отопление, канализация</t>
  </si>
  <si>
    <t>Водоснабжение, канализация, отопление, централизованное горячее водоснабжение,электроснабжение, вентиляция</t>
  </si>
  <si>
    <t>Электроснабжение, вентиляция</t>
  </si>
  <si>
    <t>Водопровод, канализация, отопление, электроснабжение, вентиляция</t>
  </si>
  <si>
    <t>Водопровод, канализация, отопление от собственной котельной, электроснабжение, вентиляция</t>
  </si>
  <si>
    <t>Наличие инженерной и транспортной инфраструктур</t>
  </si>
  <si>
    <t>Земли лесного фонда</t>
  </si>
  <si>
    <t>Федеральная</t>
  </si>
  <si>
    <t>Отопление от собственной котельной; Электроснабжение</t>
  </si>
  <si>
    <t>Для обслуживания нежилых зданий для образовательной деятельности</t>
  </si>
  <si>
    <t>Чувашская Республика, г.Чебоксары, пер. Ягодный, д. 2 а</t>
  </si>
  <si>
    <t>Электроснабжение, водоснабжение, канализация, отопление, горячее водоснабжение, вентиляция, радио</t>
  </si>
  <si>
    <t xml:space="preserve">21:20:000000:1930 </t>
  </si>
  <si>
    <t>Для обслуживания здания  метод. кабинета</t>
  </si>
  <si>
    <t>21:20:080601:4, 21:20:080601:5</t>
  </si>
  <si>
    <t>4,5312 и 0,2381</t>
  </si>
  <si>
    <t>Для размещения зданий лагеря солнечная долина</t>
  </si>
  <si>
    <t>в 200 метрах от  щебеночной дороги, до комплекса дорога покрыта  бетонными плитами. Территория комплекса асфальтирована.. Имеется  водобашня с водопроводом . Здание  подключено  к электросети</t>
  </si>
  <si>
    <t>21:20:080601:4,  21:20:080601:5</t>
  </si>
  <si>
    <t>Земли сельскохозяйственного назначения (возможно согласование изменения категории)</t>
  </si>
  <si>
    <t>1. автомобильная дорога с твердым покрытием; 
2.подключение к газо-, электро-, водо- снабжению и канализации возможно от д.Толиково</t>
  </si>
  <si>
    <t>автодорога, электросети, газопровод, водопровод, канализация, отопление, газоснабжение, электроснабжение, телефон</t>
  </si>
  <si>
    <t>автодорога, электросети, газопровод, отопление, электроснабжение</t>
  </si>
  <si>
    <t>автодорога, электросети, газопровод, водопровод, отопление, электроснабжение</t>
  </si>
  <si>
    <t>автодорога, электросети, газопровод, водопровод, канализация, отопление, газаснабжение, электроснабжение, телефон</t>
  </si>
  <si>
    <t>автодорога, электросети, газопровод, отопление</t>
  </si>
  <si>
    <t>автодорога, электросети, газопровод, электроснабжение</t>
  </si>
  <si>
    <t>Для содержания и эксплуатации здания</t>
  </si>
  <si>
    <t>газопровод, электроснабжение, водоснабжение, канализация</t>
  </si>
  <si>
    <t>газопровод, водоснабжение, электроснабжение</t>
  </si>
  <si>
    <t>2,5 км. от ближайшей автомагистрали; 8 км. от ближайшей ж/д дороги</t>
  </si>
  <si>
    <t>909 м. от ближайшей автомагистрали; 120 м. от ближайшей ж/д дороги</t>
  </si>
  <si>
    <t>910 м. от ближайшей автомагистрали; 120 м. от ближайшей ж/д дороги</t>
  </si>
  <si>
    <t>3 км. от ближайшей автомагистрали; 23 км. от ближайшей ж/д дороги</t>
  </si>
  <si>
    <t>электроснабжение</t>
  </si>
  <si>
    <t>П Е Р Е Ч Е Н Ь
свободных от прав третьих лиц объектов капитального строительства и земельных участков под ними, расположенных на территории Чувашской Республики</t>
  </si>
  <si>
    <t>Чувашская Республика, Аликовский район, с. Русская Сорма, ул. Калинина, д.4</t>
  </si>
  <si>
    <t>21:07:000000:1005</t>
  </si>
  <si>
    <t>21:07:240701:4</t>
  </si>
  <si>
    <t>Чувашская Республика, с. Карамышево, ул. Молодежная, д. 20</t>
  </si>
  <si>
    <t>21:12:050302:265</t>
  </si>
  <si>
    <t>магазины</t>
  </si>
  <si>
    <t>Газопровод, электрические сети, водоснабжение, автомобильная дорога с твердым покрытием</t>
  </si>
  <si>
    <t>21:12:050302:234</t>
  </si>
  <si>
    <t>Продан по договору купли-продажи от 05.07.2016</t>
  </si>
  <si>
    <t>Продан по договору купли-продажи от 28.06.2016</t>
  </si>
  <si>
    <t>Заключен договор аренды</t>
  </si>
  <si>
    <t>Продан по договору купли-продажи от 30.05.2016</t>
  </si>
  <si>
    <t>Чувашская Республика, Янтиковский район, с Янтиково, пр. Ленина, здание находится примерно в 40 м. по направлению на северо-запад от ориентира дом № 36</t>
  </si>
  <si>
    <t>21:26:110107:136</t>
  </si>
  <si>
    <t>21:26:110111:153</t>
  </si>
  <si>
    <t>21:01:030510:1767</t>
  </si>
  <si>
    <t>Чувашская Республика, г.Чебоксары, Никитина, 9</t>
  </si>
  <si>
    <t>Чуашская Республика, г. Чебоксары, ул. Совхозная, д. 13</t>
  </si>
  <si>
    <t>21:01:011101:753</t>
  </si>
  <si>
    <t>21:01:020906:3410</t>
  </si>
  <si>
    <t xml:space="preserve">21:01:030404:4866 </t>
  </si>
  <si>
    <t>21:01:030103:364</t>
  </si>
  <si>
    <t>Чувашская Республика, г. Чебоксары, ул. Николая Ильбекова, д. 3</t>
  </si>
  <si>
    <t>21:01:020301:3099</t>
  </si>
  <si>
    <t xml:space="preserve"> 21:01:010108:2813  </t>
  </si>
  <si>
    <t>21:01:030404:1974</t>
  </si>
  <si>
    <t>21:01:010108:4239</t>
  </si>
  <si>
    <t xml:space="preserve">21:01:010902:11314 </t>
  </si>
  <si>
    <t>21:01:010209:5741</t>
  </si>
  <si>
    <t xml:space="preserve">21:01:020502:372 </t>
  </si>
  <si>
    <t xml:space="preserve">21:01:030208:1572 </t>
  </si>
  <si>
    <t xml:space="preserve">21:01:020204:576 </t>
  </si>
  <si>
    <t xml:space="preserve">21:01:020206:881 </t>
  </si>
  <si>
    <t>Чувашская Республика, г. Чебоксары, б-р К. Ефремова, 16</t>
  </si>
  <si>
    <t xml:space="preserve">21:01:020102:699 </t>
  </si>
  <si>
    <t>Чувашская Республика, г. Чебоксары, ул.Гражданская, 52</t>
  </si>
  <si>
    <t>21:01:010605:3708</t>
  </si>
  <si>
    <t xml:space="preserve">21:01:020301:2931  </t>
  </si>
  <si>
    <t>21:01:030404:1976</t>
  </si>
  <si>
    <t>21:01:020101:442</t>
  </si>
  <si>
    <t>21:01:020901:7319</t>
  </si>
  <si>
    <t xml:space="preserve">21:01:020901:7323 </t>
  </si>
  <si>
    <t xml:space="preserve">21:01:020801:938 </t>
  </si>
  <si>
    <t>21:01:010209:5861</t>
  </si>
  <si>
    <t>21:01:010202:5471</t>
  </si>
  <si>
    <t>Чувашская Республика, г.Чебоксары, пр.Московский, 31 б</t>
  </si>
  <si>
    <t>Чувашская Республика, г.Чебоксары, пр.Мира, 14</t>
  </si>
  <si>
    <t>Чувашская Республика, г.Чебоксары, пр.Мира, 11</t>
  </si>
  <si>
    <t>Чувашская Республика, г.Чебоксары, пр.Мира, 19</t>
  </si>
  <si>
    <t>Чувашская Республика, г.Чебоксары, пр.Мира, 72</t>
  </si>
  <si>
    <t>Чувашская Республика, г.Чебоксары, пр.Мира, 76</t>
  </si>
  <si>
    <t>21:01:010111:3167</t>
  </si>
  <si>
    <t>21:01:030108:4011</t>
  </si>
  <si>
    <t>21:01:030107:2712</t>
  </si>
  <si>
    <t>Чувашская Республика, г. Чебоксары, ул. Пирогова, д. 18</t>
  </si>
  <si>
    <t xml:space="preserve">21:01:010208:1811 </t>
  </si>
  <si>
    <t>21:01:010807:704</t>
  </si>
  <si>
    <t xml:space="preserve">21:01:000000:30628 </t>
  </si>
  <si>
    <t>Чувашская Республика, г. Чебоксары, ул. Р. Люксембург, д. 6</t>
  </si>
  <si>
    <t>21:01:03:0000:01:004</t>
  </si>
  <si>
    <t xml:space="preserve">21:01:030103:315 </t>
  </si>
  <si>
    <t>Чувашская Республика, г. Чебоксары, пр. Тракторостроителей, д. 28</t>
  </si>
  <si>
    <t xml:space="preserve">21:01:030407:462 </t>
  </si>
  <si>
    <t>Чувашская Республика, г. Чебоксары, ул. Чернышевского, д. 3</t>
  </si>
  <si>
    <t>21:01:010803:2016</t>
  </si>
  <si>
    <t>21:01:020301:1027</t>
  </si>
  <si>
    <t>Чувашская Республика, г. Чебоксары,  Эгерский бульвар, д. 16 корп. 1</t>
  </si>
  <si>
    <t xml:space="preserve">21:01:030401:5964 </t>
  </si>
  <si>
    <t>21:01:020104:563</t>
  </si>
  <si>
    <t>21:01:02:0000:01:021</t>
  </si>
  <si>
    <t>21:01:02:0000:01:044</t>
  </si>
  <si>
    <t>Чувашская Республика, г. Чебоксары, бульвар Эгерский, 31</t>
  </si>
  <si>
    <t>Чувашская Республика, г. Чебоксары, бульвар Эгерский, д. 49</t>
  </si>
  <si>
    <t>Чувашская Республика, г. Чебоксары, ул.Эльменя, д.17</t>
  </si>
  <si>
    <t>Чувашская Республика, г.Чебоксары, ул.Ярославская, д.64</t>
  </si>
  <si>
    <t>21:01:020907:7712</t>
  </si>
  <si>
    <t>21:01:010802:1109</t>
  </si>
  <si>
    <t>Электричество, газ, водопровод, канализация</t>
  </si>
  <si>
    <t>Заключен договор аренды от 18.07.2016г.</t>
  </si>
  <si>
    <t>Заключен договор аренды от 06.06.2016</t>
  </si>
  <si>
    <t>Заключен договор аренды от 20.07.2016</t>
  </si>
  <si>
    <t xml:space="preserve">Продан путем проведения открытого аукциона от 27.04.2016 </t>
  </si>
  <si>
    <t>Включен в план приватизации</t>
  </si>
  <si>
    <t>Нет желающих на приобретение объекта, решается вопрос о включение в план приватизации</t>
  </si>
  <si>
    <t>Включен в план приватизации на 2016 год</t>
  </si>
  <si>
    <t>Выставлялся на торги; аукцион признан несостоявшимя из-за отсутствия заявок</t>
  </si>
  <si>
    <t xml:space="preserve">Мариинско-Посадский район </t>
  </si>
  <si>
    <t>Чувашская Республика, Мариинско-Посадский район, с. Шоршелы, ул. Николаева, д. 6</t>
  </si>
  <si>
    <t>21:16:000000:7803</t>
  </si>
  <si>
    <t>133 550,61</t>
  </si>
  <si>
    <t>Электроснабжение, отопление</t>
  </si>
  <si>
    <t>г.Алатырь</t>
  </si>
  <si>
    <t>Чувашская Республика, г.Алатырь, ул.Ленина, д.130</t>
  </si>
  <si>
    <t>21:03:010524:84</t>
  </si>
  <si>
    <t>21:03:010524:71</t>
  </si>
  <si>
    <t>для обслуживания здания больницы</t>
  </si>
  <si>
    <t>Отопление от собственной котельной, электроснабжение, водопровод, канализация</t>
  </si>
  <si>
    <t>Центральное отопление, водопровод, канализация, горячее водоснабжение, электроснабжение, радио, телефон, вентиляция</t>
  </si>
  <si>
    <t>Центральное отопление, водопровод, канализация, горячее водоснабжение, электроснабжение, радио, вентиляция</t>
  </si>
  <si>
    <t>Водопровод, квнализация, отопление от групповой котельной, централизованное горячее водоснабжение, электроснабжение</t>
  </si>
  <si>
    <t>401 650,54</t>
  </si>
  <si>
    <t xml:space="preserve">152 377,50 </t>
  </si>
  <si>
    <t xml:space="preserve">641 802,89 </t>
  </si>
  <si>
    <t>Объект незавершенного строительства</t>
  </si>
  <si>
    <t>Чувашская Республика, г.Новочебоксарск, ул.Комсомольская, вл.19Б</t>
  </si>
  <si>
    <t>21:02:010213:2570</t>
  </si>
  <si>
    <t>21:02:010213:52</t>
  </si>
  <si>
    <t>Земельный участок для строительства здания ветеринарного офиса</t>
  </si>
  <si>
    <t>ведется поиск инвесторов</t>
  </si>
  <si>
    <t>включен в план (программу) приватизации</t>
  </si>
  <si>
    <t>включен в прогнозный план (программу) приватизации</t>
  </si>
  <si>
    <t>Продан по договору купли-продажи от 04.08.2016</t>
  </si>
  <si>
    <t>Чувашская Республика, Янтиковский район, с.Шимкусы, ул.Ленина, д.5</t>
  </si>
  <si>
    <t>21:26:080106:187</t>
  </si>
  <si>
    <t>21:26:080106:95</t>
  </si>
  <si>
    <t>Собственность МО Шимкусское сельское поселение Янтиковского района</t>
  </si>
  <si>
    <t>Охранная зона ЛЭП</t>
  </si>
  <si>
    <t>Часть здания администрации СХПК им. А. Г. Николаева (помещение)</t>
  </si>
  <si>
    <t>Административно-производственное здание</t>
  </si>
  <si>
    <t>Чувашская Республика, Канашский район, село Ямашево</t>
  </si>
  <si>
    <t>21:11:000000:1724</t>
  </si>
  <si>
    <t>21:11:01 06 04:0001</t>
  </si>
  <si>
    <t>Печное отопление, электроснабжение</t>
  </si>
  <si>
    <t xml:space="preserve">    </t>
  </si>
  <si>
    <t>передан в безвоздмездное  пользование</t>
  </si>
  <si>
    <t>Чувашская Республика, Чебоксарский район, д.Новые Тренькасы, ул.Зеленая, д.1в</t>
  </si>
  <si>
    <t>21:21:171001:546</t>
  </si>
  <si>
    <t>21:21:171001:1471</t>
  </si>
  <si>
    <t>Коммунальное обслуживание</t>
  </si>
  <si>
    <t>Земельный участок частично входит в охранные зоны подземных кабельных линий электропередач: 21.21.2.215</t>
  </si>
  <si>
    <t>1. автомобильная дорога с твердым покрытием; 
2.подключение к газо-, электро-, водо- снабжению и канализации возможно от д.Новые Тренькасы</t>
  </si>
  <si>
    <t>21:09:000000:261</t>
  </si>
  <si>
    <t>Чувашская Республика, Вурнарский район, п.Вурнары, на территории филиала ЗАО фирмы "Август"</t>
  </si>
  <si>
    <t>филиал ЗАО фирмы "Август"</t>
  </si>
  <si>
    <t>Гостиничный комплекс "Савал"</t>
  </si>
  <si>
    <t>Чувашская Республика, г.Цивильск, ул. Николаева, д.2 "а"</t>
  </si>
  <si>
    <t>21:20:000000:1683</t>
  </si>
  <si>
    <t>21:20:100142:18</t>
  </si>
  <si>
    <t>Чувашская Республика, г.Новочебоксарск, ул.Коммунистическая, д.27, корп.4</t>
  </si>
  <si>
    <t>21:02:010212:321</t>
  </si>
  <si>
    <t>21:02:010212:318</t>
  </si>
  <si>
    <t>21:02:010212:319</t>
  </si>
  <si>
    <t>21:02:010212:320</t>
  </si>
  <si>
    <t>Электроснабжение, канализация</t>
  </si>
  <si>
    <t xml:space="preserve">21:01:000000:41394 </t>
  </si>
  <si>
    <t>21:01:020905:3213</t>
  </si>
  <si>
    <t>21:01:030503:1206</t>
  </si>
  <si>
    <t>21:01:020906:7963</t>
  </si>
  <si>
    <t>21:01:020406:2284</t>
  </si>
  <si>
    <t>Заключен договор аренды от 29.06.2016</t>
  </si>
  <si>
    <t>Заключен договор аренды от 27.07.2016</t>
  </si>
  <si>
    <t>Заключен договор аренды от 15.08.2016</t>
  </si>
  <si>
    <t>Заключен договор аренды от 12.03.2013</t>
  </si>
  <si>
    <t>Продан по договору купли-продажи от 08.09.2016</t>
  </si>
  <si>
    <t>Чувашская Республика, г. Чебоксары, ул. Николая Ильбекова, д. 7, корп.2</t>
  </si>
  <si>
    <t>Продан по договору купли-продажи от 02.09.2016</t>
  </si>
  <si>
    <t>Чувашская Республика, Вурнарский район, п.Вурнары, ул.Комсомольская, д.54</t>
  </si>
  <si>
    <t>Здание (имущественный комплекс)</t>
  </si>
  <si>
    <t>21:09:000000:1206</t>
  </si>
  <si>
    <t>21:09:000000:1207</t>
  </si>
  <si>
    <t>21:09:000000:1156</t>
  </si>
  <si>
    <t>21:09:000000:1133</t>
  </si>
  <si>
    <t>21:09:280127:56</t>
  </si>
  <si>
    <t>для производственных нужд</t>
  </si>
  <si>
    <t>передан в сельское поселение</t>
  </si>
  <si>
    <t>Продан по договору купли-продажи от 05.10.2016</t>
  </si>
  <si>
    <t>Продан по договору купли-продажи</t>
  </si>
  <si>
    <t>Продан по договору купли-продажи от 18.11.2016</t>
  </si>
  <si>
    <t xml:space="preserve">Продан путем проведения открытого аукциона от 30.11.2016 </t>
  </si>
  <si>
    <t>Заключен договор аренды от 18.10.2016</t>
  </si>
  <si>
    <t>Заключен договор аренды от 03.11.2016</t>
  </si>
  <si>
    <t>Продан по договору купли-продажи от 16.12.2016</t>
  </si>
  <si>
    <t>Продан по договору купли-продажи от 19.12.2016</t>
  </si>
  <si>
    <t>Помещения</t>
  </si>
  <si>
    <t>Чувашская Республика, Янтиковский район, с/пос.Тюмеревское, д.Бахтиарово, ул.Школьная, д.1, пом.1,2</t>
  </si>
  <si>
    <t>21:26:240102:82</t>
  </si>
  <si>
    <t>59 734,90</t>
  </si>
  <si>
    <t>Чувашская Республика, г.Чебоксары, ул. К.Иванова, д.79/16, пом.1,4,5</t>
  </si>
  <si>
    <t>21:01:010205:1065</t>
  </si>
  <si>
    <t>712 204,16</t>
  </si>
  <si>
    <t>Водопровод, канализация, отопление, электроснабжение</t>
  </si>
  <si>
    <t>Гараж с автомойкой</t>
  </si>
  <si>
    <t>Чувашская Республика, г.Новочебоксарск, ул.Коммунистическая, д.27, корп.10</t>
  </si>
  <si>
    <t>21:02:000000:1238</t>
  </si>
  <si>
    <t>5 503 095,70</t>
  </si>
  <si>
    <t>Электроснабжение, канализация, водопровод</t>
  </si>
  <si>
    <t>г.Шумерля</t>
  </si>
  <si>
    <t>Нежилое встроенное помещение</t>
  </si>
  <si>
    <t>Чувашская Республика, г.Шумерля, ул.Щорса, д.2</t>
  </si>
  <si>
    <t>21:05:010116:732</t>
  </si>
  <si>
    <t>3 507 507,11</t>
  </si>
  <si>
    <t>Чувашская Республика, г.Чебоксары, Л. Комсомола, 44</t>
  </si>
  <si>
    <t>21:01:030401:5100</t>
  </si>
  <si>
    <t>Чувашская Республика, г.Чебоксары, Никитина, 12</t>
  </si>
  <si>
    <t>21:01:030510:1763</t>
  </si>
  <si>
    <t>Чувашская Республика, г.Чебоксары, Энтузиастов, 7</t>
  </si>
  <si>
    <t>21:01:000000:11327</t>
  </si>
  <si>
    <t>Чувашская Республика, г. Чебоксары, ул. Ильбекова, д. 9</t>
  </si>
  <si>
    <t>21:01:000000:39280</t>
  </si>
  <si>
    <t>21:01:020102:700</t>
  </si>
  <si>
    <t>Чувашская Республика, г. Чебоксары, ул.Гражданская, 25</t>
  </si>
  <si>
    <t>21:01:010603:355</t>
  </si>
  <si>
    <t>Чувашская Республика, г. Чебоксары, ул.Эльменя, д.13</t>
  </si>
  <si>
    <t>21:01:010802:3158</t>
  </si>
  <si>
    <t>Чувашская Республика, г. Чебоксары, ул.139 Стрелковой дивизии, д.8</t>
  </si>
  <si>
    <t>21:01:010106:7968</t>
  </si>
  <si>
    <t>Чувашская Республика, г. Чебоксары, ул.Р.Зорге, д.12</t>
  </si>
  <si>
    <t>21:01:030510:140</t>
  </si>
  <si>
    <t>Чувашская Республика, г. Чебоксары, ул.Афанасьева, д.12</t>
  </si>
  <si>
    <t>21:01:010202:4874</t>
  </si>
  <si>
    <t>Чувашская Республика, г. Чебоксары, ул.К.Иванова, д.69</t>
  </si>
  <si>
    <t>21:01:010204:484</t>
  </si>
  <si>
    <t>Продан по договору купли-продажи от 01.11.2016</t>
  </si>
  <si>
    <t>Чувашская Республика, г. Алатырь, ул. Троицкая, д. 2</t>
  </si>
  <si>
    <t>гараж</t>
  </si>
  <si>
    <t>21:03:010301:35</t>
  </si>
  <si>
    <t>21:03:010301:36</t>
  </si>
  <si>
    <t>21:03:010301:27</t>
  </si>
  <si>
    <t>На земельном участке расположен объект культурного наследия</t>
  </si>
  <si>
    <t>Чувашская Республика, г.Алатырь, ул. Ленина, д.26</t>
  </si>
  <si>
    <t>21:03:010532:139</t>
  </si>
  <si>
    <t>21:03:010503:40</t>
  </si>
  <si>
    <t>для обслуживания здания</t>
  </si>
  <si>
    <t>Продан по договору купли-продажи от 21.11.2016</t>
  </si>
  <si>
    <t>Чувашская Республика, Батыревский район, с. Тарханы, ул. Кокеля, д.12</t>
  </si>
  <si>
    <t>21:08:310202:132</t>
  </si>
  <si>
    <t>21:08:310202:176</t>
  </si>
  <si>
    <t>для содержания и обслуживания СДК</t>
  </si>
  <si>
    <t>электрические сети подключены, автомобильная дорога с твердым покрытием (50 м), возможность подключения к газопроводу – 20 м</t>
  </si>
  <si>
    <t>Продан по договору купли-продажи от 01.02.2017</t>
  </si>
  <si>
    <t>Чувашская Республика, Вурнарский район, д.Напольное Тугаево, ул.Кооперативная, д.2а</t>
  </si>
  <si>
    <t>21:09:240103:645</t>
  </si>
  <si>
    <t>21:09:240103:518</t>
  </si>
  <si>
    <t>газопровод, канализация</t>
  </si>
  <si>
    <t>Чувашская Республика, г. Козловка, ул. Пушкина, д.37</t>
  </si>
  <si>
    <t xml:space="preserve">21:12:000000:437 </t>
  </si>
  <si>
    <t>21:12:121401:45</t>
  </si>
  <si>
    <t>Иные цели</t>
  </si>
  <si>
    <t>21:12:122404:188</t>
  </si>
  <si>
    <t>Продан по договору купли-продажи от 27.12.2016</t>
  </si>
  <si>
    <t>Чувашская Республика, г.Цивильск, ул.Ленина, д.13</t>
  </si>
  <si>
    <t>21:20:000000:2177</t>
  </si>
  <si>
    <t>21:20:100114:11</t>
  </si>
  <si>
    <t>Электричество</t>
  </si>
  <si>
    <t>Для объектов общественно-делового значения</t>
  </si>
  <si>
    <t>Призводственное здание</t>
  </si>
  <si>
    <t>Чувашская Республика, Шумерлинский район, с. Нижняя Кумашка, ул. Школьная, д. 19</t>
  </si>
  <si>
    <t>Чувашская Республика, Шумерлинский район, д. Мыслец, ул. Центральная,          д. 38</t>
  </si>
  <si>
    <t>Чувашская Республика, Шумерлинский район, д. Яндаши, ул. Гагарина, д. 1б</t>
  </si>
  <si>
    <t>Чувашская Республика, Шумерлинский район, г.Шумерля, ул. Радищева, д.34</t>
  </si>
  <si>
    <t>21:05:000000:700</t>
  </si>
  <si>
    <t>21:05:020106:63</t>
  </si>
  <si>
    <t>для производственной деятельности</t>
  </si>
  <si>
    <t>Чувашская Республика, Шумерлинский район, д. Егоркино ул. Советская, д.13 а</t>
  </si>
  <si>
    <t>21:23:000000:2161</t>
  </si>
  <si>
    <t>21:23:050404:111</t>
  </si>
  <si>
    <t>Для размещения нежилого здания</t>
  </si>
  <si>
    <t>Автодорога с твердым покрытием</t>
  </si>
  <si>
    <t>Продан по договору купли-продажи от 26.01.2017</t>
  </si>
  <si>
    <t>Заключен договор аренды от 09.01.2017</t>
  </si>
  <si>
    <t>Заключен договор аренды от 10.01.2017</t>
  </si>
  <si>
    <t>Заключен договор аренды от 31.01.2017</t>
  </si>
  <si>
    <t>Заключен договор аренды от 23.01.2017</t>
  </si>
  <si>
    <t>Заключен договор аренды от 29.12.2016</t>
  </si>
  <si>
    <t>21:02:010204:3382</t>
  </si>
  <si>
    <t xml:space="preserve"> Чувашская Республика,г.Новочебоксарск, ул.Советская, д.35, пом.б/н</t>
  </si>
  <si>
    <t>21:02:000000:10575</t>
  </si>
  <si>
    <t>Отопление, водопровод, канализация, электроснабжение</t>
  </si>
  <si>
    <t xml:space="preserve"> Чувашская Республика,г.Новочебоксарск, ул.Винокурова, д.3, пом.1</t>
  </si>
  <si>
    <t>21:12:000000:7595</t>
  </si>
  <si>
    <t>21:12:121602:223</t>
  </si>
  <si>
    <t>Чувашская Республика, г. Козловка, ул. Маяковского, д.6А</t>
  </si>
  <si>
    <t>Чувашская Республика, г. Козловка, ул. Лобачевского, д.5</t>
  </si>
  <si>
    <t>21:12:123201:122</t>
  </si>
  <si>
    <t xml:space="preserve">Заключен договор аренды </t>
  </si>
  <si>
    <t>Чувашская Республика, г. Козловка, ул. Ленина, д.7</t>
  </si>
  <si>
    <t>Продан по договору купли-продажи от 22.02.2017</t>
  </si>
  <si>
    <t>Продан по договору купли-продажи от 24.10.2016</t>
  </si>
  <si>
    <t>Продан по договору купли-продажи от 10.11.2016</t>
  </si>
  <si>
    <t>Продан по договору купли-продажи от 21.10.2016</t>
  </si>
  <si>
    <t>21:26:190101:125</t>
  </si>
  <si>
    <t>21:26:190102:15</t>
  </si>
  <si>
    <t>Чувашская Республика, Янтиковский район, д. Салагаево, ул. Родник, д. 41</t>
  </si>
  <si>
    <t>21:26:120101:172</t>
  </si>
  <si>
    <t>21:26:120101:41</t>
  </si>
  <si>
    <t>Чувашская Республика, Чебоксарский район, пос.Кугеси, ул.Шоршелская, д.9</t>
  </si>
  <si>
    <t>21:21:160202:182</t>
  </si>
  <si>
    <t>21:21:160218:80</t>
  </si>
  <si>
    <t>Для эксплуатации нежиого здания (возможно согласование изменение вида разрешенного использования)</t>
  </si>
  <si>
    <r>
      <t xml:space="preserve">1. автомобильная дорога с твердым покрытием; 
2.подключение к газо-, электро-, водо- снабжению и канализации возможно в </t>
    </r>
    <r>
      <rPr>
        <b/>
        <sz val="10"/>
        <color theme="1"/>
        <rFont val="Times New Roman"/>
        <family val="1"/>
        <charset val="204"/>
      </rPr>
      <t>пос.Кугеси</t>
    </r>
  </si>
  <si>
    <t>Заключен договор аренды от 22.03.2017</t>
  </si>
  <si>
    <t>21:03:010532:131</t>
  </si>
  <si>
    <t>21:03:010524:89</t>
  </si>
  <si>
    <t>Для иных видов использования, характерных для населенных пунктов</t>
  </si>
  <si>
    <t>Слесарный кабинет</t>
  </si>
  <si>
    <t>Чувашская Республика, Вурнарский район, пгт.Вурнары, ул.Студенческая, д.1"е"</t>
  </si>
  <si>
    <t>21:09:000000:1291</t>
  </si>
  <si>
    <t>Площадка для заправки газом</t>
  </si>
  <si>
    <t>Чувашская Республика, г. Шумерля, Калининское шоссе, д. 2</t>
  </si>
  <si>
    <t>21:05:010239:1483</t>
  </si>
  <si>
    <t>Навесы</t>
  </si>
  <si>
    <t>Склад оборудования</t>
  </si>
  <si>
    <t>Чувашская Республика, г.Алатырь, ул.Промышленная, д.14</t>
  </si>
  <si>
    <t>21:03:010105:103</t>
  </si>
  <si>
    <t>21:03:010105:207</t>
  </si>
  <si>
    <t>21:03:010105:229</t>
  </si>
  <si>
    <t>21:03:010105:102</t>
  </si>
  <si>
    <t>21:03:010104:21</t>
  </si>
  <si>
    <t>Путь подъездной</t>
  </si>
  <si>
    <t>21:04:080401:185</t>
  </si>
  <si>
    <t>21:04:080401:339</t>
  </si>
  <si>
    <t>Незавершенный строительством объект недвижимости - нежилое здание</t>
  </si>
  <si>
    <t>Чувашская Республика, г.Канаш, ул.Железнодорожная, расположен на земельном участке с кадастровым номером 21:04:020202:108</t>
  </si>
  <si>
    <t>21:04:020202:109</t>
  </si>
  <si>
    <t>21:04:020202:110</t>
  </si>
  <si>
    <t>21:04:020202:114</t>
  </si>
  <si>
    <t>21:04:020202:111</t>
  </si>
  <si>
    <t>21:04:020202:112</t>
  </si>
  <si>
    <t>21:04:020202:113</t>
  </si>
  <si>
    <t>21:04:020202:108</t>
  </si>
  <si>
    <t>Для размещения объектов специального назначения</t>
  </si>
  <si>
    <t>Здание проходной</t>
  </si>
  <si>
    <t>Здание склада медоборудования</t>
  </si>
  <si>
    <t>Здание склада огнеопасных материалов</t>
  </si>
  <si>
    <t>Чувашская Республика, г.Шумерля, Калининское шоссе, д.5</t>
  </si>
  <si>
    <t>21:05:010239:200</t>
  </si>
  <si>
    <t>21:05:010239:218</t>
  </si>
  <si>
    <t>21:05:010239:234</t>
  </si>
  <si>
    <t>21:05:010239:191</t>
  </si>
  <si>
    <t>21:05:010215:24</t>
  </si>
  <si>
    <t>Двухэтажное кирпичное здание с крыльцом</t>
  </si>
  <si>
    <t>Чувашская Республика, Козловский район, г.Козловка, ул.К. Маркса, д.27 А</t>
  </si>
  <si>
    <t>21:12:000000:1764</t>
  </si>
  <si>
    <t>Электроснабжение, отопление, канализация</t>
  </si>
  <si>
    <t>Одноэтажное каркасно-щитовое здание облицованное кирпичом</t>
  </si>
  <si>
    <t>Чувашская Республика, Красноармейский район, д.Байсубино, пл.Красная, д.1</t>
  </si>
  <si>
    <t>21:14:140402:115</t>
  </si>
  <si>
    <t>21:14:140401:46</t>
  </si>
  <si>
    <t>Электроснабжение, отопление, связь</t>
  </si>
  <si>
    <t>Одноэтажное сборно-щитовое здание</t>
  </si>
  <si>
    <t>Чувашская Республика, Красноармейский район, д.Санькасы, ул.Клубная, д.5</t>
  </si>
  <si>
    <t>21:14:160203:79</t>
  </si>
  <si>
    <t>21:14:160203:1</t>
  </si>
  <si>
    <t xml:space="preserve">Моргаушский район </t>
  </si>
  <si>
    <t>Здание аптеки № 73</t>
  </si>
  <si>
    <t>Система газоснабжения Тораевского аптечного пункта ГУП аптека №13 с.Моргауши</t>
  </si>
  <si>
    <t>Чувашская Республика, Моргаушский район, с.Тораево, ул.Базарная, д.11</t>
  </si>
  <si>
    <t>Чувашская Республика, Моргаушский район, с/пос.Тораевское, с.Тораево, ул.Базарная</t>
  </si>
  <si>
    <t>Чувашская Республика, Моргаушский район, с/пос.Большесундырское, с.Большой Сундырь, ул.Ленина, д.51</t>
  </si>
  <si>
    <t>Электроснабжение, отопление, газоснабжение, водоснабжение</t>
  </si>
  <si>
    <t>21:17:200201:56</t>
  </si>
  <si>
    <t>21:17:200201:102</t>
  </si>
  <si>
    <t>21:17:060401:774</t>
  </si>
  <si>
    <t>21:17:200201:14</t>
  </si>
  <si>
    <t>Для содержания и обслуживания зданий и сооружений аптеки</t>
  </si>
  <si>
    <t>21:17:060402:76</t>
  </si>
  <si>
    <t>Одноэтажное каркасно-засыпное здание</t>
  </si>
  <si>
    <t>Одноэтажное бревенчатое здание</t>
  </si>
  <si>
    <t>Одноэтажное щитовое здание</t>
  </si>
  <si>
    <t>Чувашская Республика, Яльчикский район, д.Аранчеево, ул.Речная, д.10</t>
  </si>
  <si>
    <t>Чувашская Республика, Яльчикский район, д.Яманчурино, ул.Больничная, д.1</t>
  </si>
  <si>
    <t>Чувашская Республика, Яльчикский район, с.Новое Тинчурино, ул.Кооперативная, д.15</t>
  </si>
  <si>
    <t>21:25:010303:87</t>
  </si>
  <si>
    <t>21:25:250902:114</t>
  </si>
  <si>
    <t>21:25:060403:103</t>
  </si>
  <si>
    <t>Склад баллонов</t>
  </si>
  <si>
    <t>Административное здание ветлаборатории</t>
  </si>
  <si>
    <t>Чувашская Республика, Янтиковский район, с. Янтиково, ул. Ленина, д. 151</t>
  </si>
  <si>
    <t>Чувашская Республика, Янтиковский район, с.Янтиково, ул.Молодежная, д.37</t>
  </si>
  <si>
    <t>21:26:110101:263</t>
  </si>
  <si>
    <t>21:26:110109:149</t>
  </si>
  <si>
    <t>21:26:110109:235</t>
  </si>
  <si>
    <t>Водопровод, отопление, электроснабжение</t>
  </si>
  <si>
    <t>Чувашская Республика, г.Чебоксары, Красная Площадь, д.3</t>
  </si>
  <si>
    <t>21:01:020102:122</t>
  </si>
  <si>
    <t>21:01:020102:32</t>
  </si>
  <si>
    <t>Для эксплуатации здания института</t>
  </si>
  <si>
    <t>Здание газового участка</t>
  </si>
  <si>
    <t>21:26:110101:262</t>
  </si>
  <si>
    <t>Продан по договору купли-продажи от 25.11.2016</t>
  </si>
  <si>
    <t>Материальный склад</t>
  </si>
  <si>
    <t>Служебное помещение</t>
  </si>
  <si>
    <t>Чувашская Республика, г.Чебоксары, ул.Михаила Сеспеля, д.27</t>
  </si>
  <si>
    <t>21:01:010204:473</t>
  </si>
  <si>
    <t>21:01:010204:471</t>
  </si>
  <si>
    <t>21:01:010204:472</t>
  </si>
  <si>
    <t>Отопление, электроснабжение</t>
  </si>
  <si>
    <t>Туалет</t>
  </si>
  <si>
    <t>Водопровод</t>
  </si>
  <si>
    <t>Беседка</t>
  </si>
  <si>
    <t>Канализация</t>
  </si>
  <si>
    <t>Колодец</t>
  </si>
  <si>
    <t>Чувашская Республика, Козловский район, с/пос.Солдыбаевское, д.Солдыбаево, ул.Верхняя, д.22 А</t>
  </si>
  <si>
    <t>Чувашская Республика, Козловский район, с/пос.Солдыбаевское, д.Солдыбаево, ул.Верхняя, д.22А</t>
  </si>
  <si>
    <t>21:12:000000:2399</t>
  </si>
  <si>
    <t>21:12:000000:2398</t>
  </si>
  <si>
    <t>21:12:110812:91</t>
  </si>
  <si>
    <t>21:12:110812:92</t>
  </si>
  <si>
    <t>21:12:000000:2437</t>
  </si>
  <si>
    <t>21:12:000000:2384</t>
  </si>
  <si>
    <t>21:12:110812:89</t>
  </si>
  <si>
    <t>Электроснабжение, водопровод</t>
  </si>
  <si>
    <t>21:12:110812:32</t>
  </si>
  <si>
    <t>Для размещения объектов здравоохранения</t>
  </si>
  <si>
    <t xml:space="preserve">Шемуршинский район </t>
  </si>
  <si>
    <t>Чувашская Республика, Шемуршинский район, с.Трехбалтаево, ул.Колхозная, д.40</t>
  </si>
  <si>
    <t>Здание сарая</t>
  </si>
  <si>
    <t>21:22:000000:2225</t>
  </si>
  <si>
    <t>21:22:030101:339</t>
  </si>
  <si>
    <t>21:22:030101:340</t>
  </si>
  <si>
    <t>21:22:030101:341</t>
  </si>
  <si>
    <t>21:22:030101:342</t>
  </si>
  <si>
    <t>21:22:030101:100</t>
  </si>
  <si>
    <t>21:22:100126:10</t>
  </si>
  <si>
    <t>Чувашская Республика, Шемуршинский район, с.Шемурша, ул.Колхозная, д.40</t>
  </si>
  <si>
    <t>21:22:000000:1440</t>
  </si>
  <si>
    <t>Продан по договору купли-продажи от 20.03.2017</t>
  </si>
  <si>
    <t>Продан по договору купли-продажи от 18.04.2017</t>
  </si>
  <si>
    <t>включен в прогнозный план приватизации</t>
  </si>
  <si>
    <t>21:25:000000:2044</t>
  </si>
  <si>
    <t>21:25:170202:41</t>
  </si>
  <si>
    <t>21:25:000000:2086</t>
  </si>
  <si>
    <t>21:25:170202:154</t>
  </si>
  <si>
    <t>Здание , Чувашская Республика, Яльчикский район, д. Аранчеево, ул.Школьная, д.1</t>
  </si>
  <si>
    <t>21:25:010303:99</t>
  </si>
  <si>
    <t>21:25:071201:223</t>
  </si>
  <si>
    <t>21:25:071201:235</t>
  </si>
  <si>
    <t>для ведения сельскохозяйственного производства</t>
  </si>
  <si>
    <t>21:25:071201:224</t>
  </si>
  <si>
    <t>21:25:071201:236</t>
  </si>
  <si>
    <t>Чувашская Республика, Яльчикский район, с. Сабанчино, ул.Центральная, д.72</t>
  </si>
  <si>
    <t>Чувашская Республика, Яльчикский район, Сабанчинское сельское поселение, с. Сабанчино, ул.Центральная, д.72Г</t>
  </si>
  <si>
    <t xml:space="preserve">Чувашская Республика, Яльчикский район, с/пос. Малотаябинское, расположен в 625 м к юго-западнее д. №12 по улице Березовая д. Малая Таяба Яльчикского района </t>
  </si>
  <si>
    <t xml:space="preserve">Чувашская Республика, Яльчикский район, с/пос. Малотаябинское, расположен в 550 м к юго-западнее дома №12 по улице Березовая д. Малая Таяба Яльчикского района </t>
  </si>
  <si>
    <t>г. Шумерля</t>
  </si>
  <si>
    <t>Чувашская Республика, г.Шумерля, ул.Чайковского, д.5</t>
  </si>
  <si>
    <t>21:05:000000:1136</t>
  </si>
  <si>
    <t>Водопровод, канализация, электроснабжение</t>
  </si>
  <si>
    <t>Чувашская Республика, г.Чебоксары, ул.Энтузиастов, д.21</t>
  </si>
  <si>
    <t>21:01:010804:2750</t>
  </si>
  <si>
    <t>Заключен договор аренды от 20.06.2017</t>
  </si>
  <si>
    <t>Заключен договор аренды от 22.06.2017</t>
  </si>
  <si>
    <t>Заключен договор аренды от 19.05.2017</t>
  </si>
  <si>
    <t>Заключен договор аренды от 30.06.2017</t>
  </si>
  <si>
    <t>Заключен договор аренды от 14.06.2017</t>
  </si>
  <si>
    <t>Передан в муниципальную собственность</t>
  </si>
  <si>
    <t>передан на праве хоз.ведения</t>
  </si>
  <si>
    <t>Передан в собственность сельского поселения</t>
  </si>
  <si>
    <t xml:space="preserve">Шумерлинский район </t>
  </si>
  <si>
    <t>Чувашская Республика, Шумерлинский район, п.Саланчик, ул.Школьная, д.1</t>
  </si>
  <si>
    <t>21:23:022001:157</t>
  </si>
  <si>
    <t>21:23:022003:228</t>
  </si>
  <si>
    <t>для размещения объекта здравоохранения</t>
  </si>
  <si>
    <t>Чувашская Республика, г.Новочебоксарск, ул.Коммунистическая, д.37</t>
  </si>
  <si>
    <t>21:02:000000:1284</t>
  </si>
  <si>
    <t>Чувашская Республика, Мариинско-Посадский район, д. Ирх-Сирмы-Ронги, ул. Молодежная, д. 55</t>
  </si>
  <si>
    <t>21:16:140902:111</t>
  </si>
  <si>
    <t>21:16:140902:114</t>
  </si>
  <si>
    <t>Для обслуживания и эксплуатации фельдшерско-акушерского пункта</t>
  </si>
  <si>
    <t>Продан по договору купли-продажи от 20.07.2017</t>
  </si>
  <si>
    <t xml:space="preserve">Продан по договору купли-продажи </t>
  </si>
  <si>
    <t>Продан путем проведения открытого аукциона от 25.05.2017</t>
  </si>
  <si>
    <t>Мариинско-Посадский район</t>
  </si>
  <si>
    <t>Чувашская Республика, г.Мариинский Посад, ул.Июльская, д.4, пом.1-12,19,20</t>
  </si>
  <si>
    <t>21:16:000000:5792</t>
  </si>
  <si>
    <t>Электричество,водопровод, канализация</t>
  </si>
  <si>
    <t>Алатырский район</t>
  </si>
  <si>
    <t>Шемуршинский район</t>
  </si>
  <si>
    <t>Ядринский район</t>
  </si>
  <si>
    <t>21:24:200402:127</t>
  </si>
  <si>
    <t>Чувашская Республика, Ядренский район, д.Б.Багиши, ул.Центральная, д.65</t>
  </si>
  <si>
    <t>21:24:200401:31</t>
  </si>
  <si>
    <t>электричество, газопровод, водопровод</t>
  </si>
  <si>
    <t>Чувашская Республика, Алатырский район, с.Сурский майдан, ул. Чебоксарская, д.72</t>
  </si>
  <si>
    <t>21:06:010807:72</t>
  </si>
  <si>
    <t>21:06:010807:15</t>
  </si>
  <si>
    <t>газопровод, электричество, водоснабжение</t>
  </si>
  <si>
    <t>21:06:080403:104</t>
  </si>
  <si>
    <t>21:06:080403:46</t>
  </si>
  <si>
    <t>водоснабжение</t>
  </si>
  <si>
    <t>Чувашская Республика, Красноармейский район, д. Янгасы, ул. Нестера Янгаса, д.3</t>
  </si>
  <si>
    <t>Чувашская Республика, Красноармейский район, с. Караево ул. Центральная, д.4</t>
  </si>
  <si>
    <t>21:14:150101:141</t>
  </si>
  <si>
    <t>21:14:1500101:167</t>
  </si>
  <si>
    <t>21:14:12104:197</t>
  </si>
  <si>
    <t>21:14:120104:34</t>
  </si>
  <si>
    <t>21:22:070401:243</t>
  </si>
  <si>
    <t>21:22:070401:244</t>
  </si>
  <si>
    <t>Чувашская Республика, Шемуршинский район, д.Малое Буяново, ул.Карла Маркса, д.38, пом.3</t>
  </si>
  <si>
    <t>Чувашская Республика, Шемуршинский район, д.Малое Буяново, ул.Карла Маркса, д.38, пом.4</t>
  </si>
  <si>
    <t>Электричество, водоснабжение</t>
  </si>
  <si>
    <t>Материальный склад отапливаемый</t>
  </si>
  <si>
    <t>Чувашская Республика, г.Чебоксары, ул.Космонавта Николаева А.Г., д.14 "а"</t>
  </si>
  <si>
    <t>21:01:000000:20180</t>
  </si>
  <si>
    <t>21:01:020504:94</t>
  </si>
  <si>
    <t>для эксплуатации производственных и складских корпусов</t>
  </si>
  <si>
    <t>Склад готовой продукции № 13, цех бестарного отпуска муки</t>
  </si>
  <si>
    <t>21:01:000000:19260</t>
  </si>
  <si>
    <t>980 925,00</t>
  </si>
  <si>
    <t>Склад готовой продукции № 15</t>
  </si>
  <si>
    <t>21:01:000000:19255</t>
  </si>
  <si>
    <t>21:02:010212:383</t>
  </si>
  <si>
    <t>для производственных и хозяйственных нужд</t>
  </si>
  <si>
    <t>21:25:030101:108</t>
  </si>
  <si>
    <t>21:25:000000:243</t>
  </si>
  <si>
    <t>21:25:030101:110</t>
  </si>
  <si>
    <t>21:25:030101:107</t>
  </si>
  <si>
    <t>21:25:030101:109</t>
  </si>
  <si>
    <t>21:25:071406:222</t>
  </si>
  <si>
    <t>21:25:000000:3042</t>
  </si>
  <si>
    <t>Заключен договор аренды от 15.08.2017</t>
  </si>
  <si>
    <t>Заключен договор купли-продажи от 13.07.2017</t>
  </si>
  <si>
    <t>Заключен договор аренды от 01.07.2017</t>
  </si>
  <si>
    <t>передан в безвозмездное пользование</t>
  </si>
  <si>
    <t>Заключен договор купли-продажи от 24.08.2017</t>
  </si>
  <si>
    <t>Заключен договор аренды от 15.06.2017</t>
  </si>
  <si>
    <t>21:01:010204:548</t>
  </si>
  <si>
    <t>774 029,67</t>
  </si>
  <si>
    <t>Чувашская Республика, Шемуршинский район, д.Байдеряково, ул.Лашмана, д.4</t>
  </si>
  <si>
    <t>21:22:040205:50</t>
  </si>
  <si>
    <t>21:02:000000:1427</t>
  </si>
  <si>
    <t>Нежилое здание (теплица)</t>
  </si>
  <si>
    <t>Чувашская Республика, г.Новочебоксарск, ул. Набережная, д.44</t>
  </si>
  <si>
    <t>846 910,35</t>
  </si>
  <si>
    <t>21:02:000000:80</t>
  </si>
  <si>
    <t>для содержания и эксплуатации здания теплицы</t>
  </si>
  <si>
    <t>1 180 499,25</t>
  </si>
  <si>
    <t>заключен договор аренды</t>
  </si>
  <si>
    <t>Заключен договор купли-продажи</t>
  </si>
  <si>
    <t>продан по договору купли-продажи</t>
  </si>
  <si>
    <t>Арочный склад №1</t>
  </si>
  <si>
    <t>Арочный склад №2</t>
  </si>
  <si>
    <t>Помещение (гараж на 6 машин)</t>
  </si>
  <si>
    <t>Механическая мастерская</t>
  </si>
  <si>
    <t>Пожарный резервуар</t>
  </si>
  <si>
    <t>Чувашская Республика, г.Чебоксары, ул.Николаева, д.14а</t>
  </si>
  <si>
    <t>21:01:000000:19262</t>
  </si>
  <si>
    <t>21:01:000000:19261</t>
  </si>
  <si>
    <t>21:01:020504:3139</t>
  </si>
  <si>
    <t>21:01:000000:19251</t>
  </si>
  <si>
    <t>21:01:000000:19256</t>
  </si>
  <si>
    <t>21:01:020504:100</t>
  </si>
  <si>
    <t xml:space="preserve">Для размещения промышленных объектов </t>
  </si>
  <si>
    <t>Чувашская Республика, Ибресинский район, пгт.Ибреси, ул. Советская, д. 35</t>
  </si>
  <si>
    <t>Чувашская Республика, Ибресинский район, пгт.Ибреси, ул. Сельхозтехники, д. 13</t>
  </si>
  <si>
    <t>21:10:160127:165</t>
  </si>
  <si>
    <t>21:10:160127:112</t>
  </si>
  <si>
    <t>Для содержания и обслуживания здания автомойки</t>
  </si>
  <si>
    <t>электроснабжение, водоснабжение, канализация</t>
  </si>
  <si>
    <t>21:10:000000:1336</t>
  </si>
  <si>
    <t>21:10:160204:161</t>
  </si>
  <si>
    <t>электроснабжение, водоснабжение,</t>
  </si>
  <si>
    <t>Продан по договору купли-продажи от 21.09.2017</t>
  </si>
  <si>
    <t>передан в на праве оперативного управления</t>
  </si>
  <si>
    <t>Чувашская Республика, г.Шумерля, ул.Межевая, д.7</t>
  </si>
  <si>
    <t>21:05:010141:92</t>
  </si>
  <si>
    <t>21:05:010141:83</t>
  </si>
  <si>
    <t>21:05:010141:91</t>
  </si>
  <si>
    <t>21:05:010141:90</t>
  </si>
  <si>
    <t xml:space="preserve"> Чувашская Республика,г.Канаш, ул. Восточный район, д. 10а</t>
  </si>
  <si>
    <t>Чувашская Республика,г.Канаш, ул. Восточный район, д. 10а</t>
  </si>
  <si>
    <t>Чувашская Республика, Янтиковский район, д.Н.Буяново, ул.Комсомольская, д.34</t>
  </si>
  <si>
    <t>21:26:060106:141</t>
  </si>
  <si>
    <t>21:26:060107:28</t>
  </si>
  <si>
    <t>Продан по договору купли-продажи от 16.10.2017</t>
  </si>
  <si>
    <t>Чувашская Республика, Красночетайский район, с.Красные Четаи, ул.Придорожная, д.4в</t>
  </si>
  <si>
    <t>21:15:140211:194</t>
  </si>
  <si>
    <t>21:15:140211:231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</si>
  <si>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</si>
  <si>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Договор аренды от 22.11.2017</t>
  </si>
  <si>
    <t>Чувашская Республика, г.Чебоксары, пр. И. Яковлева, д.19, пом.4</t>
  </si>
  <si>
    <t>Чувашская Республика, г.Чебоксары, пр. И. Яковлева, д.19, пом.6</t>
  </si>
  <si>
    <t>21:01:020705:786</t>
  </si>
  <si>
    <t>21:01:020705:784</t>
  </si>
  <si>
    <t>Административный корпус учебного центра</t>
  </si>
  <si>
    <t>Клуб УЦ</t>
  </si>
  <si>
    <t>Наружная кабельная линия КЛ-6, наружная кабельная линия КЛ-0,4</t>
  </si>
  <si>
    <t>Наружная теплосеть</t>
  </si>
  <si>
    <t>Наружные сети водопровода</t>
  </si>
  <si>
    <t>Одноэтажное кирпичное здание с одноэтажным остекленным по металлическому каркасу пристроем</t>
  </si>
  <si>
    <t>Чувашская Республика, г.Чебоксары, проезд Автозаправочный, д. 19</t>
  </si>
  <si>
    <t>21:01:030304:460</t>
  </si>
  <si>
    <t>21:01:030304:505</t>
  </si>
  <si>
    <t>21:01:030304:510</t>
  </si>
  <si>
    <t>21:01:030304:504</t>
  </si>
  <si>
    <t>21:01:030304:506</t>
  </si>
  <si>
    <t>21:01:000000:420</t>
  </si>
  <si>
    <t>21:01:030304:530</t>
  </si>
  <si>
    <t>21:01:030304:511</t>
  </si>
  <si>
    <t>21:01:030304:532</t>
  </si>
  <si>
    <t>21:01:030304:102</t>
  </si>
  <si>
    <t>Для эксплуатации нежилых зданий</t>
  </si>
  <si>
    <t>Продан по договору купли-продажи от 13.11.2017</t>
  </si>
  <si>
    <t>Чувашская Республика, Чебоксарский район, с/пос.Синьял-Покровское, д.Синьял-Покровское, ул.Советская, д.10</t>
  </si>
  <si>
    <t>21:21:110302:89</t>
  </si>
  <si>
    <t>21:21:110302:76</t>
  </si>
  <si>
    <t>Магазины</t>
  </si>
  <si>
    <t xml:space="preserve"> Чувашская Республика,г.Канаш, ул. Трудовая, д. 5</t>
  </si>
  <si>
    <t>21:04:070104:2427</t>
  </si>
  <si>
    <t>дом под снос</t>
  </si>
  <si>
    <t>Продан по договору купли-продажи от 10.01.2018</t>
  </si>
  <si>
    <t>Заключен договор купли-продажи от 13.11.2017</t>
  </si>
  <si>
    <t>Заключен договор аренды от 12.01.2018</t>
  </si>
  <si>
    <t>Продан по договору купли-продажи от 29.12.2017</t>
  </si>
  <si>
    <t>Чувашская Республика, Красночетайский район, с.Красные Четаи, ул.Ленина, д.12а</t>
  </si>
  <si>
    <t>21:15:190101:133</t>
  </si>
  <si>
    <t>Объекты гаражного назначения</t>
  </si>
  <si>
    <t>21:15:000000:3825</t>
  </si>
  <si>
    <t>21:15:000000:3662</t>
  </si>
  <si>
    <t>21:15:000000:3663</t>
  </si>
  <si>
    <t>21:15:000000:3664</t>
  </si>
  <si>
    <t xml:space="preserve">21:15:190101:113 </t>
  </si>
  <si>
    <t>21:15:190101:112</t>
  </si>
  <si>
    <t>Продан по договору купли-продажи от 10.01.2018 №2</t>
  </si>
  <si>
    <t>являются объектами гражданской обороны</t>
  </si>
  <si>
    <t xml:space="preserve">Чувашская Республика, Яльчикский район, с/пос. Кильдюшевское, расположена в 371 м  к северу -востоку от  дома №25 по улице Кооперативная д.Полевые Пинеры </t>
  </si>
  <si>
    <t xml:space="preserve">Чувашская Республика , Яльчикский район, с/пос. Кильдюшевское, расположено в 324 м  к северу -востоку от  дома №25 по улице Кооперативная д.Полевые Пинеры </t>
  </si>
  <si>
    <t xml:space="preserve">Чувашская Республика, Яльчикский район, с/пос. Кильдюшевское, расположено в 436 м северо- восточнее дома №25 по улице Кооперативная д.Полевые Пинеры </t>
  </si>
  <si>
    <t xml:space="preserve">Чувашская Республика, Яльчикский район, с/пос. Кильдюшевское, расположен в 343 м  к северу -востоку от  дома №25 по улице Кооперативная д.Полевые Пинеры </t>
  </si>
  <si>
    <t>Чувашская Республика, Яльчикский район, с/пос. Малотаябинское, расположен в 268 м к юго-западу от дома №12 по улице Березовая д. Малая Таяба</t>
  </si>
  <si>
    <t>21:25:000000:1336</t>
  </si>
  <si>
    <t>339 322,00</t>
  </si>
  <si>
    <t>21:25:180309:42</t>
  </si>
  <si>
    <t>105 325,44</t>
  </si>
  <si>
    <t>21:25:080506:163</t>
  </si>
  <si>
    <t>369 398,51</t>
  </si>
  <si>
    <t>21:25:080506:39</t>
  </si>
  <si>
    <t>1 990 736,26</t>
  </si>
  <si>
    <t>Чувашская Республика, Яльчикский район, с.Яльчики, ул. Кооперативная, д.64</t>
  </si>
  <si>
    <t>Чувашская Республика, Яльчикский район, с.Большие Яльчики, ул.Дзержинского, д.45</t>
  </si>
  <si>
    <t>21:19:020201:640</t>
  </si>
  <si>
    <t>21:19:020201:550</t>
  </si>
  <si>
    <t>«бытовое обслуживание»</t>
  </si>
  <si>
    <t>21:19:100201:276</t>
  </si>
  <si>
    <t>21:19:100201:154</t>
  </si>
  <si>
    <t>Чувашская Республика, Урмарский р-н, д. Шихабылово, ул. Новая, д.55</t>
  </si>
  <si>
    <t>Чувашская Республика, Урмарский район, с/пос. Бишевское, д. Шибулаты, ул. Свердлова, д.47</t>
  </si>
  <si>
    <t>Включены в уставной капитал</t>
  </si>
  <si>
    <t>21:24:140304:46</t>
  </si>
  <si>
    <t xml:space="preserve">Чувашская Республика, Ядренский район, д.Нижние Мочары, ул.Садовая, д.51 </t>
  </si>
  <si>
    <t>21:24:140304:25</t>
  </si>
  <si>
    <t>21:16:000000:5816</t>
  </si>
  <si>
    <t>Чувашская Республика, г.Мариинский Посад, ул.Лазо, д.71, пом.бн</t>
  </si>
  <si>
    <t>Чувашская Республика, Алатырский район, с.Ичиксы, ул.Новая Линия, д.6-а</t>
  </si>
  <si>
    <t>38,9 кв.м занято ФАП</t>
  </si>
  <si>
    <t>Чувашская Республика, Шемуршинский район, д.Бичурга-Баишевское, ул.Ленина, д.37</t>
  </si>
  <si>
    <t>21:22:000000:1905</t>
  </si>
  <si>
    <t>21:22:140101:128</t>
  </si>
  <si>
    <t>21:22:140101:127</t>
  </si>
  <si>
    <t>21:22:140101:42</t>
  </si>
  <si>
    <t>Заключен договор аренды от 15.03.2018</t>
  </si>
  <si>
    <t>Заключен договор аренды от 13.04.2018</t>
  </si>
  <si>
    <t>Заключен договор аренды от 25.12.2017</t>
  </si>
  <si>
    <t>Объект ликвидирован (дом снесен)</t>
  </si>
  <si>
    <t>Чувашская Республика, Батыревский район, с.Тарханы, ул.Чапаева, д.1</t>
  </si>
  <si>
    <t>21:08:310101:43</t>
  </si>
  <si>
    <t>21:08:310101:5</t>
  </si>
  <si>
    <t>112 275,22</t>
  </si>
  <si>
    <t>Нежилое помещение (Здание)</t>
  </si>
  <si>
    <t>Нежилое двухэтажное кирпичное здание</t>
  </si>
  <si>
    <t>Передан по договору безвозмездного пользования</t>
  </si>
  <si>
    <t>21:01:020701:142</t>
  </si>
  <si>
    <t>21:01:020701:39</t>
  </si>
  <si>
    <t>для эксплуатации нежилого здания</t>
  </si>
  <si>
    <t>Продан по договору купли-продажи от 25.05.2018</t>
  </si>
  <si>
    <t>7580,15-аренда
113400-продажа</t>
  </si>
  <si>
    <t>Договор купли-продажи</t>
  </si>
  <si>
    <t xml:space="preserve">Договор купли-продажи </t>
  </si>
  <si>
    <t xml:space="preserve">Нежилое помещение </t>
  </si>
  <si>
    <t>Чувашская Республика, г.Чебоксары, ул.Энгельса, д.42а</t>
  </si>
  <si>
    <t>Чувашская Республика, г.Чебоксары, ул.Энгельса, д.16, ком.№2-11</t>
  </si>
  <si>
    <t>Чувашская Республика, г.Чебоксары, ул.Энгельса, д.42а, пом.2</t>
  </si>
  <si>
    <t>21:01:000000:1360</t>
  </si>
  <si>
    <t>21:01:000000:13269</t>
  </si>
  <si>
    <t>21:01:020303:1791</t>
  </si>
  <si>
    <t>21:01:020504:104</t>
  </si>
  <si>
    <t>для эксплуатации нежилых зданий и сооружений</t>
  </si>
  <si>
    <t>Отопление, электроосвещение</t>
  </si>
  <si>
    <t>Чувашская Республика, Вурнарский район, с.Абызово, ул.Рыбацкая, д.6а</t>
  </si>
  <si>
    <t>21:09:180104:381</t>
  </si>
  <si>
    <t>газопровод, электрические сети, канализация, автомобильная дорога</t>
  </si>
  <si>
    <t>21:09:180104:204</t>
  </si>
  <si>
    <t>Продан по договору купли-продажи от 30.07.2018</t>
  </si>
  <si>
    <t>Продан по договору купли-продажи от 03.08.2017</t>
  </si>
  <si>
    <t>Чувашская Республика, г.Канаш, ул. Московская. д.12</t>
  </si>
  <si>
    <t>21:04:060111:170</t>
  </si>
  <si>
    <t>21:04:060110:359</t>
  </si>
  <si>
    <t>обслуживание автотранспорта</t>
  </si>
  <si>
    <t>Зернохранилище</t>
  </si>
  <si>
    <t>21:20:000000:4266</t>
  </si>
  <si>
    <t>Чувашская Республика, Цивильский район, д.Первое Семеново</t>
  </si>
  <si>
    <t>21:20:110801:416</t>
  </si>
  <si>
    <t>Заключен договор купли-продажи от 18.09.2018</t>
  </si>
  <si>
    <t>Заключен договор аренды от 14.08.2018</t>
  </si>
  <si>
    <t>Продан по договору купли-продажи от 03.09.2018</t>
  </si>
  <si>
    <t>21:12:122403:171</t>
  </si>
  <si>
    <t>21:01:000000:51895</t>
  </si>
  <si>
    <t>Чувашская Республика, г.Чебоксары, ул.Ф. Лукина, д.6, пом.16</t>
  </si>
  <si>
    <t>21:14:130102:65</t>
  </si>
  <si>
    <t>Чувашская Республика, Красноармейский район, д.Досаево, пер.Зеленый, д.4, пом.1-5</t>
  </si>
  <si>
    <t>21:14:130102:57</t>
  </si>
  <si>
    <t>Для общего пользования (уличная сеть)</t>
  </si>
  <si>
    <t>21:16:000000:1294</t>
  </si>
  <si>
    <t>Чувашская Республика, Мариинско-Посадский район, с/пос.Октябрьское, с.Октябрьское, ул.Кушникова, д.24</t>
  </si>
  <si>
    <t>21:16:210606:141</t>
  </si>
  <si>
    <t xml:space="preserve"> Для размещения объектов здравоохранения</t>
  </si>
  <si>
    <t>Имущественный комплекс:</t>
  </si>
  <si>
    <t>в здании проведены электричество, газ</t>
  </si>
  <si>
    <t>для использования под постройками</t>
  </si>
  <si>
    <t>21:16:011201:15</t>
  </si>
  <si>
    <t xml:space="preserve">Чувашская Республика, г.Мариинский Посад, </t>
  </si>
  <si>
    <t>Котельная</t>
  </si>
  <si>
    <t>Сарай</t>
  </si>
  <si>
    <t>Уборная</t>
  </si>
  <si>
    <t>Забор</t>
  </si>
  <si>
    <t>21:16:011201:31</t>
  </si>
  <si>
    <t>Договор аренды</t>
  </si>
  <si>
    <t>Проданы по договору купли-продажи</t>
  </si>
  <si>
    <t>Чувашская Республика, г.Чебоксары, ул.Энгельса, д.24</t>
  </si>
  <si>
    <t>21:01:000000:1305</t>
  </si>
  <si>
    <t>деловое управление, общественное питание</t>
  </si>
  <si>
    <t>21:01:020502:1159</t>
  </si>
  <si>
    <t>Чувашская Республика, г.Чебоксары, пр.Московский, д.47б</t>
  </si>
  <si>
    <t>21:01:000000:20012</t>
  </si>
  <si>
    <t>21:01:010207:27</t>
  </si>
  <si>
    <t>здравоохранение</t>
  </si>
  <si>
    <t>передача в муниципальную собственность</t>
  </si>
  <si>
    <t>Заключен договор аренды от 03.11.2015</t>
  </si>
  <si>
    <t>Заключен договор аренды от 30.08.2018</t>
  </si>
  <si>
    <t>Телятник каменный</t>
  </si>
  <si>
    <t>Чувашская Республика, Вурнарский район, пгт.Вурнары, ул.Пирогова</t>
  </si>
  <si>
    <t>21:09:310109:75</t>
  </si>
  <si>
    <t>21:09:310109:66</t>
  </si>
  <si>
    <t>Инженерно-лабораторный корпус</t>
  </si>
  <si>
    <t>Стоянка</t>
  </si>
  <si>
    <t>Чувашская Республика, г.Чебоксары, пр.Мира, д.90, корп.2</t>
  </si>
  <si>
    <t>Чувашская Республика, г.Чебоксары, пр.Мира, д.90, корп.1. пом.12</t>
  </si>
  <si>
    <t>21:01:020801:3493</t>
  </si>
  <si>
    <t>21:01:020801:307</t>
  </si>
  <si>
    <t>21:01:000000:32941</t>
  </si>
  <si>
    <t>21:01:020801:13</t>
  </si>
  <si>
    <t>для административно-хозяйственной деятельности</t>
  </si>
  <si>
    <t>Часть здания площадью 468,7 кв.м сдана в аренду</t>
  </si>
  <si>
    <t>Часть здания площадью 100 кв.м сдана в аренду</t>
  </si>
  <si>
    <t>Чувашская Республика, Яльчикский район, с.Яльчики, ул. Иванова, д.3</t>
  </si>
  <si>
    <t>21:25:180308:341</t>
  </si>
  <si>
    <t>21:25:180308:78</t>
  </si>
  <si>
    <t>Чувашская Республика, Батыревский район, д.Яншихово, ул.Колхозная, д.14</t>
  </si>
  <si>
    <t>21:08:100301:86</t>
  </si>
  <si>
    <t>21:08:100301:58</t>
  </si>
  <si>
    <t>Электроснабжение, водоснабжение</t>
  </si>
  <si>
    <t>Чувашская Республика, Яльчикский район, с.Яльчики, ул. Советская, д.19</t>
  </si>
  <si>
    <t>21:25:180310:90</t>
  </si>
  <si>
    <t>21:25:180308:332</t>
  </si>
  <si>
    <t>21:25:180308:331</t>
  </si>
  <si>
    <t>21:25:180308:330</t>
  </si>
  <si>
    <t>21:25:180308:43</t>
  </si>
  <si>
    <t xml:space="preserve"> Для иных видов использования, характерных для населенных пунктов</t>
  </si>
  <si>
    <t>Чувашская Республика, г.Чебоксары, ул.К.Маркса, д.37а, пом.2</t>
  </si>
  <si>
    <t>21:01:020104:251</t>
  </si>
  <si>
    <t>21:24:180101:84</t>
  </si>
  <si>
    <t>Чувашская Республика, Ядренский район, с.Большой Сундырь, ул.Советская, д.14а</t>
  </si>
  <si>
    <t>21:24:180103:105</t>
  </si>
  <si>
    <t>21:24:180101:85</t>
  </si>
  <si>
    <t>21:24:180101:102</t>
  </si>
  <si>
    <t>Чувашская Республика, г.Чебоксары, пер.Бабушкина д.2</t>
  </si>
  <si>
    <t>Продан по договору купли-продажи от 09.11.2018 № 52</t>
  </si>
  <si>
    <t>передан в оперативное управление</t>
  </si>
  <si>
    <t>Чувашская Республика, Канашский район, д.Новые Шальтямы</t>
  </si>
  <si>
    <t>21:11:000000:1812</t>
  </si>
  <si>
    <t>Чувашская Республика, Канашский район, д.Новые Шальтямы, ул.Спортивная, д.3</t>
  </si>
  <si>
    <t>21:11:311301:599</t>
  </si>
  <si>
    <t>21:11:311301:9</t>
  </si>
  <si>
    <t>21:01:010204:256</t>
  </si>
  <si>
    <t>Чувашская Республика, г.Чебоксары, ул.К.Иванова, д.9</t>
  </si>
  <si>
    <t>2 364,90</t>
  </si>
  <si>
    <t>21:01:010204:107</t>
  </si>
  <si>
    <t>Для размещения объектов, характерных для населенных пунктов</t>
  </si>
  <si>
    <t>здание снесено</t>
  </si>
  <si>
    <t>Здание, Чувашская Республика, Яльчикский район, д. Малая Таяба, ул. Новая, д.18</t>
  </si>
  <si>
    <t>Здание, Чувашская Республика, Яльчикский район, д. Старое Янашево, ул. Анаткас, д.70</t>
  </si>
  <si>
    <t>Здание гаража, Чувашская Республика, Яльчикский район, д. Старое Янашево, ул. Анаткас, д.70Б</t>
  </si>
  <si>
    <t>Здание, Чувашская Республика, Яльчикский район, д. Старое Янашево, ул. Анаткас, д.70А</t>
  </si>
  <si>
    <t>21:25:071404:122</t>
  </si>
  <si>
    <t>6 314 946,72</t>
  </si>
  <si>
    <t>21:25:000000:821</t>
  </si>
  <si>
    <t>1 735 238,12</t>
  </si>
  <si>
    <t>21:25:090401:117</t>
  </si>
  <si>
    <t>1 259 384,22</t>
  </si>
  <si>
    <t>21:25:090401:116</t>
  </si>
  <si>
    <t>599 162,92</t>
  </si>
  <si>
    <t>21:25:090403:0010</t>
  </si>
  <si>
    <t>4 887 389,58</t>
  </si>
  <si>
    <t>21:25:071403:0001</t>
  </si>
  <si>
    <t>2 635 009,74</t>
  </si>
  <si>
    <t>Нежилое здание-гаража</t>
  </si>
  <si>
    <t>Чувашская Республика, Алатырский район, с.Алтышево, улОктябрьская 2-А</t>
  </si>
  <si>
    <t>Чувашская Республика, Алатырский район, п. Соловьевский, ул. Кооперативная, д.1.</t>
  </si>
  <si>
    <t>Чувашская Республика, г. Алатырь, ул. Стрелецкая, д. 105-А;</t>
  </si>
  <si>
    <t>21:06:170502:96</t>
  </si>
  <si>
    <t>21:06:070601:87</t>
  </si>
  <si>
    <t>21:06:270101:97</t>
  </si>
  <si>
    <t>21:03:010562:427</t>
  </si>
  <si>
    <t>21:06:170204:55</t>
  </si>
  <si>
    <t>21:06:270101:81</t>
  </si>
  <si>
    <t>21:03:010524:14</t>
  </si>
  <si>
    <t>коммунальное обслуживание</t>
  </si>
  <si>
    <t>для обслуживания гаража</t>
  </si>
  <si>
    <t>93 285,36</t>
  </si>
  <si>
    <t>элек-трос-набжение, газо-снаб-же-ние, водо-снаб-жение и ка-нали-зация мест-ные, доро-га с твер-дым покрытием</t>
  </si>
  <si>
    <t>Чувашская Республика, Алатырский район, с.Атрать, ул. Пролетарская, д.9</t>
  </si>
  <si>
    <t>21:06:050106:143</t>
  </si>
  <si>
    <t>21:06:070601:120</t>
  </si>
  <si>
    <t>2839273.89</t>
  </si>
  <si>
    <t>21:06:050106:47</t>
  </si>
  <si>
    <t>Ограничения прав на земельный участок, предусмотренные статьей 56 Земельного кодекса Российской Федерации
от 05.05.2015</t>
  </si>
  <si>
    <t>96227.04</t>
  </si>
  <si>
    <t>элек-трос-набжение, газо-снаб-же-ние, водо-снаб-жение и ка-нали-зация мест-ные</t>
  </si>
  <si>
    <t>Чувашская Республика, Батыревский муниципальный округ, д. Шаймурзино, ул. К. Маркса, д.29</t>
  </si>
  <si>
    <t>21:08:320502:94</t>
  </si>
  <si>
    <t>21:08:320601:239</t>
  </si>
  <si>
    <t>обеспечение сельскохозяйственного производства</t>
  </si>
  <si>
    <t>электрические сети, 900 м до  дороги с твердым покрытием</t>
  </si>
  <si>
    <t>Чувашская Республика, Батыревский муниципальный округ, д. Шаймурзино, ул. К. Маркса, д.32</t>
  </si>
  <si>
    <t>21:08:320502:101</t>
  </si>
  <si>
    <t>21:08:320601:233</t>
  </si>
  <si>
    <t xml:space="preserve">Чувашская Республика, Батыревский район, д. Шаймурзино, ул. К. Маркса, д. 30 </t>
  </si>
  <si>
    <t>21:08:320502:90</t>
  </si>
  <si>
    <t>21:08:320601:234</t>
  </si>
  <si>
    <t xml:space="preserve">земли сельскохозяйственного назначения </t>
  </si>
  <si>
    <t>45046.49</t>
  </si>
  <si>
    <t>электрические сети, 500 м до  дороги с твердым покрытием</t>
  </si>
  <si>
    <t xml:space="preserve">Чувашская Республика, Батыревский р-н, с. Туруново, ул. Магистральная, д. 34 </t>
  </si>
  <si>
    <t>21:08:110603:110</t>
  </si>
  <si>
    <t>21:08:110603:5</t>
  </si>
  <si>
    <t>1134886.50</t>
  </si>
  <si>
    <t>электрические сети, 250 м до  дороги с твердым покрытием</t>
  </si>
  <si>
    <t>21:08:110603:92</t>
  </si>
  <si>
    <t>Чувашская Республика, Батыревский район,д. Татарские Сугуты, ул. Школьная, д. 21</t>
  </si>
  <si>
    <t>21:08:370203:122</t>
  </si>
  <si>
    <t>432694.53</t>
  </si>
  <si>
    <t>21:08:370203:20</t>
  </si>
  <si>
    <t>43047.60</t>
  </si>
  <si>
    <t>электрические сети, 35 м до дороги с твердым покрытием</t>
  </si>
  <si>
    <t>Чувашская Республика, Батыревский р-н, д. Шаймурзино, ул. К. Маркса, д.31.</t>
  </si>
  <si>
    <t>21:08:320502:105</t>
  </si>
  <si>
    <t>4824638.62</t>
  </si>
  <si>
    <t>21:08:320601:238</t>
  </si>
  <si>
    <t>360569.06</t>
  </si>
  <si>
    <t>электрические сети, 100 м до дороги с твердым покрытием</t>
  </si>
  <si>
    <t>Чувашская Республика, Батыревский р-н, д. Нижнее Турмышево, ул. Мира, д.1, корп.Б.</t>
  </si>
  <si>
    <t>21:08:320302:94</t>
  </si>
  <si>
    <t>6401238.23</t>
  </si>
  <si>
    <t>21:08:320401:563</t>
  </si>
  <si>
    <t>115855.99</t>
  </si>
  <si>
    <t>электрические сети, 200 м до дороги с твердым покрытием</t>
  </si>
  <si>
    <t>Чувашская Республика, Батыревский район, с. Алманчиково, пер. Школьный, д.3, пом. 2.</t>
  </si>
  <si>
    <t>21:08:380302:111</t>
  </si>
  <si>
    <t>380664.08</t>
  </si>
  <si>
    <t>электрические сети, 50 м до дороги с твердым покрытием</t>
  </si>
  <si>
    <t>Чувашская Республика, Батыревский район, с/пос. Бикшикское, д. Яншихово, ул. Школьная, д. 9.</t>
  </si>
  <si>
    <t>21:08:100303:75</t>
  </si>
  <si>
    <t>122794.16</t>
  </si>
  <si>
    <t>21:08:100303:64</t>
  </si>
  <si>
    <t>для размещения административных и офисных зданий, объектов образования, науки, здравоохранения и социального обеспечения, физической культуры и спорта, культуры, искусства, религии</t>
  </si>
  <si>
    <t>21:08:100303:80</t>
  </si>
  <si>
    <t>2568606.56</t>
  </si>
  <si>
    <t>электрические сети, отопление, 100 м до дороги с твердым покрытием</t>
  </si>
  <si>
    <t>21:08:100303:69</t>
  </si>
  <si>
    <t>1165761.77</t>
  </si>
  <si>
    <t>Конюшня</t>
  </si>
  <si>
    <t>Телятник Шаймурзино</t>
  </si>
  <si>
    <t>Чувашская Республика, р-н. Вурнарский, с/пос. Калининское, д. Хумуши, ул. Вишневая, д. 26</t>
  </si>
  <si>
    <t>21:09:100103:399</t>
  </si>
  <si>
    <t>21:09:100103:548</t>
  </si>
  <si>
    <t>Включено в прогнозный план приватизации</t>
  </si>
  <si>
    <t>Чувашская Республика, р-н. Вурнарский, д. Хумуши, ул. Вишневая, д. 26</t>
  </si>
  <si>
    <t>21:09:100103:348</t>
  </si>
  <si>
    <t>21:09:100103:33</t>
  </si>
  <si>
    <t xml:space="preserve">электроснабжение, водоснабжение, канализация локальная
</t>
  </si>
  <si>
    <t>газоснабжение, электроснабжение</t>
  </si>
  <si>
    <t>21:13:000000:2381</t>
  </si>
  <si>
    <t>Чувашская Республика, р-н. Комсомольский, д. Новое Бикмурзино, ул. Школьная, д. 5</t>
  </si>
  <si>
    <t>21:13:090602:16</t>
  </si>
  <si>
    <t>Для содержания и обслуживания СДК</t>
  </si>
  <si>
    <t>21:13:190905:78</t>
  </si>
  <si>
    <t>Чувашская Республика, р-н Комсомольский, д Полевой Сундырь, ул Центральная, д 1А</t>
  </si>
  <si>
    <t>21:13:190905:72</t>
  </si>
  <si>
    <t>Для содержания и обслуживания здания администрации</t>
  </si>
  <si>
    <t>Чувашская Республика, Урмарский район, д. Бишево, ул. Школьная, д. 9</t>
  </si>
  <si>
    <t>21:19:010201:639</t>
  </si>
  <si>
    <t>21:19:010201:142</t>
  </si>
  <si>
    <t>Чувашская Республика, Шумерлинский район, п. Саланчик, ул. Школьная , д.1</t>
  </si>
  <si>
    <t>Ограничения прав на земельный участок, предусмотренные ст. 56 Земельного кодекса РФ</t>
  </si>
  <si>
    <t>Газопровод до 50 метров; электроснабжение имеется; водоснабжение и канализация отсутствуют; до автодороги с твердым покрытием 250 м</t>
  </si>
  <si>
    <t>выкуп возможен</t>
  </si>
  <si>
    <t>Чувашская Республика, Шумерлинский район, п. Речной, ул. Чапаева , д. 8а</t>
  </si>
  <si>
    <t>21:23:350101:208</t>
  </si>
  <si>
    <t>21:23:350102:162</t>
  </si>
  <si>
    <t>Предпринимательство</t>
  </si>
  <si>
    <t>Электроснабжение имеется; канализация, водоснабжение отсутствуют; газопровод до 30 м;  до автодороги с твердым покрытием 700 м</t>
  </si>
  <si>
    <t>выыкуп возможен. Включен в план приватизации на 2024 год</t>
  </si>
  <si>
    <t>Чувашская Республика, г.Новочебоксарск, ул.Набережная, д.16</t>
  </si>
  <si>
    <t>21:02:000000:1458</t>
  </si>
  <si>
    <t>21:02:010106:4</t>
  </si>
  <si>
    <t>Для размещения военных организаций, учреждений и других объектов</t>
  </si>
  <si>
    <t>Коммуникации подведены к зданию, автодорога с твердым покрытием</t>
  </si>
  <si>
    <t>Продан с торгов</t>
  </si>
  <si>
    <t>21:03:010512:60</t>
  </si>
  <si>
    <t>21:03:010512:9</t>
  </si>
  <si>
    <t>для обслуживания здания детского сада</t>
  </si>
  <si>
    <t>Включен в прогнозный план приватизации муниципального имущества на 2023 г.</t>
  </si>
  <si>
    <t>Чувашская Республика, г.Алатырь, ул. Московская, д.67, пом.4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</si>
</sst>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343434"/>
      <name val="Times New Roman"/>
      <family val="1"/>
      <charset val="204"/>
    </font>
    <font>
      <sz val="10"/>
      <name val="Arial Cyr"/>
      <charset val="204"/>
    </font>
    <font>
      <sz val="14"/>
      <color theme="1"/>
      <name val="Times New Roman"/>
      <family val="2"/>
      <charset val="204"/>
    </font>
    <font>
      <b/>
      <sz val="8"/>
      <color indexed="6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rgb="FF34343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Calibri"/>
      <family val="2"/>
      <scheme val="minor"/>
    </font>
    <font>
      <sz val="11"/>
      <color rgb="FF7030A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7030A0"/>
      <name val="Calibri"/>
      <family val="2"/>
      <scheme val="minor"/>
    </font>
    <font>
      <sz val="10"/>
      <color theme="1"/>
      <name val="Times New Roman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00B050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9"/>
      <color indexed="63"/>
      <name val="Times New Roman"/>
      <family val="1"/>
      <charset val="204"/>
    </font>
    <font>
      <sz val="11"/>
      <color theme="7" tint="-0.249977111117893"/>
      <name val="Times New Roman"/>
      <family val="1"/>
      <charset val="204"/>
    </font>
    <font>
      <sz val="11"/>
      <color theme="7" tint="-0.249977111117893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b/>
      <sz val="10"/>
      <color rgb="FF343434"/>
      <name val="Times New Roman"/>
      <family val="1"/>
      <charset val="204"/>
    </font>
    <font>
      <sz val="11"/>
      <color rgb="FF9966FF"/>
      <name val="Times New Roman"/>
      <family val="1"/>
      <charset val="204"/>
    </font>
    <font>
      <sz val="10"/>
      <color rgb="FF9966FF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0" fontId="14" fillId="0" borderId="0"/>
    <xf numFmtId="0" fontId="15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7">
    <xf numFmtId="0" fontId="0" fillId="0" borderId="0" xfId="0"/>
    <xf numFmtId="0" fontId="11" fillId="0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0" fontId="11" fillId="0" borderId="4" xfId="0" applyFont="1" applyFill="1" applyBorder="1" applyAlignment="1">
      <alignment horizontal="left" vertical="top" wrapText="1"/>
    </xf>
    <xf numFmtId="0" fontId="11" fillId="0" borderId="5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0" fillId="0" borderId="1" xfId="0" applyBorder="1"/>
    <xf numFmtId="0" fontId="12" fillId="0" borderId="1" xfId="0" applyFont="1" applyFill="1" applyBorder="1" applyAlignment="1">
      <alignment horizontal="left" vertical="top"/>
    </xf>
    <xf numFmtId="0" fontId="11" fillId="0" borderId="6" xfId="0" applyFont="1" applyFill="1" applyBorder="1" applyAlignment="1">
      <alignment horizontal="left" vertical="top" wrapText="1"/>
    </xf>
    <xf numFmtId="4" fontId="12" fillId="0" borderId="1" xfId="0" applyNumberFormat="1" applyFont="1" applyBorder="1" applyAlignment="1">
      <alignment horizontal="left" vertical="top" wrapText="1"/>
    </xf>
    <xf numFmtId="4" fontId="11" fillId="0" borderId="1" xfId="0" applyNumberFormat="1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20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wrapText="1"/>
    </xf>
    <xf numFmtId="0" fontId="21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top" wrapText="1"/>
    </xf>
    <xf numFmtId="0" fontId="24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top"/>
    </xf>
    <xf numFmtId="0" fontId="21" fillId="0" borderId="4" xfId="0" applyFont="1" applyFill="1" applyBorder="1" applyAlignment="1">
      <alignment horizontal="left" vertical="top" wrapText="1"/>
    </xf>
    <xf numFmtId="0" fontId="21" fillId="0" borderId="5" xfId="0" applyFont="1" applyFill="1" applyBorder="1" applyAlignment="1">
      <alignment horizontal="left" vertical="top" wrapText="1"/>
    </xf>
    <xf numFmtId="0" fontId="21" fillId="0" borderId="6" xfId="0" applyFont="1" applyFill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4" fontId="21" fillId="0" borderId="1" xfId="0" applyNumberFormat="1" applyFont="1" applyFill="1" applyBorder="1" applyAlignment="1">
      <alignment horizontal="left" vertical="top" wrapText="1"/>
    </xf>
    <xf numFmtId="0" fontId="21" fillId="0" borderId="1" xfId="0" applyFont="1" applyBorder="1" applyAlignment="1">
      <alignment wrapText="1"/>
    </xf>
    <xf numFmtId="0" fontId="26" fillId="0" borderId="0" xfId="0" applyFont="1"/>
    <xf numFmtId="0" fontId="0" fillId="0" borderId="0" xfId="0" applyAlignment="1">
      <alignment horizontal="left"/>
    </xf>
    <xf numFmtId="164" fontId="21" fillId="0" borderId="1" xfId="0" applyNumberFormat="1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21" fillId="4" borderId="1" xfId="0" applyFont="1" applyFill="1" applyBorder="1" applyAlignment="1">
      <alignment horizontal="left" vertical="top" wrapText="1"/>
    </xf>
    <xf numFmtId="0" fontId="21" fillId="4" borderId="1" xfId="0" applyFont="1" applyFill="1" applyBorder="1" applyAlignment="1">
      <alignment horizontal="center" vertical="top" wrapText="1"/>
    </xf>
    <xf numFmtId="0" fontId="0" fillId="4" borderId="0" xfId="0" applyFill="1"/>
    <xf numFmtId="0" fontId="0" fillId="0" borderId="0" xfId="0" applyAlignment="1">
      <alignment horizontal="left" vertical="top" wrapText="1"/>
    </xf>
    <xf numFmtId="164" fontId="21" fillId="4" borderId="1" xfId="0" applyNumberFormat="1" applyFont="1" applyFill="1" applyBorder="1" applyAlignment="1">
      <alignment horizontal="left" vertical="top" wrapText="1"/>
    </xf>
    <xf numFmtId="0" fontId="21" fillId="4" borderId="1" xfId="0" applyFont="1" applyFill="1" applyBorder="1" applyAlignment="1">
      <alignment wrapText="1"/>
    </xf>
    <xf numFmtId="0" fontId="26" fillId="4" borderId="0" xfId="0" applyFont="1" applyFill="1"/>
    <xf numFmtId="0" fontId="0" fillId="0" borderId="0" xfId="0" applyFont="1"/>
    <xf numFmtId="0" fontId="20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left" vertical="top" wrapText="1"/>
    </xf>
    <xf numFmtId="0" fontId="28" fillId="0" borderId="1" xfId="0" applyFont="1" applyBorder="1" applyAlignment="1">
      <alignment horizontal="left" vertical="top" wrapText="1"/>
    </xf>
    <xf numFmtId="0" fontId="30" fillId="0" borderId="1" xfId="0" applyFont="1" applyBorder="1" applyAlignment="1">
      <alignment horizontal="left" vertical="top" wrapText="1"/>
    </xf>
    <xf numFmtId="0" fontId="28" fillId="0" borderId="1" xfId="0" applyFont="1" applyBorder="1" applyAlignment="1">
      <alignment wrapText="1"/>
    </xf>
    <xf numFmtId="0" fontId="30" fillId="0" borderId="1" xfId="0" applyFont="1" applyFill="1" applyBorder="1" applyAlignment="1">
      <alignment vertical="center" wrapText="1"/>
    </xf>
    <xf numFmtId="0" fontId="31" fillId="0" borderId="1" xfId="0" applyFont="1" applyFill="1" applyBorder="1" applyAlignment="1">
      <alignment wrapText="1"/>
    </xf>
    <xf numFmtId="0" fontId="21" fillId="0" borderId="5" xfId="0" applyFont="1" applyBorder="1" applyAlignment="1">
      <alignment horizontal="left" vertical="top" wrapText="1"/>
    </xf>
    <xf numFmtId="0" fontId="21" fillId="4" borderId="5" xfId="0" applyFont="1" applyFill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 wrapText="1"/>
    </xf>
    <xf numFmtId="0" fontId="35" fillId="0" borderId="1" xfId="0" applyFont="1" applyBorder="1" applyAlignment="1">
      <alignment horizontal="left" vertical="top"/>
    </xf>
    <xf numFmtId="0" fontId="20" fillId="0" borderId="1" xfId="0" applyFont="1" applyFill="1" applyBorder="1" applyAlignment="1">
      <alignment horizontal="center" vertical="top" wrapText="1"/>
    </xf>
    <xf numFmtId="0" fontId="23" fillId="0" borderId="1" xfId="0" applyFont="1" applyFill="1" applyBorder="1" applyAlignment="1">
      <alignment horizontal="left" vertical="top" wrapText="1"/>
    </xf>
    <xf numFmtId="4" fontId="20" fillId="0" borderId="1" xfId="0" applyNumberFormat="1" applyFont="1" applyFill="1" applyBorder="1" applyAlignment="1">
      <alignment horizontal="left" vertical="top" wrapText="1"/>
    </xf>
    <xf numFmtId="4" fontId="23" fillId="0" borderId="1" xfId="0" applyNumberFormat="1" applyFont="1" applyFill="1" applyBorder="1" applyAlignment="1">
      <alignment horizontal="left" vertical="top" wrapText="1"/>
    </xf>
    <xf numFmtId="0" fontId="22" fillId="0" borderId="1" xfId="0" applyFont="1" applyFill="1" applyBorder="1"/>
    <xf numFmtId="164" fontId="20" fillId="0" borderId="1" xfId="0" applyNumberFormat="1" applyFont="1" applyFill="1" applyBorder="1" applyAlignment="1">
      <alignment horizontal="left" vertical="top" wrapText="1"/>
    </xf>
    <xf numFmtId="0" fontId="20" fillId="0" borderId="5" xfId="0" applyFont="1" applyFill="1" applyBorder="1" applyAlignment="1">
      <alignment horizontal="left" vertical="top"/>
    </xf>
    <xf numFmtId="0" fontId="22" fillId="0" borderId="1" xfId="0" applyFont="1" applyFill="1" applyBorder="1" applyAlignment="1">
      <alignment wrapText="1"/>
    </xf>
    <xf numFmtId="0" fontId="28" fillId="0" borderId="1" xfId="3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wrapText="1"/>
    </xf>
    <xf numFmtId="0" fontId="32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33" fillId="0" borderId="1" xfId="0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horizontal="center" vertical="top" wrapText="1"/>
    </xf>
    <xf numFmtId="4" fontId="33" fillId="0" borderId="1" xfId="0" applyNumberFormat="1" applyFont="1" applyFill="1" applyBorder="1" applyAlignment="1">
      <alignment horizontal="center" vertical="top" wrapText="1"/>
    </xf>
    <xf numFmtId="4" fontId="33" fillId="0" borderId="1" xfId="0" applyNumberFormat="1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wrapText="1"/>
    </xf>
    <xf numFmtId="0" fontId="23" fillId="0" borderId="1" xfId="0" applyFont="1" applyFill="1" applyBorder="1" applyAlignment="1">
      <alignment horizontal="left" vertical="top"/>
    </xf>
    <xf numFmtId="0" fontId="36" fillId="0" borderId="0" xfId="0" applyFont="1" applyFill="1" applyAlignment="1">
      <alignment horizontal="left" wrapText="1"/>
    </xf>
    <xf numFmtId="0" fontId="36" fillId="0" borderId="0" xfId="0" applyFont="1" applyFill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Font="1" applyFill="1" applyBorder="1" applyAlignment="1">
      <alignment wrapText="1"/>
    </xf>
    <xf numFmtId="0" fontId="21" fillId="0" borderId="7" xfId="0" applyFont="1" applyBorder="1" applyAlignment="1">
      <alignment horizontal="left" vertical="top" wrapText="1"/>
    </xf>
    <xf numFmtId="0" fontId="35" fillId="0" borderId="1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" xfId="0" applyFont="1" applyBorder="1"/>
    <xf numFmtId="0" fontId="34" fillId="0" borderId="1" xfId="0" applyFont="1" applyBorder="1" applyAlignment="1">
      <alignment horizontal="center" vertical="top"/>
    </xf>
    <xf numFmtId="0" fontId="34" fillId="4" borderId="1" xfId="0" applyFont="1" applyFill="1" applyBorder="1" applyAlignment="1">
      <alignment horizontal="center" vertical="top"/>
    </xf>
    <xf numFmtId="0" fontId="35" fillId="4" borderId="1" xfId="0" applyFont="1" applyFill="1" applyBorder="1" applyAlignment="1">
      <alignment horizontal="center" vertical="top"/>
    </xf>
    <xf numFmtId="0" fontId="37" fillId="0" borderId="1" xfId="0" applyFont="1" applyBorder="1" applyAlignment="1">
      <alignment horizontal="left" vertical="top" wrapText="1"/>
    </xf>
    <xf numFmtId="0" fontId="38" fillId="0" borderId="1" xfId="0" applyFont="1" applyFill="1" applyBorder="1" applyAlignment="1">
      <alignment horizontal="left" vertical="top" wrapText="1"/>
    </xf>
    <xf numFmtId="0" fontId="21" fillId="0" borderId="2" xfId="0" applyFont="1" applyFill="1" applyBorder="1" applyAlignment="1">
      <alignment horizontal="left" vertical="top" wrapText="1"/>
    </xf>
    <xf numFmtId="0" fontId="20" fillId="0" borderId="2" xfId="0" applyFont="1" applyFill="1" applyBorder="1" applyAlignment="1">
      <alignment horizontal="left" vertical="top" wrapText="1"/>
    </xf>
    <xf numFmtId="0" fontId="39" fillId="0" borderId="6" xfId="0" applyFont="1" applyFill="1" applyBorder="1" applyAlignment="1">
      <alignment horizontal="left" vertical="top" wrapText="1"/>
    </xf>
    <xf numFmtId="0" fontId="40" fillId="0" borderId="1" xfId="0" applyFont="1" applyFill="1" applyBorder="1" applyAlignment="1">
      <alignment wrapText="1"/>
    </xf>
    <xf numFmtId="0" fontId="41" fillId="0" borderId="1" xfId="0" applyFont="1" applyFill="1" applyBorder="1" applyAlignment="1">
      <alignment wrapText="1"/>
    </xf>
    <xf numFmtId="0" fontId="42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left" vertical="top" wrapText="1"/>
    </xf>
    <xf numFmtId="0" fontId="43" fillId="0" borderId="0" xfId="0" applyFont="1" applyAlignment="1">
      <alignment vertical="top"/>
    </xf>
    <xf numFmtId="0" fontId="43" fillId="0" borderId="1" xfId="0" applyFont="1" applyBorder="1" applyAlignment="1">
      <alignment vertical="top"/>
    </xf>
    <xf numFmtId="0" fontId="29" fillId="0" borderId="1" xfId="0" applyFont="1" applyFill="1" applyBorder="1" applyAlignment="1">
      <alignment vertical="top" wrapText="1"/>
    </xf>
    <xf numFmtId="0" fontId="41" fillId="0" borderId="1" xfId="0" applyFont="1" applyFill="1" applyBorder="1" applyAlignment="1">
      <alignment vertical="top" wrapText="1"/>
    </xf>
    <xf numFmtId="0" fontId="20" fillId="0" borderId="0" xfId="0" applyFont="1" applyAlignment="1">
      <alignment horizontal="left" vertical="top"/>
    </xf>
    <xf numFmtId="0" fontId="0" fillId="0" borderId="2" xfId="0" applyBorder="1" applyAlignment="1">
      <alignment wrapText="1"/>
    </xf>
    <xf numFmtId="0" fontId="36" fillId="0" borderId="0" xfId="0" applyFont="1" applyAlignment="1">
      <alignment vertical="top" wrapText="1"/>
    </xf>
    <xf numFmtId="0" fontId="21" fillId="0" borderId="1" xfId="0" applyFont="1" applyBorder="1" applyAlignment="1">
      <alignment vertical="top" wrapText="1"/>
    </xf>
    <xf numFmtId="0" fontId="44" fillId="0" borderId="0" xfId="0" applyFont="1" applyAlignment="1">
      <alignment vertical="top" wrapText="1"/>
    </xf>
    <xf numFmtId="4" fontId="21" fillId="0" borderId="1" xfId="0" applyNumberFormat="1" applyFont="1" applyBorder="1" applyAlignment="1">
      <alignment vertical="top" wrapText="1"/>
    </xf>
    <xf numFmtId="0" fontId="36" fillId="0" borderId="1" xfId="0" applyFont="1" applyBorder="1" applyAlignment="1">
      <alignment horizontal="left" vertical="top"/>
    </xf>
    <xf numFmtId="0" fontId="39" fillId="0" borderId="1" xfId="0" applyFont="1" applyFill="1" applyBorder="1" applyAlignment="1">
      <alignment horizontal="left" vertical="top" wrapText="1"/>
    </xf>
    <xf numFmtId="0" fontId="20" fillId="0" borderId="6" xfId="0" applyFont="1" applyFill="1" applyBorder="1" applyAlignment="1">
      <alignment horizontal="left" vertical="top" wrapText="1"/>
    </xf>
    <xf numFmtId="0" fontId="45" fillId="0" borderId="1" xfId="0" applyFont="1" applyFill="1" applyBorder="1" applyAlignment="1">
      <alignment horizontal="left" vertical="top" wrapText="1"/>
    </xf>
    <xf numFmtId="0" fontId="30" fillId="0" borderId="1" xfId="0" applyFont="1" applyFill="1" applyBorder="1" applyAlignment="1">
      <alignment horizontal="left" vertical="top" wrapText="1"/>
    </xf>
    <xf numFmtId="0" fontId="21" fillId="4" borderId="7" xfId="0" applyFont="1" applyFill="1" applyBorder="1" applyAlignment="1">
      <alignment horizontal="left" vertical="top" wrapText="1"/>
    </xf>
    <xf numFmtId="0" fontId="21" fillId="0" borderId="1" xfId="0" applyFont="1" applyBorder="1" applyAlignment="1">
      <alignment horizontal="left" vertical="center" wrapText="1"/>
    </xf>
    <xf numFmtId="0" fontId="39" fillId="0" borderId="1" xfId="0" applyFont="1" applyFill="1" applyBorder="1" applyAlignment="1">
      <alignment wrapText="1"/>
    </xf>
    <xf numFmtId="0" fontId="20" fillId="0" borderId="5" xfId="0" applyFont="1" applyFill="1" applyBorder="1" applyAlignment="1">
      <alignment horizontal="left" vertical="top" wrapText="1"/>
    </xf>
    <xf numFmtId="0" fontId="28" fillId="0" borderId="1" xfId="0" applyFont="1" applyBorder="1" applyAlignment="1">
      <alignment horizontal="left" vertical="top"/>
    </xf>
    <xf numFmtId="0" fontId="20" fillId="0" borderId="1" xfId="0" applyFont="1" applyBorder="1" applyAlignment="1">
      <alignment horizontal="left" vertical="top"/>
    </xf>
    <xf numFmtId="0" fontId="35" fillId="0" borderId="1" xfId="0" applyFont="1" applyFill="1" applyBorder="1" applyAlignment="1">
      <alignment horizontal="center" vertical="top"/>
    </xf>
    <xf numFmtId="0" fontId="38" fillId="0" borderId="1" xfId="0" applyFont="1" applyBorder="1" applyAlignment="1">
      <alignment wrapText="1"/>
    </xf>
    <xf numFmtId="0" fontId="21" fillId="0" borderId="4" xfId="0" applyFont="1" applyBorder="1" applyAlignment="1">
      <alignment horizontal="left" vertical="top" wrapText="1"/>
    </xf>
    <xf numFmtId="0" fontId="21" fillId="0" borderId="7" xfId="0" applyFont="1" applyBorder="1" applyAlignment="1">
      <alignment wrapText="1"/>
    </xf>
    <xf numFmtId="0" fontId="47" fillId="0" borderId="1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horizontal="left" vertical="top" wrapText="1"/>
    </xf>
    <xf numFmtId="0" fontId="0" fillId="0" borderId="0" xfId="0"/>
    <xf numFmtId="0" fontId="20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wrapText="1"/>
    </xf>
    <xf numFmtId="0" fontId="21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wrapText="1"/>
    </xf>
    <xf numFmtId="0" fontId="21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30" fillId="0" borderId="1" xfId="0" applyFont="1" applyFill="1" applyBorder="1" applyAlignment="1">
      <alignment vertical="center" wrapText="1"/>
    </xf>
    <xf numFmtId="0" fontId="31" fillId="0" borderId="1" xfId="0" applyFont="1" applyBorder="1" applyAlignment="1">
      <alignment wrapText="1"/>
    </xf>
    <xf numFmtId="0" fontId="21" fillId="0" borderId="1" xfId="0" applyFont="1" applyBorder="1" applyAlignment="1">
      <alignment horizontal="left" vertical="center" wrapText="1"/>
    </xf>
    <xf numFmtId="0" fontId="39" fillId="0" borderId="1" xfId="0" applyFont="1" applyFill="1" applyBorder="1" applyAlignment="1">
      <alignment wrapText="1"/>
    </xf>
    <xf numFmtId="0" fontId="20" fillId="0" borderId="2" xfId="0" applyFont="1" applyBorder="1" applyAlignment="1">
      <alignment horizontal="left" vertical="top" wrapText="1"/>
    </xf>
    <xf numFmtId="0" fontId="20" fillId="0" borderId="7" xfId="0" applyFont="1" applyBorder="1" applyAlignment="1">
      <alignment wrapText="1"/>
    </xf>
    <xf numFmtId="0" fontId="0" fillId="0" borderId="0" xfId="0"/>
    <xf numFmtId="0" fontId="20" fillId="0" borderId="1" xfId="0" applyFont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top" wrapText="1"/>
    </xf>
    <xf numFmtId="0" fontId="35" fillId="0" borderId="1" xfId="0" applyFont="1" applyBorder="1" applyAlignment="1">
      <alignment horizontal="center" vertical="top"/>
    </xf>
    <xf numFmtId="0" fontId="39" fillId="0" borderId="1" xfId="0" applyFont="1" applyBorder="1" applyAlignment="1">
      <alignment wrapText="1"/>
    </xf>
    <xf numFmtId="0" fontId="23" fillId="0" borderId="1" xfId="0" applyFont="1" applyBorder="1" applyAlignment="1">
      <alignment horizontal="left" vertical="top"/>
    </xf>
    <xf numFmtId="0" fontId="23" fillId="0" borderId="1" xfId="0" applyFont="1" applyBorder="1" applyAlignment="1">
      <alignment vertical="top" wrapText="1"/>
    </xf>
    <xf numFmtId="0" fontId="48" fillId="0" borderId="1" xfId="0" applyFont="1" applyBorder="1" applyAlignment="1">
      <alignment vertical="top" wrapText="1"/>
    </xf>
    <xf numFmtId="20" fontId="20" fillId="0" borderId="1" xfId="0" applyNumberFormat="1" applyFont="1" applyBorder="1" applyAlignment="1">
      <alignment horizontal="left" vertical="top" wrapText="1"/>
    </xf>
    <xf numFmtId="0" fontId="49" fillId="0" borderId="1" xfId="0" applyFont="1" applyFill="1" applyBorder="1" applyAlignment="1">
      <alignment horizontal="left" vertical="top" wrapText="1"/>
    </xf>
    <xf numFmtId="0" fontId="22" fillId="0" borderId="1" xfId="0" applyNumberFormat="1" applyFont="1" applyFill="1" applyBorder="1" applyAlignment="1">
      <alignment wrapText="1"/>
    </xf>
    <xf numFmtId="0" fontId="50" fillId="0" borderId="1" xfId="0" applyNumberFormat="1" applyFont="1" applyFill="1" applyBorder="1" applyAlignment="1">
      <alignment horizontal="left" vertical="top" wrapText="1"/>
    </xf>
    <xf numFmtId="0" fontId="35" fillId="0" borderId="4" xfId="0" applyFont="1" applyBorder="1" applyAlignment="1">
      <alignment vertical="top"/>
    </xf>
    <xf numFmtId="0" fontId="51" fillId="0" borderId="1" xfId="0" applyFont="1" applyFill="1" applyBorder="1" applyAlignment="1">
      <alignment wrapText="1"/>
    </xf>
    <xf numFmtId="2" fontId="20" fillId="0" borderId="1" xfId="0" applyNumberFormat="1" applyFont="1" applyFill="1" applyBorder="1" applyAlignment="1">
      <alignment horizontal="left" vertical="top"/>
    </xf>
    <xf numFmtId="0" fontId="31" fillId="0" borderId="1" xfId="0" applyFont="1" applyBorder="1" applyAlignment="1">
      <alignment horizontal="left" vertical="top" wrapText="1"/>
    </xf>
    <xf numFmtId="0" fontId="21" fillId="0" borderId="7" xfId="0" applyFont="1" applyBorder="1" applyAlignment="1">
      <alignment horizontal="left" vertical="center" wrapText="1"/>
    </xf>
    <xf numFmtId="0" fontId="17" fillId="0" borderId="1" xfId="0" applyFont="1" applyFill="1" applyBorder="1" applyAlignment="1">
      <alignment wrapText="1"/>
    </xf>
    <xf numFmtId="0" fontId="0" fillId="0" borderId="3" xfId="0" applyBorder="1" applyAlignment="1">
      <alignment horizontal="center" wrapText="1"/>
    </xf>
    <xf numFmtId="0" fontId="20" fillId="0" borderId="3" xfId="0" applyFont="1" applyFill="1" applyBorder="1" applyAlignment="1">
      <alignment horizontal="center" vertical="top" wrapText="1"/>
    </xf>
    <xf numFmtId="0" fontId="18" fillId="0" borderId="0" xfId="0" applyFont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top" wrapText="1"/>
    </xf>
    <xf numFmtId="0" fontId="31" fillId="0" borderId="3" xfId="0" applyFont="1" applyFill="1" applyBorder="1" applyAlignment="1">
      <alignment horizontal="left" wrapText="1"/>
    </xf>
    <xf numFmtId="0" fontId="50" fillId="0" borderId="1" xfId="0" applyFont="1" applyBorder="1" applyAlignment="1">
      <alignment wrapText="1"/>
    </xf>
    <xf numFmtId="0" fontId="18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left" vertical="top" wrapText="1"/>
    </xf>
    <xf numFmtId="0" fontId="20" fillId="0" borderId="0" xfId="0" applyFont="1" applyBorder="1" applyAlignment="1">
      <alignment wrapText="1"/>
    </xf>
    <xf numFmtId="0" fontId="20" fillId="0" borderId="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 wrapText="1"/>
    </xf>
    <xf numFmtId="0" fontId="28" fillId="0" borderId="0" xfId="0" applyFont="1" applyBorder="1" applyAlignment="1">
      <alignment horizontal="left" vertical="top" wrapText="1"/>
    </xf>
    <xf numFmtId="0" fontId="0" fillId="0" borderId="0" xfId="0" applyBorder="1" applyAlignment="1">
      <alignment wrapText="1"/>
    </xf>
    <xf numFmtId="0" fontId="28" fillId="0" borderId="0" xfId="0" applyFont="1" applyBorder="1" applyAlignment="1">
      <alignment wrapText="1"/>
    </xf>
    <xf numFmtId="0" fontId="19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wrapText="1"/>
    </xf>
    <xf numFmtId="0" fontId="19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wrapText="1"/>
    </xf>
    <xf numFmtId="0" fontId="0" fillId="0" borderId="0" xfId="0" applyBorder="1" applyAlignment="1">
      <alignment horizontal="center" wrapText="1"/>
    </xf>
    <xf numFmtId="0" fontId="22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22" fillId="0" borderId="0" xfId="0" applyNumberFormat="1" applyFont="1" applyFill="1" applyBorder="1" applyAlignment="1">
      <alignment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wrapText="1"/>
    </xf>
    <xf numFmtId="0" fontId="28" fillId="0" borderId="0" xfId="3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right" wrapText="1"/>
    </xf>
    <xf numFmtId="0" fontId="41" fillId="0" borderId="0" xfId="0" applyFont="1" applyFill="1" applyBorder="1" applyAlignment="1">
      <alignment wrapText="1"/>
    </xf>
    <xf numFmtId="0" fontId="29" fillId="0" borderId="0" xfId="0" applyFont="1" applyFill="1" applyBorder="1" applyAlignment="1">
      <alignment wrapText="1"/>
    </xf>
    <xf numFmtId="0" fontId="41" fillId="0" borderId="0" xfId="0" applyFont="1" applyFill="1" applyBorder="1" applyAlignment="1">
      <alignment vertical="top" wrapText="1"/>
    </xf>
    <xf numFmtId="0" fontId="37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/>
    </xf>
    <xf numFmtId="0" fontId="52" fillId="0" borderId="1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19" fillId="0" borderId="0" xfId="0" applyFont="1" applyFill="1" applyBorder="1" applyAlignment="1">
      <alignment horizontal="center"/>
    </xf>
    <xf numFmtId="0" fontId="22" fillId="0" borderId="3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18" fillId="0" borderId="1" xfId="0" applyFont="1" applyFill="1" applyBorder="1" applyAlignment="1">
      <alignment horizontal="left" vertical="top"/>
    </xf>
    <xf numFmtId="0" fontId="50" fillId="0" borderId="1" xfId="0" applyFont="1" applyFill="1" applyBorder="1" applyAlignment="1">
      <alignment horizontal="left" vertical="top" wrapText="1"/>
    </xf>
    <xf numFmtId="0" fontId="23" fillId="0" borderId="1" xfId="0" applyFont="1" applyBorder="1" applyAlignment="1">
      <alignment horizontal="left" vertical="top" wrapText="1"/>
    </xf>
    <xf numFmtId="0" fontId="20" fillId="0" borderId="12" xfId="0" applyFont="1" applyFill="1" applyBorder="1" applyAlignment="1">
      <alignment horizontal="left" vertical="top" wrapText="1"/>
    </xf>
    <xf numFmtId="0" fontId="38" fillId="0" borderId="1" xfId="0" applyFont="1" applyBorder="1" applyAlignment="1">
      <alignment wrapText="1"/>
    </xf>
    <xf numFmtId="0" fontId="30" fillId="0" borderId="1" xfId="0" applyFont="1" applyFill="1" applyBorder="1" applyAlignment="1">
      <alignment vertical="center" wrapText="1"/>
    </xf>
    <xf numFmtId="0" fontId="30" fillId="0" borderId="1" xfId="0" applyFont="1" applyBorder="1" applyAlignment="1">
      <alignment horizontal="left" vertical="top" wrapText="1"/>
    </xf>
    <xf numFmtId="0" fontId="21" fillId="0" borderId="3" xfId="0" applyFont="1" applyFill="1" applyBorder="1" applyAlignment="1">
      <alignment horizontal="left" vertical="top" wrapText="1"/>
    </xf>
    <xf numFmtId="0" fontId="21" fillId="0" borderId="3" xfId="0" applyFont="1" applyFill="1" applyBorder="1" applyAlignment="1">
      <alignment horizontal="center" vertical="top" wrapText="1"/>
    </xf>
    <xf numFmtId="0" fontId="20" fillId="0" borderId="3" xfId="0" applyFont="1" applyFill="1" applyBorder="1" applyAlignment="1">
      <alignment horizontal="center" vertical="top" wrapText="1"/>
    </xf>
    <xf numFmtId="0" fontId="21" fillId="0" borderId="3" xfId="0" applyFont="1" applyFill="1" applyBorder="1" applyAlignment="1">
      <alignment horizontal="center" vertical="top" wrapText="1"/>
    </xf>
    <xf numFmtId="0" fontId="31" fillId="0" borderId="3" xfId="0" applyFont="1" applyFill="1" applyBorder="1" applyAlignment="1">
      <alignment horizontal="left" wrapText="1"/>
    </xf>
    <xf numFmtId="0" fontId="0" fillId="0" borderId="3" xfId="0" applyBorder="1" applyAlignment="1">
      <alignment horizontal="center" wrapText="1"/>
    </xf>
    <xf numFmtId="4" fontId="20" fillId="0" borderId="3" xfId="0" applyNumberFormat="1" applyFont="1" applyFill="1" applyBorder="1" applyAlignment="1">
      <alignment horizontal="center" vertical="top" wrapText="1"/>
    </xf>
    <xf numFmtId="2" fontId="21" fillId="0" borderId="1" xfId="0" applyNumberFormat="1" applyFont="1" applyFill="1" applyBorder="1" applyAlignment="1">
      <alignment horizontal="left" vertical="top" wrapText="1"/>
    </xf>
    <xf numFmtId="0" fontId="0" fillId="0" borderId="1" xfId="0" applyFill="1" applyBorder="1" applyAlignment="1">
      <alignment vertical="top" wrapText="1"/>
    </xf>
    <xf numFmtId="165" fontId="21" fillId="0" borderId="1" xfId="0" applyNumberFormat="1" applyFont="1" applyFill="1" applyBorder="1" applyAlignment="1">
      <alignment horizontal="center" vertical="top" wrapText="1"/>
    </xf>
    <xf numFmtId="0" fontId="21" fillId="0" borderId="4" xfId="0" applyFont="1" applyFill="1" applyBorder="1" applyAlignment="1">
      <alignment vertical="top" wrapText="1"/>
    </xf>
    <xf numFmtId="0" fontId="52" fillId="0" borderId="1" xfId="0" applyFont="1" applyBorder="1" applyAlignment="1">
      <alignment vertical="top" wrapText="1"/>
    </xf>
    <xf numFmtId="0" fontId="17" fillId="0" borderId="4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7" fillId="0" borderId="5" xfId="0" applyFont="1" applyBorder="1" applyAlignment="1">
      <alignment horizontal="left"/>
    </xf>
    <xf numFmtId="0" fontId="10" fillId="0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0" fontId="19" fillId="0" borderId="7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21" fillId="4" borderId="2" xfId="0" applyFont="1" applyFill="1" applyBorder="1" applyAlignment="1">
      <alignment horizontal="center" vertical="top" wrapText="1"/>
    </xf>
    <xf numFmtId="0" fontId="21" fillId="4" borderId="3" xfId="0" applyFont="1" applyFill="1" applyBorder="1" applyAlignment="1">
      <alignment horizontal="center" vertical="top" wrapText="1"/>
    </xf>
    <xf numFmtId="0" fontId="21" fillId="4" borderId="2" xfId="0" applyFont="1" applyFill="1" applyBorder="1" applyAlignment="1">
      <alignment horizontal="left" vertical="top" wrapText="1"/>
    </xf>
    <xf numFmtId="0" fontId="21" fillId="4" borderId="3" xfId="0" applyFont="1" applyFill="1" applyBorder="1" applyAlignment="1">
      <alignment horizontal="left" vertical="top" wrapText="1"/>
    </xf>
    <xf numFmtId="0" fontId="21" fillId="0" borderId="2" xfId="0" applyFont="1" applyFill="1" applyBorder="1" applyAlignment="1">
      <alignment horizontal="left" vertical="top" wrapText="1"/>
    </xf>
    <xf numFmtId="0" fontId="21" fillId="0" borderId="6" xfId="0" applyFont="1" applyFill="1" applyBorder="1" applyAlignment="1">
      <alignment horizontal="left" vertical="top" wrapText="1"/>
    </xf>
    <xf numFmtId="0" fontId="21" fillId="0" borderId="3" xfId="0" applyFont="1" applyFill="1" applyBorder="1" applyAlignment="1">
      <alignment horizontal="left" vertical="top" wrapText="1"/>
    </xf>
    <xf numFmtId="0" fontId="23" fillId="0" borderId="2" xfId="0" applyFont="1" applyBorder="1" applyAlignment="1">
      <alignment horizontal="left" vertical="top" wrapText="1"/>
    </xf>
    <xf numFmtId="0" fontId="23" fillId="0" borderId="6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center" vertical="top" wrapText="1"/>
    </xf>
    <xf numFmtId="0" fontId="20" fillId="0" borderId="6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23" fillId="0" borderId="2" xfId="0" applyFont="1" applyBorder="1" applyAlignment="1">
      <alignment horizontal="center" vertical="top" wrapText="1"/>
    </xf>
    <xf numFmtId="0" fontId="23" fillId="0" borderId="6" xfId="0" applyFont="1" applyBorder="1" applyAlignment="1">
      <alignment horizontal="center" vertical="top" wrapText="1"/>
    </xf>
    <xf numFmtId="0" fontId="23" fillId="0" borderId="3" xfId="0" applyFont="1" applyBorder="1" applyAlignment="1">
      <alignment horizontal="center" vertical="top" wrapText="1"/>
    </xf>
    <xf numFmtId="0" fontId="22" fillId="0" borderId="2" xfId="0" applyFont="1" applyFill="1" applyBorder="1" applyAlignment="1">
      <alignment horizontal="center" wrapText="1"/>
    </xf>
    <xf numFmtId="0" fontId="22" fillId="0" borderId="6" xfId="0" applyFont="1" applyFill="1" applyBorder="1" applyAlignment="1">
      <alignment horizontal="center" wrapText="1"/>
    </xf>
    <xf numFmtId="0" fontId="22" fillId="0" borderId="3" xfId="0" applyFont="1" applyFill="1" applyBorder="1" applyAlignment="1">
      <alignment horizontal="center" wrapText="1"/>
    </xf>
    <xf numFmtId="0" fontId="25" fillId="0" borderId="7" xfId="0" applyFont="1" applyBorder="1" applyAlignment="1">
      <alignment horizontal="left" vertical="top" wrapText="1"/>
    </xf>
    <xf numFmtId="0" fontId="25" fillId="0" borderId="5" xfId="0" applyFont="1" applyBorder="1" applyAlignment="1">
      <alignment horizontal="left" vertical="top" wrapText="1"/>
    </xf>
    <xf numFmtId="0" fontId="19" fillId="0" borderId="4" xfId="0" applyFont="1" applyFill="1" applyBorder="1" applyAlignment="1">
      <alignment horizontal="left" vertical="top"/>
    </xf>
    <xf numFmtId="0" fontId="19" fillId="0" borderId="7" xfId="0" applyFont="1" applyFill="1" applyBorder="1" applyAlignment="1">
      <alignment horizontal="left" vertical="top"/>
    </xf>
    <xf numFmtId="0" fontId="19" fillId="0" borderId="5" xfId="0" applyFont="1" applyFill="1" applyBorder="1" applyAlignment="1">
      <alignment horizontal="left" vertical="top"/>
    </xf>
    <xf numFmtId="0" fontId="19" fillId="3" borderId="7" xfId="0" applyFont="1" applyFill="1" applyBorder="1" applyAlignment="1">
      <alignment horizontal="center"/>
    </xf>
    <xf numFmtId="0" fontId="19" fillId="3" borderId="5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 vertical="top" wrapText="1"/>
    </xf>
    <xf numFmtId="0" fontId="20" fillId="0" borderId="6" xfId="0" applyFont="1" applyFill="1" applyBorder="1" applyAlignment="1">
      <alignment horizontal="center" vertical="top" wrapText="1"/>
    </xf>
    <xf numFmtId="0" fontId="20" fillId="0" borderId="3" xfId="0" applyFont="1" applyFill="1" applyBorder="1" applyAlignment="1">
      <alignment horizontal="center" vertical="top" wrapText="1"/>
    </xf>
    <xf numFmtId="0" fontId="21" fillId="0" borderId="2" xfId="0" applyFont="1" applyFill="1" applyBorder="1" applyAlignment="1">
      <alignment horizontal="center" vertical="top" wrapText="1"/>
    </xf>
    <xf numFmtId="0" fontId="21" fillId="0" borderId="6" xfId="0" applyFont="1" applyFill="1" applyBorder="1" applyAlignment="1">
      <alignment horizontal="center" vertical="top" wrapText="1"/>
    </xf>
    <xf numFmtId="0" fontId="21" fillId="0" borderId="3" xfId="0" applyFont="1" applyFill="1" applyBorder="1" applyAlignment="1">
      <alignment horizontal="center" vertical="top" wrapText="1"/>
    </xf>
    <xf numFmtId="0" fontId="19" fillId="0" borderId="5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0" fontId="31" fillId="0" borderId="2" xfId="0" applyFont="1" applyFill="1" applyBorder="1" applyAlignment="1">
      <alignment horizontal="left" wrapText="1"/>
    </xf>
    <xf numFmtId="0" fontId="31" fillId="0" borderId="6" xfId="0" applyFont="1" applyFill="1" applyBorder="1" applyAlignment="1">
      <alignment horizontal="left" wrapText="1"/>
    </xf>
    <xf numFmtId="0" fontId="31" fillId="0" borderId="3" xfId="0" applyFont="1" applyFill="1" applyBorder="1" applyAlignment="1">
      <alignment horizontal="left" wrapText="1"/>
    </xf>
    <xf numFmtId="0" fontId="25" fillId="0" borderId="7" xfId="0" applyFont="1" applyBorder="1" applyAlignment="1">
      <alignment horizontal="left"/>
    </xf>
    <xf numFmtId="0" fontId="25" fillId="0" borderId="5" xfId="0" applyFont="1" applyBorder="1" applyAlignment="1">
      <alignment horizontal="left"/>
    </xf>
    <xf numFmtId="0" fontId="25" fillId="0" borderId="5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left" vertical="top" wrapText="1"/>
    </xf>
    <xf numFmtId="0" fontId="25" fillId="0" borderId="4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top" wrapText="1"/>
    </xf>
    <xf numFmtId="0" fontId="2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0" fontId="31" fillId="0" borderId="2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top" wrapText="1"/>
    </xf>
    <xf numFmtId="0" fontId="20" fillId="0" borderId="2" xfId="0" applyFont="1" applyBorder="1" applyAlignment="1">
      <alignment horizontal="center" wrapText="1"/>
    </xf>
    <xf numFmtId="0" fontId="20" fillId="0" borderId="6" xfId="0" applyFont="1" applyBorder="1" applyAlignment="1">
      <alignment horizontal="center" wrapText="1"/>
    </xf>
    <xf numFmtId="0" fontId="20" fillId="0" borderId="3" xfId="0" applyFont="1" applyBorder="1" applyAlignment="1">
      <alignment horizontal="center" wrapText="1"/>
    </xf>
    <xf numFmtId="0" fontId="19" fillId="0" borderId="10" xfId="0" applyFont="1" applyFill="1" applyBorder="1" applyAlignment="1">
      <alignment horizontal="left" vertical="top"/>
    </xf>
    <xf numFmtId="0" fontId="22" fillId="0" borderId="2" xfId="0" applyFont="1" applyFill="1" applyBorder="1" applyAlignment="1">
      <alignment horizontal="right" vertical="top" wrapText="1"/>
    </xf>
    <xf numFmtId="0" fontId="22" fillId="0" borderId="6" xfId="0" applyFont="1" applyFill="1" applyBorder="1" applyAlignment="1">
      <alignment horizontal="right" vertical="top" wrapText="1"/>
    </xf>
    <xf numFmtId="0" fontId="22" fillId="0" borderId="3" xfId="0" applyFont="1" applyFill="1" applyBorder="1" applyAlignment="1">
      <alignment horizontal="right" vertical="top" wrapText="1"/>
    </xf>
    <xf numFmtId="0" fontId="20" fillId="0" borderId="2" xfId="0" applyFont="1" applyBorder="1" applyAlignment="1">
      <alignment horizontal="left" vertical="top" wrapText="1"/>
    </xf>
    <xf numFmtId="0" fontId="20" fillId="0" borderId="6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38" fillId="0" borderId="2" xfId="0" applyFont="1" applyBorder="1" applyAlignment="1">
      <alignment horizontal="left" vertical="center" wrapText="1"/>
    </xf>
    <xf numFmtId="0" fontId="38" fillId="0" borderId="6" xfId="0" applyFont="1" applyBorder="1" applyAlignment="1">
      <alignment horizontal="left" vertical="center" wrapText="1"/>
    </xf>
    <xf numFmtId="0" fontId="38" fillId="0" borderId="3" xfId="0" applyFont="1" applyBorder="1" applyAlignment="1">
      <alignment horizontal="left" vertical="center" wrapText="1"/>
    </xf>
    <xf numFmtId="0" fontId="0" fillId="0" borderId="2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5" fillId="0" borderId="7" xfId="0" applyFont="1" applyFill="1" applyBorder="1" applyAlignment="1">
      <alignment horizontal="left" vertical="top" wrapText="1"/>
    </xf>
    <xf numFmtId="0" fontId="19" fillId="3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19" fillId="0" borderId="4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/>
    </xf>
    <xf numFmtId="0" fontId="19" fillId="0" borderId="7" xfId="0" applyFont="1" applyBorder="1" applyAlignment="1">
      <alignment horizontal="left" vertical="top"/>
    </xf>
    <xf numFmtId="0" fontId="19" fillId="0" borderId="5" xfId="0" applyFont="1" applyBorder="1" applyAlignment="1">
      <alignment horizontal="left" vertical="top"/>
    </xf>
    <xf numFmtId="0" fontId="0" fillId="0" borderId="2" xfId="0" applyFill="1" applyBorder="1" applyAlignment="1">
      <alignment horizontal="right" wrapText="1"/>
    </xf>
    <xf numFmtId="0" fontId="0" fillId="0" borderId="6" xfId="0" applyFill="1" applyBorder="1" applyAlignment="1">
      <alignment horizontal="right" wrapText="1"/>
    </xf>
    <xf numFmtId="0" fontId="0" fillId="0" borderId="3" xfId="0" applyFill="1" applyBorder="1" applyAlignment="1">
      <alignment horizontal="right" wrapText="1"/>
    </xf>
    <xf numFmtId="0" fontId="25" fillId="0" borderId="2" xfId="0" applyFont="1" applyFill="1" applyBorder="1" applyAlignment="1">
      <alignment horizontal="left" vertical="top" wrapText="1"/>
    </xf>
    <xf numFmtId="0" fontId="39" fillId="0" borderId="2" xfId="0" applyFont="1" applyFill="1" applyBorder="1" applyAlignment="1">
      <alignment horizontal="left" vertical="top" wrapText="1"/>
    </xf>
    <xf numFmtId="0" fontId="39" fillId="0" borderId="6" xfId="0" applyFont="1" applyFill="1" applyBorder="1" applyAlignment="1">
      <alignment horizontal="left" vertical="top" wrapText="1"/>
    </xf>
    <xf numFmtId="0" fontId="39" fillId="0" borderId="3" xfId="0" applyFont="1" applyFill="1" applyBorder="1" applyAlignment="1">
      <alignment horizontal="left" vertical="top" wrapText="1"/>
    </xf>
    <xf numFmtId="0" fontId="46" fillId="0" borderId="2" xfId="0" applyFont="1" applyFill="1" applyBorder="1" applyAlignment="1">
      <alignment horizontal="left" vertical="top" wrapText="1"/>
    </xf>
    <xf numFmtId="0" fontId="46" fillId="0" borderId="6" xfId="0" applyFont="1" applyFill="1" applyBorder="1" applyAlignment="1">
      <alignment horizontal="left" vertical="top" wrapText="1"/>
    </xf>
    <xf numFmtId="0" fontId="46" fillId="0" borderId="3" xfId="0" applyFont="1" applyFill="1" applyBorder="1" applyAlignment="1">
      <alignment horizontal="left" vertical="top" wrapText="1"/>
    </xf>
    <xf numFmtId="0" fontId="39" fillId="0" borderId="2" xfId="0" applyFont="1" applyFill="1" applyBorder="1" applyAlignment="1">
      <alignment horizontal="center" vertical="top" wrapText="1"/>
    </xf>
    <xf numFmtId="0" fontId="39" fillId="0" borderId="3" xfId="0" applyFont="1" applyFill="1" applyBorder="1" applyAlignment="1">
      <alignment horizontal="center" vertical="top" wrapText="1"/>
    </xf>
    <xf numFmtId="0" fontId="42" fillId="0" borderId="2" xfId="0" applyFont="1" applyFill="1" applyBorder="1" applyAlignment="1">
      <alignment horizontal="left" wrapText="1"/>
    </xf>
    <xf numFmtId="0" fontId="42" fillId="0" borderId="3" xfId="0" applyFont="1" applyFill="1" applyBorder="1" applyAlignment="1">
      <alignment horizontal="left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19" fillId="0" borderId="4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left" vertical="top" wrapText="1"/>
    </xf>
    <xf numFmtId="0" fontId="22" fillId="0" borderId="11" xfId="0" applyFont="1" applyFill="1" applyBorder="1" applyAlignment="1">
      <alignment horizontal="center" wrapText="1"/>
    </xf>
    <xf numFmtId="0" fontId="35" fillId="0" borderId="2" xfId="0" applyFont="1" applyBorder="1" applyAlignment="1">
      <alignment horizontal="center" vertical="top"/>
    </xf>
    <xf numFmtId="0" fontId="35" fillId="0" borderId="6" xfId="0" applyFont="1" applyBorder="1" applyAlignment="1">
      <alignment horizontal="center" vertical="top"/>
    </xf>
    <xf numFmtId="0" fontId="35" fillId="0" borderId="3" xfId="0" applyFont="1" applyBorder="1" applyAlignment="1">
      <alignment horizontal="center" vertical="top"/>
    </xf>
    <xf numFmtId="0" fontId="20" fillId="0" borderId="2" xfId="0" applyFont="1" applyFill="1" applyBorder="1" applyAlignment="1">
      <alignment horizontal="left" vertical="top"/>
    </xf>
    <xf numFmtId="0" fontId="20" fillId="0" borderId="6" xfId="0" applyFont="1" applyFill="1" applyBorder="1" applyAlignment="1">
      <alignment horizontal="left" vertical="top"/>
    </xf>
    <xf numFmtId="0" fontId="20" fillId="0" borderId="3" xfId="0" applyFont="1" applyFill="1" applyBorder="1" applyAlignment="1">
      <alignment horizontal="left" vertical="top"/>
    </xf>
    <xf numFmtId="0" fontId="20" fillId="0" borderId="2" xfId="0" applyFont="1" applyFill="1" applyBorder="1" applyAlignment="1">
      <alignment horizontal="center" vertical="top"/>
    </xf>
    <xf numFmtId="0" fontId="20" fillId="0" borderId="6" xfId="0" applyFont="1" applyFill="1" applyBorder="1" applyAlignment="1">
      <alignment horizontal="center" vertical="top"/>
    </xf>
    <xf numFmtId="0" fontId="20" fillId="0" borderId="3" xfId="0" applyFont="1" applyFill="1" applyBorder="1" applyAlignment="1">
      <alignment horizontal="center" vertical="top"/>
    </xf>
    <xf numFmtId="0" fontId="20" fillId="0" borderId="2" xfId="0" applyFont="1" applyFill="1" applyBorder="1" applyAlignment="1">
      <alignment horizontal="left" vertical="top" wrapText="1"/>
    </xf>
    <xf numFmtId="0" fontId="20" fillId="0" borderId="6" xfId="0" applyFont="1" applyFill="1" applyBorder="1" applyAlignment="1">
      <alignment horizontal="left" vertical="top" wrapText="1"/>
    </xf>
    <xf numFmtId="0" fontId="20" fillId="0" borderId="3" xfId="0" applyFont="1" applyFill="1" applyBorder="1" applyAlignment="1">
      <alignment horizontal="left" vertical="top" wrapText="1"/>
    </xf>
    <xf numFmtId="0" fontId="31" fillId="0" borderId="2" xfId="0" applyFont="1" applyFill="1" applyBorder="1" applyAlignment="1">
      <alignment horizontal="center" wrapText="1"/>
    </xf>
    <xf numFmtId="0" fontId="31" fillId="0" borderId="6" xfId="0" applyFont="1" applyFill="1" applyBorder="1" applyAlignment="1">
      <alignment horizontal="center" wrapText="1"/>
    </xf>
    <xf numFmtId="0" fontId="31" fillId="0" borderId="3" xfId="0" applyFont="1" applyFill="1" applyBorder="1" applyAlignment="1">
      <alignment horizontal="center" wrapText="1"/>
    </xf>
    <xf numFmtId="0" fontId="39" fillId="0" borderId="2" xfId="0" applyFont="1" applyBorder="1" applyAlignment="1">
      <alignment horizontal="left" vertical="center" wrapText="1"/>
    </xf>
    <xf numFmtId="0" fontId="39" fillId="0" borderId="6" xfId="0" applyFont="1" applyBorder="1" applyAlignment="1">
      <alignment horizontal="left" vertical="center" wrapText="1"/>
    </xf>
    <xf numFmtId="0" fontId="39" fillId="0" borderId="3" xfId="0" applyFont="1" applyBorder="1" applyAlignment="1">
      <alignment horizontal="left" vertical="center" wrapText="1"/>
    </xf>
    <xf numFmtId="0" fontId="53" fillId="0" borderId="1" xfId="0" applyFont="1" applyBorder="1" applyAlignment="1">
      <alignment horizontal="left" vertical="top" wrapText="1"/>
    </xf>
    <xf numFmtId="0" fontId="53" fillId="0" borderId="2" xfId="0" applyFont="1" applyBorder="1" applyAlignment="1">
      <alignment horizontal="left" vertical="top" wrapText="1"/>
    </xf>
    <xf numFmtId="0" fontId="53" fillId="0" borderId="6" xfId="0" applyFont="1" applyBorder="1" applyAlignment="1">
      <alignment horizontal="left" vertical="top" wrapText="1"/>
    </xf>
    <xf numFmtId="0" fontId="53" fillId="0" borderId="3" xfId="0" applyFont="1" applyBorder="1" applyAlignment="1">
      <alignment horizontal="left" vertical="top" wrapText="1"/>
    </xf>
    <xf numFmtId="0" fontId="25" fillId="0" borderId="4" xfId="0" applyFont="1" applyFill="1" applyBorder="1" applyAlignment="1">
      <alignment horizontal="left" vertical="top" wrapText="1"/>
    </xf>
    <xf numFmtId="0" fontId="22" fillId="0" borderId="2" xfId="0" applyFont="1" applyFill="1" applyBorder="1" applyAlignment="1">
      <alignment horizontal="right" wrapText="1"/>
    </xf>
    <xf numFmtId="0" fontId="22" fillId="0" borderId="3" xfId="0" applyFont="1" applyFill="1" applyBorder="1" applyAlignment="1">
      <alignment horizontal="right" wrapText="1"/>
    </xf>
    <xf numFmtId="0" fontId="0" fillId="0" borderId="2" xfId="0" applyBorder="1" applyAlignment="1">
      <alignment horizontal="right" wrapText="1"/>
    </xf>
    <xf numFmtId="0" fontId="0" fillId="0" borderId="3" xfId="0" applyBorder="1" applyAlignment="1">
      <alignment horizontal="right" wrapText="1"/>
    </xf>
  </cellXfs>
  <cellStyles count="23">
    <cellStyle name="Обычный" xfId="0" builtinId="0"/>
    <cellStyle name="Обычный 2" xfId="1"/>
    <cellStyle name="Обычный 3" xfId="2"/>
    <cellStyle name="Обычный 4" xfId="3"/>
    <cellStyle name="Обычный 4 2" xfId="6"/>
    <cellStyle name="Обычный 4 2 2" xfId="16"/>
    <cellStyle name="Обычный 4 3" xfId="9"/>
    <cellStyle name="Обычный 4 3 2" xfId="19"/>
    <cellStyle name="Обычный 4 4" xfId="13"/>
    <cellStyle name="Обычный 5" xfId="4"/>
    <cellStyle name="Обычный 5 2" xfId="7"/>
    <cellStyle name="Обычный 5 2 2" xfId="17"/>
    <cellStyle name="Обычный 5 3" xfId="10"/>
    <cellStyle name="Обычный 5 3 2" xfId="20"/>
    <cellStyle name="Обычный 5 4" xfId="14"/>
    <cellStyle name="Обычный 6" xfId="5"/>
    <cellStyle name="Обычный 6 2" xfId="8"/>
    <cellStyle name="Обычный 6 2 2" xfId="18"/>
    <cellStyle name="Обычный 6 3" xfId="11"/>
    <cellStyle name="Обычный 6 3 2" xfId="21"/>
    <cellStyle name="Обычный 6 4" xfId="15"/>
    <cellStyle name="Обычный 7" xfId="12"/>
    <cellStyle name="Обычный 7 2" xfId="22"/>
  </cellStyles>
  <dxfs count="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9966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9"/>
  <sheetViews>
    <sheetView zoomScale="70" zoomScaleNormal="70" workbookViewId="0">
      <selection activeCell="A6" sqref="A6:XFD244"/>
    </sheetView>
  </sheetViews>
  <sheetFormatPr defaultRowHeight="15" x14ac:dyDescent="0.25"/>
  <cols>
    <col min="1" max="1" width="4.140625" customWidth="1"/>
    <col min="2" max="2" width="12.85546875" customWidth="1"/>
    <col min="3" max="3" width="19.5703125" customWidth="1"/>
    <col min="4" max="4" width="13.5703125" customWidth="1"/>
    <col min="5" max="5" width="10.140625" customWidth="1"/>
    <col min="6" max="6" width="10.5703125" customWidth="1"/>
    <col min="7" max="7" width="11.85546875" customWidth="1"/>
    <col min="8" max="8" width="10.140625" customWidth="1"/>
    <col min="9" max="9" width="10.85546875" customWidth="1"/>
    <col min="10" max="10" width="11.5703125" customWidth="1"/>
    <col min="11" max="11" width="10.42578125" customWidth="1"/>
    <col min="12" max="12" width="13.85546875" customWidth="1"/>
    <col min="13" max="13" width="11.140625" customWidth="1"/>
    <col min="14" max="14" width="19.140625" customWidth="1"/>
    <col min="15" max="15" width="12.140625" customWidth="1"/>
    <col min="16" max="16" width="14.140625" customWidth="1"/>
    <col min="17" max="17" width="11.42578125" customWidth="1"/>
  </cols>
  <sheetData>
    <row r="1" spans="1:17" ht="50.1" customHeight="1" x14ac:dyDescent="0.25">
      <c r="A1" s="253" t="s">
        <v>30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</row>
    <row r="3" spans="1:17" ht="24.6" customHeight="1" x14ac:dyDescent="0.25">
      <c r="A3" s="251" t="s">
        <v>23</v>
      </c>
      <c r="B3" s="248" t="s">
        <v>44</v>
      </c>
      <c r="C3" s="248" t="s">
        <v>0</v>
      </c>
      <c r="D3" s="248" t="s">
        <v>1</v>
      </c>
      <c r="E3" s="248" t="s">
        <v>587</v>
      </c>
      <c r="F3" s="248" t="s">
        <v>2</v>
      </c>
      <c r="G3" s="248" t="s">
        <v>3</v>
      </c>
      <c r="H3" s="248" t="s">
        <v>583</v>
      </c>
      <c r="I3" s="248" t="s">
        <v>584</v>
      </c>
      <c r="J3" s="248" t="s">
        <v>585</v>
      </c>
      <c r="K3" s="248" t="s">
        <v>586</v>
      </c>
      <c r="L3" s="248" t="s">
        <v>4</v>
      </c>
      <c r="M3" s="248" t="s">
        <v>5</v>
      </c>
      <c r="N3" s="248" t="s">
        <v>31</v>
      </c>
      <c r="O3" s="248" t="s">
        <v>6</v>
      </c>
      <c r="P3" s="248" t="s">
        <v>7</v>
      </c>
      <c r="Q3" s="251" t="s">
        <v>835</v>
      </c>
    </row>
    <row r="4" spans="1:17" ht="93" customHeight="1" x14ac:dyDescent="0.25">
      <c r="A4" s="252"/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52"/>
    </row>
    <row r="5" spans="1:17" x14ac:dyDescent="0.25">
      <c r="A5" s="21">
        <v>1</v>
      </c>
      <c r="B5" s="21">
        <v>2</v>
      </c>
      <c r="C5" s="22">
        <v>3</v>
      </c>
      <c r="D5" s="21">
        <v>4</v>
      </c>
      <c r="E5" s="21">
        <v>5</v>
      </c>
      <c r="F5" s="22">
        <v>6</v>
      </c>
      <c r="G5" s="21">
        <v>7</v>
      </c>
      <c r="H5" s="21">
        <v>8</v>
      </c>
      <c r="I5" s="22">
        <v>9</v>
      </c>
      <c r="J5" s="21">
        <v>10</v>
      </c>
      <c r="K5" s="21">
        <v>11</v>
      </c>
      <c r="L5" s="22">
        <v>12</v>
      </c>
      <c r="M5" s="21">
        <v>13</v>
      </c>
      <c r="N5" s="21">
        <v>14</v>
      </c>
      <c r="O5" s="22">
        <v>15</v>
      </c>
      <c r="P5" s="21">
        <v>16</v>
      </c>
      <c r="Q5" s="32">
        <v>17</v>
      </c>
    </row>
    <row r="6" spans="1:17" ht="14.45" customHeight="1" x14ac:dyDescent="0.25">
      <c r="A6" s="255" t="s">
        <v>8</v>
      </c>
      <c r="B6" s="256"/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7"/>
    </row>
    <row r="7" spans="1:17" ht="87.75" customHeight="1" x14ac:dyDescent="0.25">
      <c r="A7" s="6">
        <v>1</v>
      </c>
      <c r="B7" s="4" t="s">
        <v>58</v>
      </c>
      <c r="C7" s="2" t="s">
        <v>59</v>
      </c>
      <c r="D7" s="4" t="s">
        <v>64</v>
      </c>
      <c r="E7" s="2" t="s">
        <v>69</v>
      </c>
      <c r="F7" s="2" t="s">
        <v>72</v>
      </c>
      <c r="G7" s="2" t="s">
        <v>77</v>
      </c>
      <c r="H7" s="2" t="s">
        <v>82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15" t="s">
        <v>92</v>
      </c>
      <c r="O7" s="2" t="s">
        <v>93</v>
      </c>
      <c r="P7" s="2"/>
      <c r="Q7" s="16"/>
    </row>
    <row r="8" spans="1:17" ht="76.5" customHeight="1" x14ac:dyDescent="0.25">
      <c r="A8" s="6">
        <v>2</v>
      </c>
      <c r="B8" s="4" t="s">
        <v>58</v>
      </c>
      <c r="C8" s="2" t="s">
        <v>60</v>
      </c>
      <c r="D8" s="4" t="s">
        <v>65</v>
      </c>
      <c r="E8" s="2" t="s">
        <v>70</v>
      </c>
      <c r="F8" s="2" t="s">
        <v>73</v>
      </c>
      <c r="G8" s="2" t="s">
        <v>78</v>
      </c>
      <c r="H8" s="2" t="s">
        <v>83</v>
      </c>
      <c r="I8" s="2" t="s">
        <v>85</v>
      </c>
      <c r="J8" s="2" t="s">
        <v>86</v>
      </c>
      <c r="K8" s="2" t="s">
        <v>87</v>
      </c>
      <c r="L8" s="2" t="s">
        <v>88</v>
      </c>
      <c r="M8" s="2" t="s">
        <v>90</v>
      </c>
      <c r="N8" s="15" t="s">
        <v>92</v>
      </c>
      <c r="O8" s="2" t="s">
        <v>94</v>
      </c>
      <c r="P8" s="2"/>
      <c r="Q8" s="16"/>
    </row>
    <row r="9" spans="1:17" ht="77.25" customHeight="1" x14ac:dyDescent="0.25">
      <c r="A9" s="6">
        <v>3</v>
      </c>
      <c r="B9" s="4" t="s">
        <v>58</v>
      </c>
      <c r="C9" s="2" t="s">
        <v>61</v>
      </c>
      <c r="D9" s="4" t="s">
        <v>66</v>
      </c>
      <c r="E9" s="2" t="s">
        <v>71</v>
      </c>
      <c r="F9" s="2" t="s">
        <v>74</v>
      </c>
      <c r="G9" s="2" t="s">
        <v>79</v>
      </c>
      <c r="H9" s="2" t="s">
        <v>84</v>
      </c>
      <c r="I9" s="2" t="s">
        <v>85</v>
      </c>
      <c r="J9" s="2" t="s">
        <v>86</v>
      </c>
      <c r="K9" s="2" t="s">
        <v>87</v>
      </c>
      <c r="L9" s="2" t="s">
        <v>88</v>
      </c>
      <c r="M9" s="3">
        <v>1496132.73</v>
      </c>
      <c r="N9" s="15" t="s">
        <v>92</v>
      </c>
      <c r="O9" s="2" t="s">
        <v>93</v>
      </c>
      <c r="P9" s="2"/>
      <c r="Q9" s="16"/>
    </row>
    <row r="10" spans="1:17" ht="77.25" customHeight="1" x14ac:dyDescent="0.25">
      <c r="A10" s="6">
        <v>4</v>
      </c>
      <c r="B10" s="4" t="s">
        <v>58</v>
      </c>
      <c r="C10" s="2" t="s">
        <v>62</v>
      </c>
      <c r="D10" s="4" t="s">
        <v>67</v>
      </c>
      <c r="E10" s="2">
        <v>129.9</v>
      </c>
      <c r="F10" s="2" t="s">
        <v>75</v>
      </c>
      <c r="G10" s="2" t="s">
        <v>80</v>
      </c>
      <c r="H10" s="2">
        <v>950</v>
      </c>
      <c r="I10" s="2" t="s">
        <v>85</v>
      </c>
      <c r="J10" s="2" t="s">
        <v>86</v>
      </c>
      <c r="K10" s="2" t="s">
        <v>87</v>
      </c>
      <c r="L10" s="2" t="s">
        <v>88</v>
      </c>
      <c r="M10" s="2" t="s">
        <v>91</v>
      </c>
      <c r="N10" s="15" t="s">
        <v>92</v>
      </c>
      <c r="O10" s="2" t="s">
        <v>95</v>
      </c>
      <c r="P10" s="2"/>
      <c r="Q10" s="16"/>
    </row>
    <row r="11" spans="1:17" ht="76.5" customHeight="1" x14ac:dyDescent="0.25">
      <c r="A11" s="6">
        <v>5</v>
      </c>
      <c r="B11" s="4" t="s">
        <v>58</v>
      </c>
      <c r="C11" s="2" t="s">
        <v>63</v>
      </c>
      <c r="D11" s="4" t="s">
        <v>68</v>
      </c>
      <c r="E11" s="2">
        <v>271.5</v>
      </c>
      <c r="F11" s="2" t="s">
        <v>76</v>
      </c>
      <c r="G11" s="2" t="s">
        <v>81</v>
      </c>
      <c r="H11" s="2">
        <v>468</v>
      </c>
      <c r="I11" s="2" t="s">
        <v>85</v>
      </c>
      <c r="J11" s="2" t="s">
        <v>86</v>
      </c>
      <c r="K11" s="2" t="s">
        <v>87</v>
      </c>
      <c r="L11" s="2" t="s">
        <v>88</v>
      </c>
      <c r="M11" s="3">
        <v>39335.4</v>
      </c>
      <c r="N11" s="15" t="s">
        <v>92</v>
      </c>
      <c r="O11" s="2" t="s">
        <v>93</v>
      </c>
      <c r="P11" s="2"/>
      <c r="Q11" s="16"/>
    </row>
    <row r="12" spans="1:17" x14ac:dyDescent="0.25">
      <c r="A12" s="247" t="s">
        <v>9</v>
      </c>
      <c r="B12" s="247"/>
      <c r="C12" s="247"/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16"/>
    </row>
    <row r="13" spans="1:17" ht="45" x14ac:dyDescent="0.25">
      <c r="A13" s="6">
        <v>1</v>
      </c>
      <c r="B13" s="2" t="s">
        <v>58</v>
      </c>
      <c r="C13" s="2" t="s">
        <v>746</v>
      </c>
      <c r="D13" s="2" t="s">
        <v>788</v>
      </c>
      <c r="E13" s="2">
        <v>135.1</v>
      </c>
      <c r="F13" s="2">
        <v>3482727.98</v>
      </c>
      <c r="G13" s="2" t="s">
        <v>814</v>
      </c>
      <c r="H13" s="2">
        <v>770</v>
      </c>
      <c r="I13" s="2" t="s">
        <v>131</v>
      </c>
      <c r="J13" s="2"/>
      <c r="K13" s="25" t="s">
        <v>590</v>
      </c>
      <c r="L13" s="2"/>
      <c r="M13" s="2">
        <v>71810.2</v>
      </c>
      <c r="N13" s="33"/>
      <c r="O13" s="33"/>
      <c r="P13" s="33"/>
      <c r="Q13" s="2"/>
    </row>
    <row r="14" spans="1:17" x14ac:dyDescent="0.25">
      <c r="A14" s="247" t="s">
        <v>24</v>
      </c>
      <c r="B14" s="247"/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16"/>
    </row>
    <row r="15" spans="1:17" ht="45" x14ac:dyDescent="0.25">
      <c r="A15" s="8">
        <v>1</v>
      </c>
      <c r="B15" s="1" t="s">
        <v>403</v>
      </c>
      <c r="C15" s="1" t="s">
        <v>385</v>
      </c>
      <c r="D15" s="1" t="s">
        <v>386</v>
      </c>
      <c r="E15" s="1">
        <v>113</v>
      </c>
      <c r="F15" s="1">
        <v>1181111.82</v>
      </c>
      <c r="G15" s="1" t="s">
        <v>387</v>
      </c>
      <c r="H15" s="1">
        <v>177</v>
      </c>
      <c r="I15" s="1" t="s">
        <v>99</v>
      </c>
      <c r="J15" s="1" t="s">
        <v>388</v>
      </c>
      <c r="K15" s="1" t="s">
        <v>87</v>
      </c>
      <c r="L15" s="1" t="s">
        <v>88</v>
      </c>
      <c r="M15" s="1">
        <v>9920.85</v>
      </c>
      <c r="N15" s="1" t="s">
        <v>389</v>
      </c>
      <c r="O15" s="1">
        <v>13</v>
      </c>
      <c r="P15" s="8"/>
      <c r="Q15" s="16"/>
    </row>
    <row r="16" spans="1:17" ht="56.25" x14ac:dyDescent="0.25">
      <c r="A16" s="8">
        <v>2</v>
      </c>
      <c r="B16" s="1" t="s">
        <v>403</v>
      </c>
      <c r="C16" s="1" t="s">
        <v>390</v>
      </c>
      <c r="D16" s="1" t="s">
        <v>391</v>
      </c>
      <c r="E16" s="1">
        <v>323.77999999999997</v>
      </c>
      <c r="F16" s="1">
        <v>1535395</v>
      </c>
      <c r="G16" s="1" t="s">
        <v>392</v>
      </c>
      <c r="H16" s="1">
        <v>1427</v>
      </c>
      <c r="I16" s="1" t="s">
        <v>99</v>
      </c>
      <c r="J16" s="1" t="s">
        <v>388</v>
      </c>
      <c r="K16" s="1" t="s">
        <v>87</v>
      </c>
      <c r="L16" s="1" t="s">
        <v>88</v>
      </c>
      <c r="M16" s="1">
        <v>112048.04</v>
      </c>
      <c r="N16" s="1" t="s">
        <v>393</v>
      </c>
      <c r="O16" s="1">
        <v>14</v>
      </c>
      <c r="P16" s="8"/>
      <c r="Q16" s="16"/>
    </row>
    <row r="17" spans="1:17" ht="56.25" x14ac:dyDescent="0.25">
      <c r="A17" s="8">
        <v>3</v>
      </c>
      <c r="B17" s="1" t="s">
        <v>403</v>
      </c>
      <c r="C17" s="1" t="s">
        <v>394</v>
      </c>
      <c r="D17" s="1" t="s">
        <v>395</v>
      </c>
      <c r="E17" s="1">
        <v>260.5</v>
      </c>
      <c r="F17" s="1">
        <v>2034577.94</v>
      </c>
      <c r="G17" s="1" t="s">
        <v>396</v>
      </c>
      <c r="H17" s="1">
        <v>520</v>
      </c>
      <c r="I17" s="1" t="s">
        <v>99</v>
      </c>
      <c r="J17" s="1" t="s">
        <v>388</v>
      </c>
      <c r="K17" s="1" t="s">
        <v>87</v>
      </c>
      <c r="L17" s="1" t="s">
        <v>88</v>
      </c>
      <c r="M17" s="1">
        <v>223849.60000000001</v>
      </c>
      <c r="N17" s="1" t="s">
        <v>393</v>
      </c>
      <c r="O17" s="1">
        <v>16</v>
      </c>
      <c r="P17" s="8"/>
      <c r="Q17" s="16"/>
    </row>
    <row r="18" spans="1:17" ht="56.25" x14ac:dyDescent="0.25">
      <c r="A18" s="8">
        <v>4</v>
      </c>
      <c r="B18" s="1" t="s">
        <v>403</v>
      </c>
      <c r="C18" s="1" t="s">
        <v>397</v>
      </c>
      <c r="D18" s="1" t="s">
        <v>398</v>
      </c>
      <c r="E18" s="1">
        <v>434.93</v>
      </c>
      <c r="F18" s="1">
        <v>4965971</v>
      </c>
      <c r="G18" s="1" t="s">
        <v>399</v>
      </c>
      <c r="H18" s="1">
        <v>3482</v>
      </c>
      <c r="I18" s="1" t="s">
        <v>99</v>
      </c>
      <c r="J18" s="1" t="s">
        <v>388</v>
      </c>
      <c r="K18" s="1" t="s">
        <v>87</v>
      </c>
      <c r="L18" s="1" t="s">
        <v>88</v>
      </c>
      <c r="M18" s="1">
        <v>237542.04</v>
      </c>
      <c r="N18" s="1" t="s">
        <v>393</v>
      </c>
      <c r="O18" s="1">
        <v>11</v>
      </c>
      <c r="P18" s="8"/>
      <c r="Q18" s="16"/>
    </row>
    <row r="19" spans="1:17" ht="56.25" x14ac:dyDescent="0.25">
      <c r="A19" s="6">
        <v>5</v>
      </c>
      <c r="B19" s="1" t="s">
        <v>403</v>
      </c>
      <c r="C19" s="1" t="s">
        <v>400</v>
      </c>
      <c r="D19" s="2" t="s">
        <v>401</v>
      </c>
      <c r="E19" s="2">
        <v>465.1</v>
      </c>
      <c r="F19" s="2">
        <v>7924183.1100000003</v>
      </c>
      <c r="G19" s="2" t="s">
        <v>402</v>
      </c>
      <c r="H19" s="2">
        <v>3209</v>
      </c>
      <c r="I19" s="2" t="s">
        <v>99</v>
      </c>
      <c r="J19" s="2" t="s">
        <v>388</v>
      </c>
      <c r="K19" s="2" t="s">
        <v>87</v>
      </c>
      <c r="L19" s="1" t="s">
        <v>88</v>
      </c>
      <c r="M19" s="2">
        <v>301934.81</v>
      </c>
      <c r="N19" s="15" t="s">
        <v>393</v>
      </c>
      <c r="O19" s="2">
        <v>12</v>
      </c>
      <c r="P19" s="4"/>
      <c r="Q19" s="16"/>
    </row>
    <row r="20" spans="1:17" ht="45" x14ac:dyDescent="0.25">
      <c r="A20" s="9">
        <v>6</v>
      </c>
      <c r="B20" s="15" t="s">
        <v>735</v>
      </c>
      <c r="C20" s="15" t="s">
        <v>758</v>
      </c>
      <c r="D20" s="15" t="s">
        <v>808</v>
      </c>
      <c r="E20" s="15">
        <v>1065.2</v>
      </c>
      <c r="F20" s="2">
        <v>5587410.7300000004</v>
      </c>
      <c r="G20" s="2" t="s">
        <v>817</v>
      </c>
      <c r="H20" s="2">
        <v>5670</v>
      </c>
      <c r="I20" s="2" t="s">
        <v>831</v>
      </c>
      <c r="J20" s="2" t="s">
        <v>832</v>
      </c>
      <c r="K20" s="25" t="s">
        <v>590</v>
      </c>
      <c r="L20" s="2"/>
      <c r="M20" s="2">
        <v>19448.099999999999</v>
      </c>
      <c r="N20" s="33"/>
      <c r="O20" s="33"/>
      <c r="P20" s="33"/>
      <c r="Q20" s="2"/>
    </row>
    <row r="21" spans="1:17" x14ac:dyDescent="0.25">
      <c r="A21" s="247" t="s">
        <v>10</v>
      </c>
      <c r="B21" s="247"/>
      <c r="C21" s="247"/>
      <c r="D21" s="247"/>
      <c r="E21" s="247"/>
      <c r="F21" s="247"/>
      <c r="G21" s="247"/>
      <c r="H21" s="247"/>
      <c r="I21" s="247"/>
      <c r="J21" s="247"/>
      <c r="K21" s="247"/>
      <c r="L21" s="247"/>
      <c r="M21" s="247"/>
      <c r="N21" s="247"/>
      <c r="O21" s="247"/>
      <c r="P21" s="247"/>
      <c r="Q21" s="16"/>
    </row>
    <row r="22" spans="1:17" ht="56.25" x14ac:dyDescent="0.25">
      <c r="A22" s="6">
        <v>1</v>
      </c>
      <c r="B22" s="17" t="s">
        <v>58</v>
      </c>
      <c r="C22" s="1" t="s">
        <v>575</v>
      </c>
      <c r="D22" s="2" t="s">
        <v>576</v>
      </c>
      <c r="E22" s="2">
        <v>482.64</v>
      </c>
      <c r="F22" s="2" t="s">
        <v>577</v>
      </c>
      <c r="G22" s="2" t="s">
        <v>578</v>
      </c>
      <c r="H22" s="2">
        <v>0.42470000000000002</v>
      </c>
      <c r="I22" s="2" t="s">
        <v>85</v>
      </c>
      <c r="J22" s="2" t="s">
        <v>579</v>
      </c>
      <c r="K22" s="2" t="s">
        <v>87</v>
      </c>
      <c r="L22" s="2" t="s">
        <v>88</v>
      </c>
      <c r="M22" s="2" t="s">
        <v>580</v>
      </c>
      <c r="N22" s="17" t="s">
        <v>102</v>
      </c>
      <c r="O22" s="17"/>
      <c r="P22" s="4"/>
      <c r="Q22" s="16"/>
    </row>
    <row r="23" spans="1:17" x14ac:dyDescent="0.25">
      <c r="A23" s="247" t="s">
        <v>25</v>
      </c>
      <c r="B23" s="247"/>
      <c r="C23" s="247"/>
      <c r="D23" s="247"/>
      <c r="E23" s="247"/>
      <c r="F23" s="247"/>
      <c r="G23" s="247"/>
      <c r="H23" s="247"/>
      <c r="I23" s="247"/>
      <c r="J23" s="247"/>
      <c r="K23" s="247"/>
      <c r="L23" s="247"/>
      <c r="M23" s="247"/>
      <c r="N23" s="247"/>
      <c r="O23" s="247"/>
      <c r="P23" s="247"/>
      <c r="Q23" s="16"/>
    </row>
    <row r="24" spans="1:17" ht="44.45" customHeight="1" x14ac:dyDescent="0.25">
      <c r="A24" s="6">
        <v>1</v>
      </c>
      <c r="B24" s="17" t="s">
        <v>58</v>
      </c>
      <c r="C24" s="1" t="s">
        <v>96</v>
      </c>
      <c r="D24" s="2" t="s">
        <v>98</v>
      </c>
      <c r="E24" s="4">
        <v>947.1</v>
      </c>
      <c r="F24" s="4">
        <v>13460864.390000001</v>
      </c>
      <c r="G24" s="4" t="s">
        <v>97</v>
      </c>
      <c r="H24" s="4">
        <v>3652</v>
      </c>
      <c r="I24" s="2" t="s">
        <v>99</v>
      </c>
      <c r="J24" s="2" t="s">
        <v>100</v>
      </c>
      <c r="K24" s="2" t="s">
        <v>101</v>
      </c>
      <c r="L24" s="2"/>
      <c r="M24" s="4">
        <v>279925.8</v>
      </c>
      <c r="N24" s="17" t="s">
        <v>102</v>
      </c>
      <c r="O24" s="4" t="s">
        <v>103</v>
      </c>
      <c r="P24" s="4"/>
      <c r="Q24" s="16"/>
    </row>
    <row r="25" spans="1:17" x14ac:dyDescent="0.25">
      <c r="A25" s="254" t="s">
        <v>11</v>
      </c>
      <c r="B25" s="254"/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16"/>
    </row>
    <row r="26" spans="1:17" ht="40.5" customHeight="1" x14ac:dyDescent="0.25">
      <c r="A26" s="6">
        <v>1</v>
      </c>
      <c r="B26" s="4" t="s">
        <v>58</v>
      </c>
      <c r="C26" s="1" t="s">
        <v>376</v>
      </c>
      <c r="D26" s="2" t="s">
        <v>377</v>
      </c>
      <c r="E26" s="2">
        <v>142.6</v>
      </c>
      <c r="F26" s="2">
        <v>383102.03</v>
      </c>
      <c r="G26" s="2" t="s">
        <v>378</v>
      </c>
      <c r="H26" s="2">
        <v>287</v>
      </c>
      <c r="I26" s="2" t="s">
        <v>85</v>
      </c>
      <c r="J26" s="2" t="s">
        <v>379</v>
      </c>
      <c r="K26" s="2" t="s">
        <v>87</v>
      </c>
      <c r="L26" s="2" t="s">
        <v>88</v>
      </c>
      <c r="M26" s="2">
        <v>899125.08</v>
      </c>
      <c r="N26" s="15">
        <v>10</v>
      </c>
      <c r="O26" s="2">
        <v>10</v>
      </c>
      <c r="P26" s="4"/>
      <c r="Q26" s="16"/>
    </row>
    <row r="27" spans="1:17" x14ac:dyDescent="0.25">
      <c r="A27" s="247" t="s">
        <v>12</v>
      </c>
      <c r="B27" s="247"/>
      <c r="C27" s="247"/>
      <c r="D27" s="247"/>
      <c r="E27" s="247"/>
      <c r="F27" s="247"/>
      <c r="G27" s="247"/>
      <c r="H27" s="247"/>
      <c r="I27" s="247"/>
      <c r="J27" s="247"/>
      <c r="K27" s="247"/>
      <c r="L27" s="247"/>
      <c r="M27" s="247"/>
      <c r="N27" s="247"/>
      <c r="O27" s="247"/>
      <c r="P27" s="247"/>
      <c r="Q27" s="16"/>
    </row>
    <row r="28" spans="1:17" ht="65.45" customHeight="1" x14ac:dyDescent="0.25">
      <c r="A28" s="6">
        <v>1</v>
      </c>
      <c r="B28" s="4" t="s">
        <v>58</v>
      </c>
      <c r="C28" s="1" t="s">
        <v>409</v>
      </c>
      <c r="D28" s="4" t="s">
        <v>104</v>
      </c>
      <c r="E28" s="4">
        <v>1177.5</v>
      </c>
      <c r="F28" s="4">
        <v>11574281</v>
      </c>
      <c r="G28" s="4" t="s">
        <v>105</v>
      </c>
      <c r="H28" s="4">
        <v>1.3318000000000001</v>
      </c>
      <c r="I28" s="2" t="s">
        <v>106</v>
      </c>
      <c r="J28" s="2" t="s">
        <v>107</v>
      </c>
      <c r="K28" s="2" t="s">
        <v>87</v>
      </c>
      <c r="L28" s="2" t="s">
        <v>88</v>
      </c>
      <c r="M28" s="2">
        <v>1611344.82</v>
      </c>
      <c r="N28" s="2" t="s">
        <v>108</v>
      </c>
      <c r="O28" s="2" t="s">
        <v>108</v>
      </c>
      <c r="P28" s="2"/>
      <c r="Q28" s="16"/>
    </row>
    <row r="29" spans="1:17" ht="48.95" customHeight="1" x14ac:dyDescent="0.25">
      <c r="A29" s="9">
        <v>2</v>
      </c>
      <c r="B29" s="2" t="s">
        <v>718</v>
      </c>
      <c r="C29" s="2" t="s">
        <v>747</v>
      </c>
      <c r="D29" s="2" t="s">
        <v>789</v>
      </c>
      <c r="E29" s="2">
        <v>127</v>
      </c>
      <c r="F29" s="2">
        <v>458459.84</v>
      </c>
      <c r="G29" s="2"/>
      <c r="H29" s="2"/>
      <c r="I29" s="2"/>
      <c r="J29" s="2"/>
      <c r="K29" s="2"/>
      <c r="L29" s="2"/>
      <c r="M29" s="2"/>
      <c r="N29" s="33"/>
      <c r="O29" s="33"/>
      <c r="P29" s="33"/>
      <c r="Q29" s="2"/>
    </row>
    <row r="30" spans="1:17" ht="37.5" customHeight="1" x14ac:dyDescent="0.25">
      <c r="A30" s="9">
        <v>3</v>
      </c>
      <c r="B30" s="2" t="s">
        <v>719</v>
      </c>
      <c r="C30" s="2" t="s">
        <v>748</v>
      </c>
      <c r="D30" s="2" t="s">
        <v>790</v>
      </c>
      <c r="E30" s="2">
        <v>35.200000000000003</v>
      </c>
      <c r="F30" s="2">
        <v>90065.58</v>
      </c>
      <c r="G30" s="2"/>
      <c r="H30" s="2"/>
      <c r="I30" s="2"/>
      <c r="J30" s="2"/>
      <c r="K30" s="2"/>
      <c r="L30" s="2"/>
      <c r="M30" s="2"/>
      <c r="N30" s="33"/>
      <c r="O30" s="33"/>
      <c r="P30" s="33"/>
      <c r="Q30" s="2"/>
    </row>
    <row r="31" spans="1:17" x14ac:dyDescent="0.25">
      <c r="A31" s="247" t="s">
        <v>13</v>
      </c>
      <c r="B31" s="247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16"/>
    </row>
    <row r="32" spans="1:17" ht="67.5" x14ac:dyDescent="0.25">
      <c r="A32" s="6">
        <v>1</v>
      </c>
      <c r="B32" s="2" t="s">
        <v>330</v>
      </c>
      <c r="C32" s="2" t="s">
        <v>753</v>
      </c>
      <c r="D32" s="2" t="s">
        <v>803</v>
      </c>
      <c r="E32" s="2">
        <v>106</v>
      </c>
      <c r="F32" s="2">
        <v>1114215.82</v>
      </c>
      <c r="G32" s="2" t="s">
        <v>816</v>
      </c>
      <c r="H32" s="2">
        <v>1100</v>
      </c>
      <c r="I32" s="2" t="s">
        <v>85</v>
      </c>
      <c r="J32" s="2" t="s">
        <v>293</v>
      </c>
      <c r="K32" s="25" t="s">
        <v>590</v>
      </c>
      <c r="L32" s="2"/>
      <c r="M32" s="2">
        <v>99715</v>
      </c>
      <c r="N32" s="33"/>
      <c r="O32" s="33"/>
      <c r="P32" s="33"/>
      <c r="Q32" s="2"/>
    </row>
    <row r="33" spans="1:17" x14ac:dyDescent="0.25">
      <c r="A33" s="247" t="s">
        <v>26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16"/>
    </row>
    <row r="34" spans="1:17" ht="123.75" x14ac:dyDescent="0.25">
      <c r="A34" s="6">
        <v>1</v>
      </c>
      <c r="B34" s="4" t="s">
        <v>58</v>
      </c>
      <c r="C34" s="1" t="s">
        <v>382</v>
      </c>
      <c r="D34" s="4" t="s">
        <v>383</v>
      </c>
      <c r="E34" s="4">
        <v>257.8</v>
      </c>
      <c r="F34" s="4">
        <v>538685.99</v>
      </c>
      <c r="G34" s="4" t="s">
        <v>384</v>
      </c>
      <c r="H34" s="4">
        <v>1772</v>
      </c>
      <c r="I34" s="2" t="s">
        <v>85</v>
      </c>
      <c r="J34" s="2" t="s">
        <v>125</v>
      </c>
      <c r="K34" s="2" t="s">
        <v>87</v>
      </c>
      <c r="L34" s="4" t="s">
        <v>88</v>
      </c>
      <c r="M34" s="4">
        <v>282545.40000000002</v>
      </c>
      <c r="N34" s="15" t="s">
        <v>581</v>
      </c>
      <c r="O34" s="15" t="s">
        <v>581</v>
      </c>
      <c r="P34" s="4"/>
      <c r="Q34" s="16"/>
    </row>
    <row r="35" spans="1:17" x14ac:dyDescent="0.25">
      <c r="A35" s="247" t="s">
        <v>14</v>
      </c>
      <c r="B35" s="247"/>
      <c r="C35" s="247"/>
      <c r="D35" s="247"/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16"/>
    </row>
    <row r="36" spans="1:17" ht="56.25" x14ac:dyDescent="0.25">
      <c r="A36" s="7">
        <v>1</v>
      </c>
      <c r="B36" s="17" t="s">
        <v>58</v>
      </c>
      <c r="C36" s="2" t="s">
        <v>109</v>
      </c>
      <c r="D36" s="2" t="s">
        <v>114</v>
      </c>
      <c r="E36" s="2">
        <v>421.6</v>
      </c>
      <c r="F36" s="2">
        <v>782068</v>
      </c>
      <c r="G36" s="2" t="s">
        <v>120</v>
      </c>
      <c r="H36" s="2">
        <v>1505</v>
      </c>
      <c r="I36" s="2" t="s">
        <v>99</v>
      </c>
      <c r="J36" s="2" t="s">
        <v>125</v>
      </c>
      <c r="K36" s="2" t="s">
        <v>87</v>
      </c>
      <c r="L36" s="2" t="s">
        <v>88</v>
      </c>
      <c r="M36" s="2">
        <v>2699.65</v>
      </c>
      <c r="N36" s="15" t="s">
        <v>452</v>
      </c>
      <c r="O36" s="2">
        <v>100</v>
      </c>
      <c r="P36" s="2" t="s">
        <v>119</v>
      </c>
      <c r="Q36" s="16"/>
    </row>
    <row r="37" spans="1:17" ht="67.5" x14ac:dyDescent="0.25">
      <c r="A37" s="7">
        <v>2</v>
      </c>
      <c r="B37" s="17" t="s">
        <v>58</v>
      </c>
      <c r="C37" s="2" t="s">
        <v>110</v>
      </c>
      <c r="D37" s="2" t="s">
        <v>115</v>
      </c>
      <c r="E37" s="2">
        <v>444</v>
      </c>
      <c r="F37" s="2">
        <v>6282802</v>
      </c>
      <c r="G37" s="2" t="s">
        <v>121</v>
      </c>
      <c r="H37" s="2">
        <v>1066</v>
      </c>
      <c r="I37" s="2" t="s">
        <v>99</v>
      </c>
      <c r="J37" s="2" t="s">
        <v>126</v>
      </c>
      <c r="K37" s="2" t="s">
        <v>87</v>
      </c>
      <c r="L37" s="2" t="s">
        <v>88</v>
      </c>
      <c r="M37" s="2">
        <v>155166.96</v>
      </c>
      <c r="N37" s="15" t="s">
        <v>453</v>
      </c>
      <c r="O37" s="2">
        <v>200</v>
      </c>
      <c r="P37" s="2" t="s">
        <v>119</v>
      </c>
      <c r="Q37" s="16"/>
    </row>
    <row r="38" spans="1:17" ht="56.25" x14ac:dyDescent="0.25">
      <c r="A38" s="7">
        <v>3</v>
      </c>
      <c r="B38" s="17" t="s">
        <v>380</v>
      </c>
      <c r="C38" s="2" t="s">
        <v>111</v>
      </c>
      <c r="D38" s="2" t="s">
        <v>116</v>
      </c>
      <c r="E38" s="2">
        <v>215.7</v>
      </c>
      <c r="F38" s="2" t="s">
        <v>119</v>
      </c>
      <c r="G38" s="2" t="s">
        <v>122</v>
      </c>
      <c r="H38" s="2">
        <v>1054</v>
      </c>
      <c r="I38" s="2" t="s">
        <v>99</v>
      </c>
      <c r="J38" s="2" t="s">
        <v>127</v>
      </c>
      <c r="K38" s="2" t="s">
        <v>87</v>
      </c>
      <c r="L38" s="2" t="s">
        <v>88</v>
      </c>
      <c r="M38" s="2">
        <v>223058.02</v>
      </c>
      <c r="N38" s="15" t="s">
        <v>454</v>
      </c>
      <c r="O38" s="2">
        <v>100</v>
      </c>
      <c r="P38" s="2" t="s">
        <v>119</v>
      </c>
      <c r="Q38" s="16"/>
    </row>
    <row r="39" spans="1:17" ht="56.25" x14ac:dyDescent="0.25">
      <c r="A39" s="7">
        <v>4</v>
      </c>
      <c r="B39" s="17" t="s">
        <v>58</v>
      </c>
      <c r="C39" s="2" t="s">
        <v>112</v>
      </c>
      <c r="D39" s="2" t="s">
        <v>117</v>
      </c>
      <c r="E39" s="2">
        <v>53.1</v>
      </c>
      <c r="F39" s="2">
        <v>9997422.4499999993</v>
      </c>
      <c r="G39" s="2" t="s">
        <v>123</v>
      </c>
      <c r="H39" s="2">
        <v>124</v>
      </c>
      <c r="I39" s="2" t="s">
        <v>99</v>
      </c>
      <c r="J39" s="2" t="s">
        <v>128</v>
      </c>
      <c r="K39" s="2" t="s">
        <v>87</v>
      </c>
      <c r="L39" s="2" t="s">
        <v>88</v>
      </c>
      <c r="M39" s="2">
        <v>10268.44</v>
      </c>
      <c r="N39" s="15" t="s">
        <v>453</v>
      </c>
      <c r="O39" s="2">
        <v>50</v>
      </c>
      <c r="P39" s="2" t="s">
        <v>119</v>
      </c>
      <c r="Q39" s="16"/>
    </row>
    <row r="40" spans="1:17" ht="67.5" x14ac:dyDescent="0.25">
      <c r="A40" s="7">
        <v>5</v>
      </c>
      <c r="B40" s="17" t="s">
        <v>58</v>
      </c>
      <c r="C40" s="2" t="s">
        <v>113</v>
      </c>
      <c r="D40" s="2" t="s">
        <v>118</v>
      </c>
      <c r="E40" s="2">
        <v>64.599999999999994</v>
      </c>
      <c r="F40" s="2">
        <v>441818.78</v>
      </c>
      <c r="G40" s="2" t="s">
        <v>124</v>
      </c>
      <c r="H40" s="2">
        <v>900</v>
      </c>
      <c r="I40" s="2" t="s">
        <v>99</v>
      </c>
      <c r="J40" s="2" t="s">
        <v>125</v>
      </c>
      <c r="K40" s="2" t="s">
        <v>87</v>
      </c>
      <c r="L40" s="2" t="s">
        <v>88</v>
      </c>
      <c r="M40" s="2">
        <v>97281</v>
      </c>
      <c r="N40" s="15" t="s">
        <v>455</v>
      </c>
      <c r="O40" s="2">
        <v>50</v>
      </c>
      <c r="P40" s="2" t="s">
        <v>119</v>
      </c>
      <c r="Q40" s="16"/>
    </row>
    <row r="41" spans="1:17" x14ac:dyDescent="0.25">
      <c r="A41" s="247" t="s">
        <v>15</v>
      </c>
      <c r="B41" s="247"/>
      <c r="C41" s="249"/>
      <c r="D41" s="247"/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16"/>
    </row>
    <row r="42" spans="1:17" ht="78.75" x14ac:dyDescent="0.25">
      <c r="A42" s="7">
        <v>1</v>
      </c>
      <c r="B42" s="11" t="s">
        <v>58</v>
      </c>
      <c r="C42" s="2" t="s">
        <v>138</v>
      </c>
      <c r="D42" s="12" t="s">
        <v>146</v>
      </c>
      <c r="E42" s="1">
        <v>2160.6</v>
      </c>
      <c r="F42" s="1">
        <v>1832225.89</v>
      </c>
      <c r="G42" s="1" t="s">
        <v>147</v>
      </c>
      <c r="H42" s="1">
        <v>0.36890000000000001</v>
      </c>
      <c r="I42" s="1" t="s">
        <v>85</v>
      </c>
      <c r="J42" s="1" t="s">
        <v>166</v>
      </c>
      <c r="K42" s="1" t="s">
        <v>169</v>
      </c>
      <c r="L42" s="1" t="s">
        <v>88</v>
      </c>
      <c r="M42" s="1">
        <v>198025.52</v>
      </c>
      <c r="N42" s="1" t="s">
        <v>456</v>
      </c>
      <c r="O42" s="1">
        <v>200</v>
      </c>
      <c r="P42" s="7"/>
      <c r="Q42" s="16"/>
    </row>
    <row r="43" spans="1:17" ht="45" x14ac:dyDescent="0.25">
      <c r="A43" s="7">
        <v>2</v>
      </c>
      <c r="B43" s="11" t="s">
        <v>58</v>
      </c>
      <c r="C43" s="2" t="s">
        <v>139</v>
      </c>
      <c r="D43" s="12" t="s">
        <v>148</v>
      </c>
      <c r="E43" s="1">
        <v>171.1</v>
      </c>
      <c r="F43" s="1">
        <v>147174.93</v>
      </c>
      <c r="G43" s="1" t="s">
        <v>149</v>
      </c>
      <c r="H43" s="1">
        <v>6.1199999999999997E-2</v>
      </c>
      <c r="I43" s="1" t="s">
        <v>85</v>
      </c>
      <c r="J43" s="1" t="s">
        <v>167</v>
      </c>
      <c r="K43" s="1" t="s">
        <v>169</v>
      </c>
      <c r="L43" s="1" t="s">
        <v>88</v>
      </c>
      <c r="M43" s="1">
        <v>32852.160000000003</v>
      </c>
      <c r="N43" s="1" t="s">
        <v>457</v>
      </c>
      <c r="O43" s="1">
        <v>150</v>
      </c>
      <c r="P43" s="7"/>
      <c r="Q43" s="16"/>
    </row>
    <row r="44" spans="1:17" ht="45" x14ac:dyDescent="0.25">
      <c r="A44" s="7">
        <v>3</v>
      </c>
      <c r="B44" s="11" t="s">
        <v>58</v>
      </c>
      <c r="C44" s="2" t="s">
        <v>140</v>
      </c>
      <c r="D44" s="12" t="s">
        <v>150</v>
      </c>
      <c r="E44" s="1">
        <v>1331.4</v>
      </c>
      <c r="F44" s="1">
        <v>4594288.6100000003</v>
      </c>
      <c r="G44" s="1" t="s">
        <v>151</v>
      </c>
      <c r="H44" s="1">
        <v>0.26119999999999999</v>
      </c>
      <c r="I44" s="1" t="s">
        <v>85</v>
      </c>
      <c r="J44" s="1" t="s">
        <v>167</v>
      </c>
      <c r="K44" s="1" t="s">
        <v>169</v>
      </c>
      <c r="L44" s="1" t="s">
        <v>88</v>
      </c>
      <c r="M44" s="1">
        <v>117618.36</v>
      </c>
      <c r="N44" s="1" t="s">
        <v>457</v>
      </c>
      <c r="O44" s="1">
        <v>203</v>
      </c>
      <c r="P44" s="7"/>
      <c r="Q44" s="16"/>
    </row>
    <row r="45" spans="1:17" ht="45" x14ac:dyDescent="0.25">
      <c r="A45" s="7">
        <v>4</v>
      </c>
      <c r="B45" s="11" t="s">
        <v>58</v>
      </c>
      <c r="C45" s="2" t="s">
        <v>141</v>
      </c>
      <c r="D45" s="12" t="s">
        <v>152</v>
      </c>
      <c r="E45" s="1">
        <v>1914.9</v>
      </c>
      <c r="F45" s="1" t="s">
        <v>153</v>
      </c>
      <c r="G45" s="1" t="s">
        <v>154</v>
      </c>
      <c r="H45" s="1">
        <v>0.47299999999999998</v>
      </c>
      <c r="I45" s="1" t="s">
        <v>85</v>
      </c>
      <c r="J45" s="1" t="s">
        <v>167</v>
      </c>
      <c r="K45" s="1" t="s">
        <v>169</v>
      </c>
      <c r="L45" s="1" t="s">
        <v>88</v>
      </c>
      <c r="M45" s="1">
        <v>203957.6</v>
      </c>
      <c r="N45" s="1" t="s">
        <v>457</v>
      </c>
      <c r="O45" s="1">
        <v>207</v>
      </c>
      <c r="P45" s="7"/>
      <c r="Q45" s="16"/>
    </row>
    <row r="46" spans="1:17" ht="67.5" x14ac:dyDescent="0.25">
      <c r="A46" s="7">
        <v>5</v>
      </c>
      <c r="B46" s="11" t="s">
        <v>58</v>
      </c>
      <c r="C46" s="2" t="s">
        <v>142</v>
      </c>
      <c r="D46" s="12" t="s">
        <v>155</v>
      </c>
      <c r="E46" s="1">
        <v>1507.4</v>
      </c>
      <c r="F46" s="1" t="s">
        <v>156</v>
      </c>
      <c r="G46" s="18" t="s">
        <v>410</v>
      </c>
      <c r="H46" s="1">
        <v>2.3704000000000001</v>
      </c>
      <c r="I46" s="1" t="s">
        <v>85</v>
      </c>
      <c r="J46" s="1" t="s">
        <v>168</v>
      </c>
      <c r="K46" s="1" t="s">
        <v>169</v>
      </c>
      <c r="L46" s="1" t="s">
        <v>88</v>
      </c>
      <c r="M46" s="1">
        <v>1022116.48</v>
      </c>
      <c r="N46" s="1" t="s">
        <v>457</v>
      </c>
      <c r="O46" s="1">
        <v>187</v>
      </c>
      <c r="P46" s="7"/>
      <c r="Q46" s="16"/>
    </row>
    <row r="47" spans="1:17" ht="45" x14ac:dyDescent="0.25">
      <c r="A47" s="7">
        <v>6</v>
      </c>
      <c r="B47" s="11" t="s">
        <v>58</v>
      </c>
      <c r="C47" s="2" t="s">
        <v>143</v>
      </c>
      <c r="D47" s="12" t="s">
        <v>158</v>
      </c>
      <c r="E47" s="1">
        <v>1471.7</v>
      </c>
      <c r="F47" s="1">
        <v>4224249.9400000004</v>
      </c>
      <c r="G47" s="1" t="s">
        <v>157</v>
      </c>
      <c r="H47" s="1">
        <v>0.1106</v>
      </c>
      <c r="I47" s="1" t="s">
        <v>85</v>
      </c>
      <c r="J47" s="1" t="s">
        <v>167</v>
      </c>
      <c r="K47" s="1" t="s">
        <v>169</v>
      </c>
      <c r="L47" s="1" t="s">
        <v>88</v>
      </c>
      <c r="M47" s="1">
        <v>47005</v>
      </c>
      <c r="N47" s="1" t="s">
        <v>457</v>
      </c>
      <c r="O47" s="1">
        <v>50</v>
      </c>
      <c r="P47" s="7"/>
      <c r="Q47" s="16"/>
    </row>
    <row r="48" spans="1:17" ht="45" x14ac:dyDescent="0.25">
      <c r="A48" s="7">
        <v>7</v>
      </c>
      <c r="B48" s="11" t="s">
        <v>58</v>
      </c>
      <c r="C48" s="2" t="s">
        <v>144</v>
      </c>
      <c r="D48" s="12" t="s">
        <v>159</v>
      </c>
      <c r="E48" s="1">
        <v>1963.2</v>
      </c>
      <c r="F48" s="1" t="s">
        <v>160</v>
      </c>
      <c r="G48" s="1" t="s">
        <v>161</v>
      </c>
      <c r="H48" s="1">
        <v>0.49969999999999998</v>
      </c>
      <c r="I48" s="1" t="s">
        <v>85</v>
      </c>
      <c r="J48" s="1" t="s">
        <v>167</v>
      </c>
      <c r="K48" s="1" t="s">
        <v>169</v>
      </c>
      <c r="L48" s="1" t="s">
        <v>88</v>
      </c>
      <c r="M48" s="1">
        <v>192434.47</v>
      </c>
      <c r="N48" s="1" t="s">
        <v>457</v>
      </c>
      <c r="O48" s="1">
        <v>27</v>
      </c>
      <c r="P48" s="7"/>
      <c r="Q48" s="16"/>
    </row>
    <row r="49" spans="1:17" ht="45" x14ac:dyDescent="0.25">
      <c r="A49" s="7">
        <v>8</v>
      </c>
      <c r="B49" s="11" t="s">
        <v>58</v>
      </c>
      <c r="C49" s="2" t="s">
        <v>145</v>
      </c>
      <c r="D49" s="10" t="s">
        <v>162</v>
      </c>
      <c r="E49" s="4" t="s">
        <v>163</v>
      </c>
      <c r="F49" s="4" t="s">
        <v>164</v>
      </c>
      <c r="G49" s="4" t="s">
        <v>165</v>
      </c>
      <c r="H49" s="4">
        <v>0.98709999999999998</v>
      </c>
      <c r="I49" s="2" t="s">
        <v>85</v>
      </c>
      <c r="J49" s="2" t="s">
        <v>167</v>
      </c>
      <c r="K49" s="2" t="s">
        <v>169</v>
      </c>
      <c r="L49" s="1" t="s">
        <v>88</v>
      </c>
      <c r="M49" s="15">
        <v>357330.2</v>
      </c>
      <c r="N49" s="1" t="s">
        <v>457</v>
      </c>
      <c r="O49" s="17">
        <v>372</v>
      </c>
      <c r="P49" s="4"/>
      <c r="Q49" s="16"/>
    </row>
    <row r="50" spans="1:17" x14ac:dyDescent="0.25">
      <c r="A50" s="247" t="s">
        <v>27</v>
      </c>
      <c r="B50" s="247"/>
      <c r="C50" s="250"/>
      <c r="D50" s="247"/>
      <c r="E50" s="247"/>
      <c r="F50" s="247"/>
      <c r="G50" s="247"/>
      <c r="H50" s="247"/>
      <c r="I50" s="247"/>
      <c r="J50" s="247"/>
      <c r="K50" s="247"/>
      <c r="L50" s="247"/>
      <c r="M50" s="247"/>
      <c r="N50" s="247"/>
      <c r="O50" s="247"/>
      <c r="P50" s="247"/>
      <c r="Q50" s="16"/>
    </row>
    <row r="51" spans="1:17" ht="101.25" x14ac:dyDescent="0.25">
      <c r="A51" s="8">
        <v>1</v>
      </c>
      <c r="B51" s="17" t="s">
        <v>58</v>
      </c>
      <c r="C51" s="1" t="s">
        <v>433</v>
      </c>
      <c r="D51" s="1" t="s">
        <v>437</v>
      </c>
      <c r="E51" s="1">
        <v>734.7</v>
      </c>
      <c r="F51" s="1" t="s">
        <v>438</v>
      </c>
      <c r="G51" s="1" t="s">
        <v>439</v>
      </c>
      <c r="H51" s="1">
        <v>0.45</v>
      </c>
      <c r="I51" s="1" t="s">
        <v>85</v>
      </c>
      <c r="J51" s="1" t="s">
        <v>447</v>
      </c>
      <c r="K51" s="1" t="s">
        <v>87</v>
      </c>
      <c r="L51" s="1" t="s">
        <v>88</v>
      </c>
      <c r="M51" s="1" t="s">
        <v>450</v>
      </c>
      <c r="N51" s="1" t="s">
        <v>593</v>
      </c>
      <c r="O51" s="1">
        <v>10</v>
      </c>
      <c r="P51" s="8"/>
      <c r="Q51" s="16"/>
    </row>
    <row r="52" spans="1:17" ht="101.25" x14ac:dyDescent="0.25">
      <c r="A52" s="8">
        <v>2</v>
      </c>
      <c r="B52" s="17" t="s">
        <v>58</v>
      </c>
      <c r="C52" s="1" t="s">
        <v>435</v>
      </c>
      <c r="D52" s="1" t="s">
        <v>440</v>
      </c>
      <c r="E52" s="1">
        <v>918.5</v>
      </c>
      <c r="F52" s="1" t="s">
        <v>441</v>
      </c>
      <c r="G52" s="1" t="s">
        <v>442</v>
      </c>
      <c r="H52" s="1">
        <v>0.49</v>
      </c>
      <c r="I52" s="1" t="s">
        <v>85</v>
      </c>
      <c r="J52" s="1" t="s">
        <v>447</v>
      </c>
      <c r="K52" s="1" t="s">
        <v>87</v>
      </c>
      <c r="L52" s="1" t="s">
        <v>88</v>
      </c>
      <c r="M52" s="1" t="s">
        <v>451</v>
      </c>
      <c r="N52" s="1" t="s">
        <v>594</v>
      </c>
      <c r="O52" s="1">
        <v>2</v>
      </c>
      <c r="P52" s="8"/>
      <c r="Q52" s="16"/>
    </row>
    <row r="53" spans="1:17" ht="101.25" x14ac:dyDescent="0.25">
      <c r="A53" s="8">
        <v>3</v>
      </c>
      <c r="B53" s="17" t="s">
        <v>58</v>
      </c>
      <c r="C53" s="1" t="s">
        <v>434</v>
      </c>
      <c r="D53" s="1" t="s">
        <v>443</v>
      </c>
      <c r="E53" s="1">
        <v>130.19999999999999</v>
      </c>
      <c r="F53" s="1">
        <v>1008292</v>
      </c>
      <c r="G53" s="1" t="s">
        <v>444</v>
      </c>
      <c r="H53" s="1">
        <v>0.15</v>
      </c>
      <c r="I53" s="1" t="s">
        <v>85</v>
      </c>
      <c r="J53" s="1" t="s">
        <v>448</v>
      </c>
      <c r="K53" s="1" t="s">
        <v>87</v>
      </c>
      <c r="L53" s="1" t="s">
        <v>88</v>
      </c>
      <c r="M53" s="1">
        <v>144180.12</v>
      </c>
      <c r="N53" s="1" t="s">
        <v>593</v>
      </c>
      <c r="O53" s="1">
        <v>10</v>
      </c>
      <c r="P53" s="8"/>
      <c r="Q53" s="16"/>
    </row>
    <row r="54" spans="1:17" ht="101.25" x14ac:dyDescent="0.25">
      <c r="A54" s="8">
        <v>4</v>
      </c>
      <c r="B54" s="17" t="s">
        <v>58</v>
      </c>
      <c r="C54" s="1" t="s">
        <v>436</v>
      </c>
      <c r="D54" s="1" t="s">
        <v>445</v>
      </c>
      <c r="E54" s="1">
        <v>310.39999999999998</v>
      </c>
      <c r="F54" s="1">
        <v>2269952.1</v>
      </c>
      <c r="G54" s="1" t="s">
        <v>446</v>
      </c>
      <c r="H54" s="1">
        <v>1</v>
      </c>
      <c r="I54" s="1" t="s">
        <v>85</v>
      </c>
      <c r="J54" s="1" t="s">
        <v>449</v>
      </c>
      <c r="K54" s="1" t="s">
        <v>87</v>
      </c>
      <c r="L54" s="1" t="s">
        <v>88</v>
      </c>
      <c r="M54" s="1">
        <v>300769.7</v>
      </c>
      <c r="N54" s="1" t="s">
        <v>595</v>
      </c>
      <c r="O54" s="1">
        <v>12</v>
      </c>
      <c r="P54" s="8"/>
      <c r="Q54" s="16"/>
    </row>
    <row r="55" spans="1:17" x14ac:dyDescent="0.25">
      <c r="A55" s="247" t="s">
        <v>16</v>
      </c>
      <c r="B55" s="247"/>
      <c r="C55" s="247"/>
      <c r="D55" s="247"/>
      <c r="E55" s="247"/>
      <c r="F55" s="247"/>
      <c r="G55" s="247"/>
      <c r="H55" s="247"/>
      <c r="I55" s="247"/>
      <c r="J55" s="247"/>
      <c r="K55" s="247"/>
      <c r="L55" s="247"/>
      <c r="M55" s="247"/>
      <c r="N55" s="247"/>
      <c r="O55" s="247"/>
      <c r="P55" s="247"/>
      <c r="Q55" s="16"/>
    </row>
    <row r="56" spans="1:17" ht="161.44999999999999" customHeight="1" x14ac:dyDescent="0.25">
      <c r="A56" s="7">
        <v>1</v>
      </c>
      <c r="B56" s="1" t="s">
        <v>171</v>
      </c>
      <c r="C56" s="1" t="s">
        <v>170</v>
      </c>
      <c r="D56" s="1" t="s">
        <v>569</v>
      </c>
      <c r="E56" s="1" t="s">
        <v>174</v>
      </c>
      <c r="F56" s="25">
        <v>142630.79999999999</v>
      </c>
      <c r="G56" s="1" t="s">
        <v>172</v>
      </c>
      <c r="H56" s="1">
        <v>0.1115</v>
      </c>
      <c r="I56" s="1" t="s">
        <v>85</v>
      </c>
      <c r="J56" s="1" t="s">
        <v>176</v>
      </c>
      <c r="K56" s="1" t="s">
        <v>87</v>
      </c>
      <c r="L56" s="1" t="s">
        <v>88</v>
      </c>
      <c r="M56" s="1">
        <v>5208611</v>
      </c>
      <c r="N56" s="1" t="s">
        <v>572</v>
      </c>
      <c r="O56" s="1" t="s">
        <v>179</v>
      </c>
      <c r="P56" s="1"/>
      <c r="Q56" s="16"/>
    </row>
    <row r="57" spans="1:17" ht="171.6" customHeight="1" x14ac:dyDescent="0.25">
      <c r="A57" s="23">
        <v>2</v>
      </c>
      <c r="B57" s="25" t="s">
        <v>682</v>
      </c>
      <c r="C57" s="25" t="s">
        <v>681</v>
      </c>
      <c r="D57" s="25" t="s">
        <v>655</v>
      </c>
      <c r="E57" s="25" t="s">
        <v>666</v>
      </c>
      <c r="F57" s="25">
        <v>15213.94</v>
      </c>
      <c r="G57" s="25" t="s">
        <v>173</v>
      </c>
      <c r="H57" s="25">
        <v>4.7699999999999996</v>
      </c>
      <c r="I57" s="25" t="s">
        <v>175</v>
      </c>
      <c r="J57" s="25" t="s">
        <v>667</v>
      </c>
      <c r="K57" s="25" t="s">
        <v>177</v>
      </c>
      <c r="L57" s="25" t="s">
        <v>88</v>
      </c>
      <c r="M57" s="25" t="s">
        <v>178</v>
      </c>
      <c r="N57" s="25" t="s">
        <v>572</v>
      </c>
      <c r="O57" s="25" t="s">
        <v>180</v>
      </c>
      <c r="P57" s="25"/>
      <c r="Q57" s="16"/>
    </row>
    <row r="58" spans="1:17" ht="85.5" customHeight="1" x14ac:dyDescent="0.25">
      <c r="A58" s="23">
        <v>3</v>
      </c>
      <c r="B58" s="25" t="s">
        <v>682</v>
      </c>
      <c r="C58" s="25" t="s">
        <v>681</v>
      </c>
      <c r="D58" s="25" t="s">
        <v>656</v>
      </c>
      <c r="E58" s="25" t="s">
        <v>668</v>
      </c>
      <c r="F58" s="25">
        <v>14848.22</v>
      </c>
      <c r="G58" s="25" t="s">
        <v>173</v>
      </c>
      <c r="H58" s="25">
        <v>4.7699999999999996</v>
      </c>
      <c r="I58" s="25" t="s">
        <v>175</v>
      </c>
      <c r="J58" s="25" t="s">
        <v>667</v>
      </c>
      <c r="K58" s="25" t="s">
        <v>177</v>
      </c>
      <c r="L58" s="25" t="s">
        <v>88</v>
      </c>
      <c r="M58" s="25" t="s">
        <v>178</v>
      </c>
      <c r="N58" s="25" t="s">
        <v>680</v>
      </c>
      <c r="O58" s="25" t="s">
        <v>180</v>
      </c>
      <c r="P58" s="25"/>
      <c r="Q58" s="16"/>
    </row>
    <row r="59" spans="1:17" ht="87" customHeight="1" x14ac:dyDescent="0.25">
      <c r="A59" s="23">
        <v>4</v>
      </c>
      <c r="B59" s="25" t="s">
        <v>682</v>
      </c>
      <c r="C59" s="25" t="s">
        <v>681</v>
      </c>
      <c r="D59" s="25" t="s">
        <v>657</v>
      </c>
      <c r="E59" s="25" t="s">
        <v>669</v>
      </c>
      <c r="F59" s="25">
        <v>30939.89</v>
      </c>
      <c r="G59" s="25" t="s">
        <v>173</v>
      </c>
      <c r="H59" s="25">
        <v>4.7699999999999996</v>
      </c>
      <c r="I59" s="25" t="s">
        <v>175</v>
      </c>
      <c r="J59" s="25" t="s">
        <v>667</v>
      </c>
      <c r="K59" s="25" t="s">
        <v>177</v>
      </c>
      <c r="L59" s="25" t="s">
        <v>88</v>
      </c>
      <c r="M59" s="25" t="s">
        <v>178</v>
      </c>
      <c r="N59" s="25" t="s">
        <v>680</v>
      </c>
      <c r="O59" s="25" t="s">
        <v>180</v>
      </c>
      <c r="P59" s="25"/>
      <c r="Q59" s="16"/>
    </row>
    <row r="60" spans="1:17" ht="86.45" customHeight="1" x14ac:dyDescent="0.25">
      <c r="A60" s="23">
        <v>5</v>
      </c>
      <c r="B60" s="25" t="s">
        <v>684</v>
      </c>
      <c r="C60" s="25" t="s">
        <v>683</v>
      </c>
      <c r="D60" s="25" t="s">
        <v>652</v>
      </c>
      <c r="E60" s="25" t="s">
        <v>670</v>
      </c>
      <c r="F60" s="25">
        <v>4043918.32</v>
      </c>
      <c r="G60" s="25" t="s">
        <v>173</v>
      </c>
      <c r="H60" s="25">
        <v>4.7699999999999996</v>
      </c>
      <c r="I60" s="25" t="s">
        <v>175</v>
      </c>
      <c r="J60" s="25" t="s">
        <v>667</v>
      </c>
      <c r="K60" s="25" t="s">
        <v>177</v>
      </c>
      <c r="L60" s="25" t="s">
        <v>88</v>
      </c>
      <c r="M60" s="25" t="s">
        <v>178</v>
      </c>
      <c r="N60" s="25" t="s">
        <v>680</v>
      </c>
      <c r="O60" s="25" t="s">
        <v>180</v>
      </c>
      <c r="P60" s="25"/>
      <c r="Q60" s="16"/>
    </row>
    <row r="61" spans="1:17" ht="86.1" customHeight="1" x14ac:dyDescent="0.25">
      <c r="A61" s="23">
        <v>6</v>
      </c>
      <c r="B61" s="25" t="s">
        <v>685</v>
      </c>
      <c r="C61" s="25" t="s">
        <v>681</v>
      </c>
      <c r="D61" s="25" t="s">
        <v>658</v>
      </c>
      <c r="E61" s="25" t="s">
        <v>671</v>
      </c>
      <c r="F61" s="25">
        <v>2217697.0699999998</v>
      </c>
      <c r="G61" s="25" t="s">
        <v>173</v>
      </c>
      <c r="H61" s="25">
        <v>4.7699999999999996</v>
      </c>
      <c r="I61" s="25" t="s">
        <v>175</v>
      </c>
      <c r="J61" s="25" t="s">
        <v>667</v>
      </c>
      <c r="K61" s="25" t="s">
        <v>177</v>
      </c>
      <c r="L61" s="25" t="s">
        <v>88</v>
      </c>
      <c r="M61" s="25" t="s">
        <v>178</v>
      </c>
      <c r="N61" s="25" t="s">
        <v>680</v>
      </c>
      <c r="O61" s="25" t="s">
        <v>180</v>
      </c>
      <c r="P61" s="25"/>
      <c r="Q61" s="16"/>
    </row>
    <row r="62" spans="1:17" ht="86.1" customHeight="1" x14ac:dyDescent="0.25">
      <c r="A62" s="23">
        <v>7</v>
      </c>
      <c r="B62" s="25" t="s">
        <v>685</v>
      </c>
      <c r="C62" s="25" t="s">
        <v>681</v>
      </c>
      <c r="D62" s="25" t="s">
        <v>659</v>
      </c>
      <c r="E62" s="25" t="s">
        <v>672</v>
      </c>
      <c r="F62" s="25">
        <v>1624592.03</v>
      </c>
      <c r="G62" s="25" t="s">
        <v>173</v>
      </c>
      <c r="H62" s="25">
        <v>4.7699999999999996</v>
      </c>
      <c r="I62" s="25" t="s">
        <v>175</v>
      </c>
      <c r="J62" s="25" t="s">
        <v>667</v>
      </c>
      <c r="K62" s="25" t="s">
        <v>177</v>
      </c>
      <c r="L62" s="25" t="s">
        <v>88</v>
      </c>
      <c r="M62" s="25" t="s">
        <v>178</v>
      </c>
      <c r="N62" s="25" t="s">
        <v>680</v>
      </c>
      <c r="O62" s="25" t="s">
        <v>180</v>
      </c>
      <c r="P62" s="25"/>
      <c r="Q62" s="16"/>
    </row>
    <row r="63" spans="1:17" ht="87" customHeight="1" x14ac:dyDescent="0.25">
      <c r="A63" s="23">
        <v>8</v>
      </c>
      <c r="B63" s="25" t="s">
        <v>686</v>
      </c>
      <c r="C63" s="25" t="s">
        <v>681</v>
      </c>
      <c r="D63" s="25" t="s">
        <v>660</v>
      </c>
      <c r="E63" s="25" t="s">
        <v>673</v>
      </c>
      <c r="F63" s="25">
        <v>463730.17</v>
      </c>
      <c r="G63" s="25" t="s">
        <v>173</v>
      </c>
      <c r="H63" s="25">
        <v>4.7699999999999996</v>
      </c>
      <c r="I63" s="25" t="s">
        <v>175</v>
      </c>
      <c r="J63" s="25" t="s">
        <v>667</v>
      </c>
      <c r="K63" s="25" t="s">
        <v>177</v>
      </c>
      <c r="L63" s="25" t="s">
        <v>88</v>
      </c>
      <c r="M63" s="25" t="s">
        <v>178</v>
      </c>
      <c r="N63" s="25" t="s">
        <v>680</v>
      </c>
      <c r="O63" s="25" t="s">
        <v>180</v>
      </c>
      <c r="P63" s="25"/>
      <c r="Q63" s="16"/>
    </row>
    <row r="64" spans="1:17" ht="84.95" customHeight="1" x14ac:dyDescent="0.25">
      <c r="A64" s="23">
        <v>9</v>
      </c>
      <c r="B64" s="25" t="s">
        <v>687</v>
      </c>
      <c r="C64" s="25" t="s">
        <v>681</v>
      </c>
      <c r="D64" s="25" t="s">
        <v>661</v>
      </c>
      <c r="E64" s="25" t="s">
        <v>674</v>
      </c>
      <c r="F64" s="25">
        <v>57293.71</v>
      </c>
      <c r="G64" s="25" t="s">
        <v>173</v>
      </c>
      <c r="H64" s="25">
        <v>4.7699999999999996</v>
      </c>
      <c r="I64" s="25" t="s">
        <v>175</v>
      </c>
      <c r="J64" s="25" t="s">
        <v>667</v>
      </c>
      <c r="K64" s="25" t="s">
        <v>177</v>
      </c>
      <c r="L64" s="25" t="s">
        <v>88</v>
      </c>
      <c r="M64" s="25" t="s">
        <v>178</v>
      </c>
      <c r="N64" s="25" t="s">
        <v>680</v>
      </c>
      <c r="O64" s="25" t="s">
        <v>180</v>
      </c>
      <c r="P64" s="25"/>
      <c r="Q64" s="16"/>
    </row>
    <row r="65" spans="1:17" ht="88.5" customHeight="1" x14ac:dyDescent="0.25">
      <c r="A65" s="23">
        <v>10</v>
      </c>
      <c r="B65" s="25" t="s">
        <v>682</v>
      </c>
      <c r="C65" s="25" t="s">
        <v>683</v>
      </c>
      <c r="D65" s="25" t="s">
        <v>653</v>
      </c>
      <c r="E65" s="25" t="s">
        <v>675</v>
      </c>
      <c r="F65" s="25">
        <v>14775.08</v>
      </c>
      <c r="G65" s="25" t="s">
        <v>173</v>
      </c>
      <c r="H65" s="25">
        <v>4.7699999999999996</v>
      </c>
      <c r="I65" s="25" t="s">
        <v>175</v>
      </c>
      <c r="J65" s="25" t="s">
        <v>667</v>
      </c>
      <c r="K65" s="25" t="s">
        <v>177</v>
      </c>
      <c r="L65" s="25" t="s">
        <v>88</v>
      </c>
      <c r="M65" s="25" t="s">
        <v>178</v>
      </c>
      <c r="N65" s="25" t="s">
        <v>680</v>
      </c>
      <c r="O65" s="25" t="s">
        <v>180</v>
      </c>
      <c r="P65" s="25"/>
      <c r="Q65" s="16"/>
    </row>
    <row r="66" spans="1:17" ht="86.1" customHeight="1" x14ac:dyDescent="0.25">
      <c r="A66" s="23">
        <v>11</v>
      </c>
      <c r="B66" s="25" t="s">
        <v>261</v>
      </c>
      <c r="C66" s="25" t="s">
        <v>681</v>
      </c>
      <c r="D66" s="25" t="s">
        <v>662</v>
      </c>
      <c r="E66" s="25" t="s">
        <v>676</v>
      </c>
      <c r="F66" s="25">
        <v>4460080.5999999996</v>
      </c>
      <c r="G66" s="25" t="s">
        <v>173</v>
      </c>
      <c r="H66" s="25">
        <v>4.7699999999999996</v>
      </c>
      <c r="I66" s="25" t="s">
        <v>175</v>
      </c>
      <c r="J66" s="25" t="s">
        <v>667</v>
      </c>
      <c r="K66" s="25" t="s">
        <v>177</v>
      </c>
      <c r="L66" s="25" t="s">
        <v>88</v>
      </c>
      <c r="M66" s="25" t="s">
        <v>178</v>
      </c>
      <c r="N66" s="25" t="s">
        <v>680</v>
      </c>
      <c r="O66" s="25" t="s">
        <v>180</v>
      </c>
      <c r="P66" s="25"/>
      <c r="Q66" s="16"/>
    </row>
    <row r="67" spans="1:17" ht="87.95" customHeight="1" x14ac:dyDescent="0.25">
      <c r="A67" s="23">
        <v>12</v>
      </c>
      <c r="B67" s="25" t="s">
        <v>682</v>
      </c>
      <c r="C67" s="25" t="s">
        <v>681</v>
      </c>
      <c r="D67" s="25" t="s">
        <v>663</v>
      </c>
      <c r="E67" s="25" t="s">
        <v>666</v>
      </c>
      <c r="F67" s="25">
        <v>15213.94</v>
      </c>
      <c r="G67" s="25" t="s">
        <v>173</v>
      </c>
      <c r="H67" s="25">
        <v>4.7699999999999996</v>
      </c>
      <c r="I67" s="25" t="s">
        <v>175</v>
      </c>
      <c r="J67" s="25" t="s">
        <v>667</v>
      </c>
      <c r="K67" s="25" t="s">
        <v>177</v>
      </c>
      <c r="L67" s="25" t="s">
        <v>88</v>
      </c>
      <c r="M67" s="25" t="s">
        <v>178</v>
      </c>
      <c r="N67" s="25" t="s">
        <v>680</v>
      </c>
      <c r="O67" s="25" t="s">
        <v>180</v>
      </c>
      <c r="P67" s="25"/>
      <c r="Q67" s="16"/>
    </row>
    <row r="68" spans="1:17" ht="86.45" customHeight="1" x14ac:dyDescent="0.25">
      <c r="A68" s="23">
        <v>13</v>
      </c>
      <c r="B68" s="25" t="s">
        <v>688</v>
      </c>
      <c r="C68" s="25" t="s">
        <v>683</v>
      </c>
      <c r="D68" s="25" t="s">
        <v>664</v>
      </c>
      <c r="E68" s="25" t="s">
        <v>677</v>
      </c>
      <c r="F68" s="25">
        <v>1296511.05</v>
      </c>
      <c r="G68" s="25" t="s">
        <v>173</v>
      </c>
      <c r="H68" s="25">
        <v>4.7699999999999996</v>
      </c>
      <c r="I68" s="25" t="s">
        <v>175</v>
      </c>
      <c r="J68" s="25" t="s">
        <v>667</v>
      </c>
      <c r="K68" s="25" t="s">
        <v>177</v>
      </c>
      <c r="L68" s="25" t="s">
        <v>88</v>
      </c>
      <c r="M68" s="25" t="s">
        <v>178</v>
      </c>
      <c r="N68" s="25" t="s">
        <v>680</v>
      </c>
      <c r="O68" s="25" t="s">
        <v>180</v>
      </c>
      <c r="P68" s="25"/>
      <c r="Q68" s="16"/>
    </row>
    <row r="69" spans="1:17" ht="88.5" customHeight="1" x14ac:dyDescent="0.25">
      <c r="A69" s="23">
        <v>14</v>
      </c>
      <c r="B69" s="25" t="s">
        <v>682</v>
      </c>
      <c r="C69" s="25" t="s">
        <v>681</v>
      </c>
      <c r="D69" s="25" t="s">
        <v>665</v>
      </c>
      <c r="E69" s="25" t="s">
        <v>678</v>
      </c>
      <c r="F69" s="25">
        <v>20041.439999999999</v>
      </c>
      <c r="G69" s="25" t="s">
        <v>173</v>
      </c>
      <c r="H69" s="25">
        <v>4.7699999999999996</v>
      </c>
      <c r="I69" s="25" t="s">
        <v>175</v>
      </c>
      <c r="J69" s="25" t="s">
        <v>667</v>
      </c>
      <c r="K69" s="25" t="s">
        <v>177</v>
      </c>
      <c r="L69" s="25" t="s">
        <v>88</v>
      </c>
      <c r="M69" s="25" t="s">
        <v>178</v>
      </c>
      <c r="N69" s="25" t="s">
        <v>680</v>
      </c>
      <c r="O69" s="25" t="s">
        <v>180</v>
      </c>
      <c r="P69" s="25"/>
      <c r="Q69" s="16"/>
    </row>
    <row r="70" spans="1:17" ht="86.1" customHeight="1" x14ac:dyDescent="0.25">
      <c r="A70" s="23">
        <v>15</v>
      </c>
      <c r="B70" s="25" t="s">
        <v>685</v>
      </c>
      <c r="C70" s="25" t="s">
        <v>681</v>
      </c>
      <c r="D70" s="25" t="s">
        <v>654</v>
      </c>
      <c r="E70" s="25" t="s">
        <v>679</v>
      </c>
      <c r="F70" s="25">
        <v>2019604.67</v>
      </c>
      <c r="G70" s="25" t="s">
        <v>173</v>
      </c>
      <c r="H70" s="25">
        <v>4.7699999999999996</v>
      </c>
      <c r="I70" s="25" t="s">
        <v>175</v>
      </c>
      <c r="J70" s="25" t="s">
        <v>667</v>
      </c>
      <c r="K70" s="25" t="s">
        <v>177</v>
      </c>
      <c r="L70" s="25" t="s">
        <v>88</v>
      </c>
      <c r="M70" s="25" t="s">
        <v>178</v>
      </c>
      <c r="N70" s="25" t="s">
        <v>680</v>
      </c>
      <c r="O70" s="25" t="s">
        <v>180</v>
      </c>
      <c r="P70" s="25"/>
      <c r="Q70" s="16"/>
    </row>
    <row r="71" spans="1:17" x14ac:dyDescent="0.25">
      <c r="A71" s="247" t="s">
        <v>17</v>
      </c>
      <c r="B71" s="247"/>
      <c r="C71" s="247"/>
      <c r="D71" s="247"/>
      <c r="E71" s="247"/>
      <c r="F71" s="247"/>
      <c r="G71" s="247"/>
      <c r="H71" s="247"/>
      <c r="I71" s="247"/>
      <c r="J71" s="247"/>
      <c r="K71" s="247"/>
      <c r="L71" s="247"/>
      <c r="M71" s="247"/>
      <c r="N71" s="247"/>
      <c r="O71" s="247"/>
      <c r="P71" s="247"/>
      <c r="Q71" s="16"/>
    </row>
    <row r="72" spans="1:17" ht="123.75" x14ac:dyDescent="0.25">
      <c r="A72" s="6">
        <v>1</v>
      </c>
      <c r="B72" s="4" t="s">
        <v>58</v>
      </c>
      <c r="C72" s="1" t="s">
        <v>181</v>
      </c>
      <c r="D72" s="2" t="s">
        <v>182</v>
      </c>
      <c r="E72" s="2">
        <v>619.20000000000005</v>
      </c>
      <c r="F72" s="2">
        <v>4417131.3099999996</v>
      </c>
      <c r="G72" s="2" t="s">
        <v>183</v>
      </c>
      <c r="H72" s="2">
        <v>0.85489999999999999</v>
      </c>
      <c r="I72" s="2" t="s">
        <v>184</v>
      </c>
      <c r="J72" s="2" t="s">
        <v>185</v>
      </c>
      <c r="K72" s="2" t="s">
        <v>87</v>
      </c>
      <c r="L72" s="2" t="s">
        <v>186</v>
      </c>
      <c r="M72" s="2">
        <v>29750.52</v>
      </c>
      <c r="N72" s="2" t="s">
        <v>381</v>
      </c>
      <c r="O72" s="2" t="s">
        <v>187</v>
      </c>
      <c r="P72" s="2" t="s">
        <v>119</v>
      </c>
      <c r="Q72" s="16"/>
    </row>
    <row r="73" spans="1:17" x14ac:dyDescent="0.25">
      <c r="A73" s="247" t="s">
        <v>18</v>
      </c>
      <c r="B73" s="247"/>
      <c r="C73" s="249"/>
      <c r="D73" s="249"/>
      <c r="E73" s="249"/>
      <c r="F73" s="249"/>
      <c r="G73" s="249"/>
      <c r="H73" s="249"/>
      <c r="I73" s="247"/>
      <c r="J73" s="247"/>
      <c r="K73" s="247"/>
      <c r="L73" s="247"/>
      <c r="M73" s="247"/>
      <c r="N73" s="247"/>
      <c r="O73" s="247"/>
      <c r="P73" s="247"/>
      <c r="Q73" s="16"/>
    </row>
    <row r="74" spans="1:17" ht="34.5" customHeight="1" x14ac:dyDescent="0.25">
      <c r="A74" s="7">
        <v>1</v>
      </c>
      <c r="B74" s="25" t="s">
        <v>58</v>
      </c>
      <c r="C74" s="25" t="s">
        <v>188</v>
      </c>
      <c r="D74" s="25" t="s">
        <v>191</v>
      </c>
      <c r="E74" s="2">
        <v>606.70000000000005</v>
      </c>
      <c r="F74" s="25">
        <v>5444574.3399999999</v>
      </c>
      <c r="G74" s="25" t="s">
        <v>192</v>
      </c>
      <c r="H74" s="25">
        <v>1.8402000000000001</v>
      </c>
      <c r="I74" s="25" t="s">
        <v>99</v>
      </c>
      <c r="J74" s="25" t="s">
        <v>195</v>
      </c>
      <c r="K74" s="25" t="s">
        <v>198</v>
      </c>
      <c r="L74" s="25"/>
      <c r="M74" s="25">
        <v>3979248.48</v>
      </c>
      <c r="N74" s="25"/>
      <c r="O74" s="25" t="s">
        <v>199</v>
      </c>
      <c r="P74" s="7"/>
      <c r="Q74" s="16"/>
    </row>
    <row r="75" spans="1:17" ht="78.75" x14ac:dyDescent="0.25">
      <c r="A75" s="7">
        <v>2</v>
      </c>
      <c r="B75" s="25" t="s">
        <v>838</v>
      </c>
      <c r="C75" s="1" t="s">
        <v>189</v>
      </c>
      <c r="D75" s="25" t="s">
        <v>840</v>
      </c>
      <c r="E75" s="1">
        <v>746.3</v>
      </c>
      <c r="F75" s="25">
        <v>737807.11</v>
      </c>
      <c r="G75" s="1" t="s">
        <v>193</v>
      </c>
      <c r="H75" s="1">
        <v>0.24940000000000001</v>
      </c>
      <c r="I75" s="1" t="s">
        <v>196</v>
      </c>
      <c r="J75" s="1" t="s">
        <v>197</v>
      </c>
      <c r="K75" s="1" t="s">
        <v>198</v>
      </c>
      <c r="L75" s="1"/>
      <c r="M75" s="1">
        <v>237753.02</v>
      </c>
      <c r="N75" s="25"/>
      <c r="O75" s="1" t="s">
        <v>200</v>
      </c>
      <c r="P75" s="7"/>
      <c r="Q75" s="16"/>
    </row>
    <row r="76" spans="1:17" ht="78.75" x14ac:dyDescent="0.25">
      <c r="A76" s="30">
        <v>3</v>
      </c>
      <c r="B76" s="25" t="s">
        <v>839</v>
      </c>
      <c r="C76" s="25" t="s">
        <v>189</v>
      </c>
      <c r="D76" s="25" t="s">
        <v>841</v>
      </c>
      <c r="E76" s="25">
        <v>407.3</v>
      </c>
      <c r="F76" s="25">
        <v>402664.93</v>
      </c>
      <c r="G76" s="25" t="s">
        <v>193</v>
      </c>
      <c r="H76" s="25">
        <v>0.24940000000000001</v>
      </c>
      <c r="I76" s="25" t="s">
        <v>196</v>
      </c>
      <c r="J76" s="25" t="s">
        <v>197</v>
      </c>
      <c r="K76" s="25" t="s">
        <v>198</v>
      </c>
      <c r="L76" s="25"/>
      <c r="M76" s="25">
        <v>237753.02</v>
      </c>
      <c r="N76" s="25"/>
      <c r="O76" s="25" t="s">
        <v>200</v>
      </c>
      <c r="P76" s="30"/>
      <c r="Q76" s="16"/>
    </row>
    <row r="77" spans="1:17" ht="67.5" x14ac:dyDescent="0.25">
      <c r="A77" s="7">
        <v>4</v>
      </c>
      <c r="B77" s="25" t="s">
        <v>58</v>
      </c>
      <c r="C77" s="1" t="s">
        <v>190</v>
      </c>
      <c r="D77" s="25" t="s">
        <v>842</v>
      </c>
      <c r="E77" s="2">
        <v>1098.45</v>
      </c>
      <c r="F77" s="25">
        <v>5221016.71</v>
      </c>
      <c r="G77" s="1" t="s">
        <v>194</v>
      </c>
      <c r="H77" s="1">
        <v>0.78139999999999998</v>
      </c>
      <c r="I77" s="1" t="s">
        <v>99</v>
      </c>
      <c r="J77" s="1" t="s">
        <v>125</v>
      </c>
      <c r="K77" s="1" t="s">
        <v>198</v>
      </c>
      <c r="L77" s="1"/>
      <c r="M77" s="1">
        <v>1536388.68</v>
      </c>
      <c r="N77" s="25"/>
      <c r="O77" s="1" t="s">
        <v>201</v>
      </c>
      <c r="P77" s="7"/>
      <c r="Q77" s="16"/>
    </row>
    <row r="78" spans="1:17" x14ac:dyDescent="0.25">
      <c r="A78" s="247" t="s">
        <v>19</v>
      </c>
      <c r="B78" s="247"/>
      <c r="C78" s="247"/>
      <c r="D78" s="247"/>
      <c r="E78" s="247"/>
      <c r="F78" s="247"/>
      <c r="G78" s="247"/>
      <c r="H78" s="247"/>
      <c r="I78" s="247"/>
      <c r="J78" s="247"/>
      <c r="K78" s="247"/>
      <c r="L78" s="247"/>
      <c r="M78" s="247"/>
      <c r="N78" s="247"/>
      <c r="O78" s="247"/>
      <c r="P78" s="247"/>
      <c r="Q78" s="16"/>
    </row>
    <row r="79" spans="1:17" ht="45" x14ac:dyDescent="0.25">
      <c r="A79" s="7">
        <v>1</v>
      </c>
      <c r="B79" s="24" t="s">
        <v>202</v>
      </c>
      <c r="C79" s="24" t="s">
        <v>203</v>
      </c>
      <c r="D79" s="24" t="s">
        <v>204</v>
      </c>
      <c r="E79" s="24">
        <v>218.1</v>
      </c>
      <c r="F79" s="24">
        <v>1430213</v>
      </c>
      <c r="G79" s="24" t="s">
        <v>205</v>
      </c>
      <c r="H79" s="24">
        <v>1423</v>
      </c>
      <c r="I79" s="24" t="s">
        <v>99</v>
      </c>
      <c r="J79" s="24" t="s">
        <v>230</v>
      </c>
      <c r="K79" s="24" t="s">
        <v>87</v>
      </c>
      <c r="L79" s="24" t="s">
        <v>88</v>
      </c>
      <c r="M79" s="24">
        <v>157099.20000000001</v>
      </c>
      <c r="N79" s="26" t="s">
        <v>596</v>
      </c>
      <c r="O79" s="26" t="s">
        <v>597</v>
      </c>
      <c r="P79" s="13"/>
      <c r="Q79" s="16"/>
    </row>
    <row r="80" spans="1:17" ht="64.5" customHeight="1" x14ac:dyDescent="0.25">
      <c r="A80" s="7">
        <v>2</v>
      </c>
      <c r="B80" s="24" t="s">
        <v>58</v>
      </c>
      <c r="C80" s="24" t="s">
        <v>206</v>
      </c>
      <c r="D80" s="24" t="s">
        <v>207</v>
      </c>
      <c r="E80" s="24">
        <v>98.1</v>
      </c>
      <c r="F80" s="24">
        <v>323699.59000000003</v>
      </c>
      <c r="G80" s="25" t="s">
        <v>208</v>
      </c>
      <c r="H80" s="25">
        <v>50062</v>
      </c>
      <c r="I80" s="25" t="s">
        <v>209</v>
      </c>
      <c r="J80" s="25" t="s">
        <v>210</v>
      </c>
      <c r="K80" s="25" t="s">
        <v>87</v>
      </c>
      <c r="L80" s="24" t="s">
        <v>88</v>
      </c>
      <c r="M80" s="24">
        <v>239124.28</v>
      </c>
      <c r="N80" s="26" t="s">
        <v>598</v>
      </c>
      <c r="O80" s="26" t="s">
        <v>599</v>
      </c>
      <c r="P80" s="1"/>
      <c r="Q80" s="16"/>
    </row>
    <row r="81" spans="1:17" ht="66.95" customHeight="1" x14ac:dyDescent="0.25">
      <c r="A81" s="7">
        <v>3</v>
      </c>
      <c r="B81" s="24" t="s">
        <v>58</v>
      </c>
      <c r="C81" s="24" t="s">
        <v>211</v>
      </c>
      <c r="D81" s="24" t="s">
        <v>212</v>
      </c>
      <c r="E81" s="24">
        <v>841.6</v>
      </c>
      <c r="F81" s="24">
        <v>2777019.1</v>
      </c>
      <c r="G81" s="25" t="s">
        <v>208</v>
      </c>
      <c r="H81" s="25">
        <v>50062</v>
      </c>
      <c r="I81" s="25" t="s">
        <v>209</v>
      </c>
      <c r="J81" s="25" t="s">
        <v>210</v>
      </c>
      <c r="K81" s="25" t="s">
        <v>87</v>
      </c>
      <c r="L81" s="24" t="s">
        <v>88</v>
      </c>
      <c r="M81" s="24">
        <v>239124.28</v>
      </c>
      <c r="N81" s="26" t="s">
        <v>598</v>
      </c>
      <c r="O81" s="26" t="s">
        <v>600</v>
      </c>
      <c r="P81" s="1"/>
      <c r="Q81" s="16"/>
    </row>
    <row r="82" spans="1:17" ht="66" customHeight="1" x14ac:dyDescent="0.25">
      <c r="A82" s="7">
        <v>4</v>
      </c>
      <c r="B82" s="24" t="s">
        <v>58</v>
      </c>
      <c r="C82" s="24" t="s">
        <v>213</v>
      </c>
      <c r="D82" s="24" t="s">
        <v>214</v>
      </c>
      <c r="E82" s="24">
        <v>325.10000000000002</v>
      </c>
      <c r="F82" s="24">
        <v>1072729.22</v>
      </c>
      <c r="G82" s="25" t="s">
        <v>208</v>
      </c>
      <c r="H82" s="25">
        <v>50062</v>
      </c>
      <c r="I82" s="25" t="s">
        <v>209</v>
      </c>
      <c r="J82" s="25" t="s">
        <v>210</v>
      </c>
      <c r="K82" s="25" t="s">
        <v>87</v>
      </c>
      <c r="L82" s="24" t="s">
        <v>88</v>
      </c>
      <c r="M82" s="24">
        <v>239124.28</v>
      </c>
      <c r="N82" s="26" t="s">
        <v>598</v>
      </c>
      <c r="O82" s="26" t="s">
        <v>601</v>
      </c>
      <c r="P82" s="1"/>
      <c r="Q82" s="16"/>
    </row>
    <row r="83" spans="1:17" ht="66.95" customHeight="1" x14ac:dyDescent="0.25">
      <c r="A83" s="7">
        <v>5</v>
      </c>
      <c r="B83" s="24" t="s">
        <v>58</v>
      </c>
      <c r="C83" s="24" t="s">
        <v>215</v>
      </c>
      <c r="D83" s="24" t="s">
        <v>216</v>
      </c>
      <c r="E83" s="24">
        <v>839.5</v>
      </c>
      <c r="F83" s="24">
        <v>2770089.76</v>
      </c>
      <c r="G83" s="25" t="s">
        <v>208</v>
      </c>
      <c r="H83" s="25">
        <v>50062</v>
      </c>
      <c r="I83" s="25" t="s">
        <v>209</v>
      </c>
      <c r="J83" s="25" t="s">
        <v>210</v>
      </c>
      <c r="K83" s="25" t="s">
        <v>87</v>
      </c>
      <c r="L83" s="24" t="s">
        <v>88</v>
      </c>
      <c r="M83" s="24">
        <v>239124.28</v>
      </c>
      <c r="N83" s="26" t="s">
        <v>598</v>
      </c>
      <c r="O83" s="26" t="s">
        <v>602</v>
      </c>
      <c r="P83" s="1"/>
      <c r="Q83" s="16"/>
    </row>
    <row r="84" spans="1:17" ht="90" x14ac:dyDescent="0.25">
      <c r="A84" s="7">
        <v>6</v>
      </c>
      <c r="B84" s="24" t="s">
        <v>58</v>
      </c>
      <c r="C84" s="24" t="s">
        <v>217</v>
      </c>
      <c r="D84" s="24" t="s">
        <v>218</v>
      </c>
      <c r="E84" s="24">
        <v>898.7</v>
      </c>
      <c r="F84" s="24">
        <v>2965431.4</v>
      </c>
      <c r="G84" s="25" t="s">
        <v>208</v>
      </c>
      <c r="H84" s="25">
        <v>50062</v>
      </c>
      <c r="I84" s="25" t="s">
        <v>209</v>
      </c>
      <c r="J84" s="25" t="s">
        <v>210</v>
      </c>
      <c r="K84" s="25" t="s">
        <v>87</v>
      </c>
      <c r="L84" s="24" t="s">
        <v>88</v>
      </c>
      <c r="M84" s="24">
        <v>239124.28</v>
      </c>
      <c r="N84" s="26" t="s">
        <v>598</v>
      </c>
      <c r="O84" s="26" t="s">
        <v>603</v>
      </c>
      <c r="P84" s="1"/>
      <c r="Q84" s="16"/>
    </row>
    <row r="85" spans="1:17" ht="90" x14ac:dyDescent="0.25">
      <c r="A85" s="7">
        <v>7</v>
      </c>
      <c r="B85" s="24" t="s">
        <v>58</v>
      </c>
      <c r="C85" s="24" t="s">
        <v>219</v>
      </c>
      <c r="D85" s="24" t="s">
        <v>220</v>
      </c>
      <c r="E85" s="24">
        <v>642.20000000000005</v>
      </c>
      <c r="F85" s="24">
        <v>2119060.92</v>
      </c>
      <c r="G85" s="25" t="s">
        <v>208</v>
      </c>
      <c r="H85" s="25">
        <v>50062</v>
      </c>
      <c r="I85" s="25" t="s">
        <v>209</v>
      </c>
      <c r="J85" s="25" t="s">
        <v>210</v>
      </c>
      <c r="K85" s="25" t="s">
        <v>87</v>
      </c>
      <c r="L85" s="24" t="s">
        <v>88</v>
      </c>
      <c r="M85" s="24">
        <v>239124.28</v>
      </c>
      <c r="N85" s="26" t="s">
        <v>598</v>
      </c>
      <c r="O85" s="26" t="s">
        <v>604</v>
      </c>
      <c r="P85" s="1"/>
      <c r="Q85" s="16"/>
    </row>
    <row r="86" spans="1:17" ht="90" x14ac:dyDescent="0.25">
      <c r="A86" s="7">
        <v>8</v>
      </c>
      <c r="B86" s="24" t="s">
        <v>58</v>
      </c>
      <c r="C86" s="24" t="s">
        <v>221</v>
      </c>
      <c r="D86" s="24" t="s">
        <v>222</v>
      </c>
      <c r="E86" s="24">
        <v>338.8</v>
      </c>
      <c r="F86" s="24">
        <v>1456253.88</v>
      </c>
      <c r="G86" s="24" t="s">
        <v>223</v>
      </c>
      <c r="H86" s="24">
        <v>49375</v>
      </c>
      <c r="I86" s="24" t="s">
        <v>209</v>
      </c>
      <c r="J86" s="24" t="s">
        <v>210</v>
      </c>
      <c r="K86" s="24" t="s">
        <v>87</v>
      </c>
      <c r="L86" s="24" t="s">
        <v>88</v>
      </c>
      <c r="M86" s="24">
        <v>236012.5</v>
      </c>
      <c r="N86" s="26" t="s">
        <v>598</v>
      </c>
      <c r="O86" s="26" t="s">
        <v>605</v>
      </c>
      <c r="P86" s="1"/>
      <c r="Q86" s="16"/>
    </row>
    <row r="87" spans="1:17" ht="90" x14ac:dyDescent="0.25">
      <c r="A87" s="7">
        <v>9</v>
      </c>
      <c r="B87" s="24" t="s">
        <v>58</v>
      </c>
      <c r="C87" s="24" t="s">
        <v>224</v>
      </c>
      <c r="D87" s="24" t="s">
        <v>225</v>
      </c>
      <c r="E87" s="24">
        <v>284.10000000000002</v>
      </c>
      <c r="F87" s="24">
        <v>1221138.51</v>
      </c>
      <c r="G87" s="24" t="s">
        <v>223</v>
      </c>
      <c r="H87" s="24">
        <v>49375</v>
      </c>
      <c r="I87" s="24" t="s">
        <v>209</v>
      </c>
      <c r="J87" s="24" t="s">
        <v>210</v>
      </c>
      <c r="K87" s="24" t="s">
        <v>87</v>
      </c>
      <c r="L87" s="24" t="s">
        <v>88</v>
      </c>
      <c r="M87" s="24">
        <v>236012.5</v>
      </c>
      <c r="N87" s="26" t="s">
        <v>598</v>
      </c>
      <c r="O87" s="26" t="s">
        <v>606</v>
      </c>
      <c r="P87" s="1"/>
      <c r="Q87" s="16"/>
    </row>
    <row r="88" spans="1:17" ht="45" x14ac:dyDescent="0.25">
      <c r="A88" s="7">
        <v>10</v>
      </c>
      <c r="B88" s="24" t="s">
        <v>226</v>
      </c>
      <c r="C88" s="24" t="s">
        <v>227</v>
      </c>
      <c r="D88" s="24" t="s">
        <v>228</v>
      </c>
      <c r="E88" s="24">
        <v>163.19999999999999</v>
      </c>
      <c r="F88" s="24">
        <v>1493303</v>
      </c>
      <c r="G88" s="24" t="s">
        <v>229</v>
      </c>
      <c r="H88" s="24">
        <v>1700</v>
      </c>
      <c r="I88" s="24" t="s">
        <v>99</v>
      </c>
      <c r="J88" s="24" t="s">
        <v>230</v>
      </c>
      <c r="K88" s="24" t="s">
        <v>87</v>
      </c>
      <c r="L88" s="24" t="s">
        <v>88</v>
      </c>
      <c r="M88" s="24">
        <v>170391</v>
      </c>
      <c r="N88" s="26" t="s">
        <v>607</v>
      </c>
      <c r="O88" s="26" t="s">
        <v>608</v>
      </c>
      <c r="P88" s="13"/>
      <c r="Q88" s="16"/>
    </row>
    <row r="89" spans="1:17" ht="45" x14ac:dyDescent="0.25">
      <c r="A89" s="7">
        <v>11</v>
      </c>
      <c r="B89" s="24" t="s">
        <v>231</v>
      </c>
      <c r="C89" s="24" t="s">
        <v>232</v>
      </c>
      <c r="D89" s="24" t="s">
        <v>233</v>
      </c>
      <c r="E89" s="24">
        <v>383.4</v>
      </c>
      <c r="F89" s="24">
        <v>1647957</v>
      </c>
      <c r="G89" s="24" t="s">
        <v>234</v>
      </c>
      <c r="H89" s="24">
        <v>2517</v>
      </c>
      <c r="I89" s="24" t="s">
        <v>99</v>
      </c>
      <c r="J89" s="24" t="s">
        <v>230</v>
      </c>
      <c r="K89" s="24" t="s">
        <v>87</v>
      </c>
      <c r="L89" s="24" t="s">
        <v>88</v>
      </c>
      <c r="M89" s="24">
        <v>258797.94</v>
      </c>
      <c r="N89" s="26" t="s">
        <v>607</v>
      </c>
      <c r="O89" s="26" t="s">
        <v>609</v>
      </c>
      <c r="P89" s="13"/>
      <c r="Q89" s="16"/>
    </row>
    <row r="90" spans="1:17" ht="45" x14ac:dyDescent="0.25">
      <c r="A90" s="7">
        <v>12</v>
      </c>
      <c r="B90" s="24" t="s">
        <v>235</v>
      </c>
      <c r="C90" s="24" t="s">
        <v>236</v>
      </c>
      <c r="D90" s="24" t="s">
        <v>237</v>
      </c>
      <c r="E90" s="24">
        <v>179</v>
      </c>
      <c r="F90" s="24">
        <v>1360196</v>
      </c>
      <c r="G90" s="24" t="s">
        <v>238</v>
      </c>
      <c r="H90" s="24">
        <v>1198</v>
      </c>
      <c r="I90" s="24" t="s">
        <v>99</v>
      </c>
      <c r="J90" s="24" t="s">
        <v>230</v>
      </c>
      <c r="K90" s="24" t="s">
        <v>87</v>
      </c>
      <c r="L90" s="24" t="s">
        <v>88</v>
      </c>
      <c r="M90" s="24">
        <v>143712.07999999999</v>
      </c>
      <c r="N90" s="26" t="s">
        <v>607</v>
      </c>
      <c r="O90" s="26" t="s">
        <v>610</v>
      </c>
      <c r="P90" s="13"/>
      <c r="Q90" s="16"/>
    </row>
    <row r="91" spans="1:17" ht="45" x14ac:dyDescent="0.25">
      <c r="A91" s="7">
        <v>13</v>
      </c>
      <c r="B91" s="24" t="s">
        <v>239</v>
      </c>
      <c r="C91" s="24" t="s">
        <v>240</v>
      </c>
      <c r="D91" s="24" t="s">
        <v>241</v>
      </c>
      <c r="E91" s="24">
        <v>404.7</v>
      </c>
      <c r="F91" s="24">
        <v>1037278.48</v>
      </c>
      <c r="G91" s="24" t="s">
        <v>242</v>
      </c>
      <c r="H91" s="24">
        <v>1806</v>
      </c>
      <c r="I91" s="24" t="s">
        <v>99</v>
      </c>
      <c r="J91" s="26" t="s">
        <v>230</v>
      </c>
      <c r="K91" s="24" t="s">
        <v>87</v>
      </c>
      <c r="L91" s="24" t="s">
        <v>88</v>
      </c>
      <c r="M91" s="24">
        <v>207852.54</v>
      </c>
      <c r="N91" s="26" t="s">
        <v>607</v>
      </c>
      <c r="O91" s="26" t="s">
        <v>611</v>
      </c>
      <c r="P91" s="13"/>
      <c r="Q91" s="16"/>
    </row>
    <row r="92" spans="1:17" ht="33.75" x14ac:dyDescent="0.25">
      <c r="A92" s="7">
        <v>14</v>
      </c>
      <c r="B92" s="24" t="s">
        <v>58</v>
      </c>
      <c r="C92" s="24" t="s">
        <v>243</v>
      </c>
      <c r="D92" s="24" t="s">
        <v>244</v>
      </c>
      <c r="E92" s="24">
        <v>193.3</v>
      </c>
      <c r="F92" s="24">
        <v>732489.09</v>
      </c>
      <c r="G92" s="24" t="s">
        <v>245</v>
      </c>
      <c r="H92" s="24">
        <v>614</v>
      </c>
      <c r="I92" s="24" t="s">
        <v>99</v>
      </c>
      <c r="J92" s="24" t="s">
        <v>230</v>
      </c>
      <c r="K92" s="24" t="s">
        <v>87</v>
      </c>
      <c r="L92" s="24" t="s">
        <v>88</v>
      </c>
      <c r="M92" s="24">
        <v>76400.320000000007</v>
      </c>
      <c r="N92" s="26" t="s">
        <v>607</v>
      </c>
      <c r="O92" s="26" t="s">
        <v>612</v>
      </c>
      <c r="P92" s="13"/>
      <c r="Q92" s="16"/>
    </row>
    <row r="93" spans="1:17" ht="67.5" x14ac:dyDescent="0.25">
      <c r="A93" s="7">
        <v>15</v>
      </c>
      <c r="B93" s="24" t="s">
        <v>58</v>
      </c>
      <c r="C93" s="24" t="s">
        <v>246</v>
      </c>
      <c r="D93" s="24" t="s">
        <v>247</v>
      </c>
      <c r="E93" s="24">
        <v>1220.3</v>
      </c>
      <c r="F93" s="24">
        <v>1732433.21</v>
      </c>
      <c r="G93" s="24" t="s">
        <v>248</v>
      </c>
      <c r="H93" s="24">
        <v>11635</v>
      </c>
      <c r="I93" s="24" t="s">
        <v>99</v>
      </c>
      <c r="J93" s="24" t="s">
        <v>230</v>
      </c>
      <c r="K93" s="24" t="s">
        <v>87</v>
      </c>
      <c r="L93" s="24" t="s">
        <v>88</v>
      </c>
      <c r="M93" s="24">
        <v>1350823.5</v>
      </c>
      <c r="N93" s="26" t="s">
        <v>613</v>
      </c>
      <c r="O93" s="26" t="s">
        <v>614</v>
      </c>
      <c r="P93" s="13"/>
      <c r="Q93" s="16"/>
    </row>
    <row r="94" spans="1:17" ht="45" x14ac:dyDescent="0.25">
      <c r="A94" s="7">
        <v>16</v>
      </c>
      <c r="B94" s="24" t="s">
        <v>58</v>
      </c>
      <c r="C94" s="24" t="s">
        <v>249</v>
      </c>
      <c r="D94" s="24" t="s">
        <v>250</v>
      </c>
      <c r="E94" s="24">
        <v>179.6</v>
      </c>
      <c r="F94" s="24">
        <v>1402185.69</v>
      </c>
      <c r="G94" s="24" t="s">
        <v>374</v>
      </c>
      <c r="H94" s="24">
        <v>11635</v>
      </c>
      <c r="I94" s="24" t="s">
        <v>99</v>
      </c>
      <c r="J94" s="24" t="s">
        <v>230</v>
      </c>
      <c r="K94" s="24" t="s">
        <v>87</v>
      </c>
      <c r="L94" s="24" t="s">
        <v>88</v>
      </c>
      <c r="M94" s="24">
        <v>1350823.5</v>
      </c>
      <c r="N94" s="26" t="s">
        <v>607</v>
      </c>
      <c r="O94" s="26" t="s">
        <v>615</v>
      </c>
      <c r="P94" s="13"/>
      <c r="Q94" s="16"/>
    </row>
    <row r="95" spans="1:17" ht="45" x14ac:dyDescent="0.25">
      <c r="A95" s="7">
        <v>17</v>
      </c>
      <c r="B95" s="24" t="s">
        <v>251</v>
      </c>
      <c r="C95" s="24" t="s">
        <v>252</v>
      </c>
      <c r="D95" s="24" t="s">
        <v>253</v>
      </c>
      <c r="E95" s="24">
        <v>26.3</v>
      </c>
      <c r="F95" s="24">
        <v>205331.20000000001</v>
      </c>
      <c r="G95" s="24" t="s">
        <v>375</v>
      </c>
      <c r="H95" s="24">
        <v>11635</v>
      </c>
      <c r="I95" s="24" t="s">
        <v>99</v>
      </c>
      <c r="J95" s="24" t="s">
        <v>230</v>
      </c>
      <c r="K95" s="24" t="s">
        <v>87</v>
      </c>
      <c r="L95" s="24" t="s">
        <v>88</v>
      </c>
      <c r="M95" s="24">
        <v>1350823.5</v>
      </c>
      <c r="N95" s="26" t="s">
        <v>616</v>
      </c>
      <c r="O95" s="26" t="s">
        <v>617</v>
      </c>
      <c r="P95" s="13"/>
      <c r="Q95" s="16"/>
    </row>
    <row r="96" spans="1:17" ht="45" x14ac:dyDescent="0.25">
      <c r="A96" s="7">
        <v>18</v>
      </c>
      <c r="B96" s="24" t="s">
        <v>254</v>
      </c>
      <c r="C96" s="24" t="s">
        <v>255</v>
      </c>
      <c r="D96" s="24" t="s">
        <v>256</v>
      </c>
      <c r="E96" s="24">
        <v>254.4</v>
      </c>
      <c r="F96" s="24">
        <v>1986169.49</v>
      </c>
      <c r="G96" s="24" t="s">
        <v>248</v>
      </c>
      <c r="H96" s="24">
        <v>11635</v>
      </c>
      <c r="I96" s="24" t="s">
        <v>99</v>
      </c>
      <c r="J96" s="24" t="s">
        <v>230</v>
      </c>
      <c r="K96" s="24" t="s">
        <v>87</v>
      </c>
      <c r="L96" s="24" t="s">
        <v>88</v>
      </c>
      <c r="M96" s="24">
        <v>1350823.5</v>
      </c>
      <c r="N96" s="26" t="s">
        <v>607</v>
      </c>
      <c r="O96" s="26" t="s">
        <v>618</v>
      </c>
      <c r="P96" s="13"/>
      <c r="Q96" s="16"/>
    </row>
    <row r="97" spans="1:17" ht="56.25" x14ac:dyDescent="0.25">
      <c r="A97" s="7">
        <v>19</v>
      </c>
      <c r="B97" s="24" t="s">
        <v>58</v>
      </c>
      <c r="C97" s="24" t="s">
        <v>257</v>
      </c>
      <c r="D97" s="24" t="s">
        <v>258</v>
      </c>
      <c r="E97" s="24">
        <v>154.19999999999999</v>
      </c>
      <c r="F97" s="24">
        <v>866044.25</v>
      </c>
      <c r="G97" s="24" t="s">
        <v>259</v>
      </c>
      <c r="H97" s="24">
        <v>19642</v>
      </c>
      <c r="I97" s="24" t="s">
        <v>99</v>
      </c>
      <c r="J97" s="24" t="s">
        <v>260</v>
      </c>
      <c r="K97" s="24" t="s">
        <v>87</v>
      </c>
      <c r="L97" s="24" t="s">
        <v>88</v>
      </c>
      <c r="M97" s="24">
        <v>2285543.12</v>
      </c>
      <c r="N97" s="26" t="s">
        <v>616</v>
      </c>
      <c r="O97" s="26" t="s">
        <v>619</v>
      </c>
      <c r="P97" s="13"/>
      <c r="Q97" s="16"/>
    </row>
    <row r="98" spans="1:17" ht="56.25" x14ac:dyDescent="0.25">
      <c r="A98" s="7">
        <v>20</v>
      </c>
      <c r="B98" s="24" t="s">
        <v>261</v>
      </c>
      <c r="C98" s="24" t="s">
        <v>262</v>
      </c>
      <c r="D98" s="24" t="s">
        <v>263</v>
      </c>
      <c r="E98" s="24">
        <v>94.8</v>
      </c>
      <c r="F98" s="24">
        <v>208268.02</v>
      </c>
      <c r="G98" s="24" t="s">
        <v>259</v>
      </c>
      <c r="H98" s="24">
        <v>19642</v>
      </c>
      <c r="I98" s="24" t="s">
        <v>99</v>
      </c>
      <c r="J98" s="24" t="s">
        <v>260</v>
      </c>
      <c r="K98" s="24" t="s">
        <v>87</v>
      </c>
      <c r="L98" s="24" t="s">
        <v>88</v>
      </c>
      <c r="M98" s="24">
        <v>2285543.12</v>
      </c>
      <c r="N98" s="26" t="s">
        <v>616</v>
      </c>
      <c r="O98" s="26" t="s">
        <v>620</v>
      </c>
      <c r="P98" s="13"/>
      <c r="Q98" s="16"/>
    </row>
    <row r="99" spans="1:17" ht="45" x14ac:dyDescent="0.25">
      <c r="A99" s="7">
        <v>21</v>
      </c>
      <c r="B99" s="24" t="s">
        <v>58</v>
      </c>
      <c r="C99" s="24" t="s">
        <v>264</v>
      </c>
      <c r="D99" s="24" t="s">
        <v>265</v>
      </c>
      <c r="E99" s="24">
        <v>597</v>
      </c>
      <c r="F99" s="24">
        <v>2232344.19</v>
      </c>
      <c r="G99" s="24" t="s">
        <v>266</v>
      </c>
      <c r="H99" s="24">
        <v>30605</v>
      </c>
      <c r="I99" s="24" t="s">
        <v>99</v>
      </c>
      <c r="J99" s="24" t="s">
        <v>230</v>
      </c>
      <c r="K99" s="24" t="s">
        <v>87</v>
      </c>
      <c r="L99" s="24" t="s">
        <v>88</v>
      </c>
      <c r="M99" s="24">
        <v>2890948.3</v>
      </c>
      <c r="N99" s="26" t="s">
        <v>616</v>
      </c>
      <c r="O99" s="26" t="s">
        <v>621</v>
      </c>
      <c r="P99" s="13"/>
      <c r="Q99" s="16"/>
    </row>
    <row r="100" spans="1:17" ht="45" x14ac:dyDescent="0.25">
      <c r="A100" s="7">
        <v>22</v>
      </c>
      <c r="B100" s="24" t="s">
        <v>251</v>
      </c>
      <c r="C100" s="24" t="s">
        <v>267</v>
      </c>
      <c r="D100" s="24" t="s">
        <v>268</v>
      </c>
      <c r="E100" s="24">
        <v>17.8</v>
      </c>
      <c r="F100" s="24">
        <v>66559.009999999995</v>
      </c>
      <c r="G100" s="24" t="s">
        <v>266</v>
      </c>
      <c r="H100" s="24">
        <v>30605</v>
      </c>
      <c r="I100" s="24" t="s">
        <v>99</v>
      </c>
      <c r="J100" s="24" t="s">
        <v>230</v>
      </c>
      <c r="K100" s="24" t="s">
        <v>87</v>
      </c>
      <c r="L100" s="24" t="s">
        <v>88</v>
      </c>
      <c r="M100" s="24">
        <v>2890948.3</v>
      </c>
      <c r="N100" s="26" t="s">
        <v>616</v>
      </c>
      <c r="O100" s="26" t="s">
        <v>622</v>
      </c>
      <c r="P100" s="13"/>
      <c r="Q100" s="16"/>
    </row>
    <row r="101" spans="1:17" ht="45" x14ac:dyDescent="0.25">
      <c r="A101" s="7">
        <v>23</v>
      </c>
      <c r="B101" s="24" t="s">
        <v>58</v>
      </c>
      <c r="C101" s="24" t="s">
        <v>269</v>
      </c>
      <c r="D101" s="24" t="s">
        <v>270</v>
      </c>
      <c r="E101" s="24">
        <v>186.8</v>
      </c>
      <c r="F101" s="24">
        <v>963780</v>
      </c>
      <c r="G101" s="24" t="s">
        <v>271</v>
      </c>
      <c r="H101" s="24">
        <v>806</v>
      </c>
      <c r="I101" s="24" t="s">
        <v>99</v>
      </c>
      <c r="J101" s="29" t="s">
        <v>623</v>
      </c>
      <c r="K101" s="24" t="s">
        <v>87</v>
      </c>
      <c r="L101" s="24" t="s">
        <v>88</v>
      </c>
      <c r="M101" s="24">
        <v>84009.38</v>
      </c>
      <c r="N101" s="26" t="s">
        <v>616</v>
      </c>
      <c r="O101" s="26" t="s">
        <v>624</v>
      </c>
      <c r="P101" s="13"/>
      <c r="Q101" s="16"/>
    </row>
    <row r="102" spans="1:17" ht="45" x14ac:dyDescent="0.25">
      <c r="A102" s="7">
        <v>24</v>
      </c>
      <c r="B102" s="24" t="s">
        <v>58</v>
      </c>
      <c r="C102" s="24" t="s">
        <v>272</v>
      </c>
      <c r="D102" s="24" t="s">
        <v>273</v>
      </c>
      <c r="E102" s="24">
        <v>122.4</v>
      </c>
      <c r="F102" s="24">
        <v>461088.14</v>
      </c>
      <c r="G102" s="24" t="s">
        <v>274</v>
      </c>
      <c r="H102" s="24">
        <v>2150</v>
      </c>
      <c r="I102" s="24" t="s">
        <v>99</v>
      </c>
      <c r="J102" s="24" t="s">
        <v>230</v>
      </c>
      <c r="K102" s="24" t="s">
        <v>87</v>
      </c>
      <c r="L102" s="24" t="s">
        <v>88</v>
      </c>
      <c r="M102" s="24">
        <v>274662.5</v>
      </c>
      <c r="N102" s="26" t="s">
        <v>616</v>
      </c>
      <c r="O102" s="26" t="s">
        <v>625</v>
      </c>
      <c r="P102" s="13"/>
      <c r="Q102" s="16"/>
    </row>
    <row r="103" spans="1:17" ht="45" x14ac:dyDescent="0.25">
      <c r="A103" s="7">
        <v>25</v>
      </c>
      <c r="B103" s="24" t="s">
        <v>58</v>
      </c>
      <c r="C103" s="24" t="s">
        <v>275</v>
      </c>
      <c r="D103" s="24" t="s">
        <v>276</v>
      </c>
      <c r="E103" s="24">
        <v>1224.9000000000001</v>
      </c>
      <c r="F103" s="24">
        <v>6257928.3600000003</v>
      </c>
      <c r="G103" s="24" t="s">
        <v>277</v>
      </c>
      <c r="H103" s="24">
        <v>41573</v>
      </c>
      <c r="I103" s="24" t="s">
        <v>99</v>
      </c>
      <c r="J103" s="24" t="s">
        <v>230</v>
      </c>
      <c r="K103" s="24" t="s">
        <v>87</v>
      </c>
      <c r="L103" s="24" t="s">
        <v>88</v>
      </c>
      <c r="M103" s="24">
        <v>4763434.34</v>
      </c>
      <c r="N103" s="26" t="s">
        <v>607</v>
      </c>
      <c r="O103" s="26" t="s">
        <v>626</v>
      </c>
      <c r="P103" s="13"/>
      <c r="Q103" s="16"/>
    </row>
    <row r="104" spans="1:17" ht="45" x14ac:dyDescent="0.25">
      <c r="A104" s="7">
        <v>26</v>
      </c>
      <c r="B104" s="24" t="s">
        <v>278</v>
      </c>
      <c r="C104" s="24" t="s">
        <v>279</v>
      </c>
      <c r="D104" s="24" t="s">
        <v>280</v>
      </c>
      <c r="E104" s="24">
        <v>75</v>
      </c>
      <c r="F104" s="24">
        <v>375056.25</v>
      </c>
      <c r="G104" s="24" t="s">
        <v>277</v>
      </c>
      <c r="H104" s="24">
        <v>41573</v>
      </c>
      <c r="I104" s="24" t="s">
        <v>99</v>
      </c>
      <c r="J104" s="24" t="s">
        <v>230</v>
      </c>
      <c r="K104" s="24" t="s">
        <v>87</v>
      </c>
      <c r="L104" s="24" t="s">
        <v>88</v>
      </c>
      <c r="M104" s="24">
        <v>4763434.34</v>
      </c>
      <c r="N104" s="26" t="s">
        <v>607</v>
      </c>
      <c r="O104" s="26" t="s">
        <v>627</v>
      </c>
      <c r="P104" s="13"/>
      <c r="Q104" s="16"/>
    </row>
    <row r="105" spans="1:17" ht="45" x14ac:dyDescent="0.25">
      <c r="A105" s="7">
        <v>27</v>
      </c>
      <c r="B105" s="24" t="s">
        <v>251</v>
      </c>
      <c r="C105" s="24" t="s">
        <v>281</v>
      </c>
      <c r="D105" s="24" t="s">
        <v>282</v>
      </c>
      <c r="E105" s="24">
        <v>166.6</v>
      </c>
      <c r="F105" s="24">
        <v>794743.64</v>
      </c>
      <c r="G105" s="24" t="s">
        <v>277</v>
      </c>
      <c r="H105" s="24">
        <v>41573</v>
      </c>
      <c r="I105" s="24" t="s">
        <v>99</v>
      </c>
      <c r="J105" s="24" t="s">
        <v>230</v>
      </c>
      <c r="K105" s="24" t="s">
        <v>87</v>
      </c>
      <c r="L105" s="24" t="s">
        <v>88</v>
      </c>
      <c r="M105" s="24">
        <v>4763434.34</v>
      </c>
      <c r="N105" s="26" t="s">
        <v>607</v>
      </c>
      <c r="O105" s="26" t="s">
        <v>628</v>
      </c>
      <c r="P105" s="13"/>
      <c r="Q105" s="16"/>
    </row>
    <row r="106" spans="1:17" ht="45" x14ac:dyDescent="0.25">
      <c r="A106" s="7">
        <v>28</v>
      </c>
      <c r="B106" s="24" t="s">
        <v>58</v>
      </c>
      <c r="C106" s="24" t="s">
        <v>283</v>
      </c>
      <c r="D106" s="24" t="s">
        <v>284</v>
      </c>
      <c r="E106" s="24">
        <v>109.3</v>
      </c>
      <c r="F106" s="24">
        <v>1108590.55</v>
      </c>
      <c r="G106" s="24" t="s">
        <v>285</v>
      </c>
      <c r="H106" s="24">
        <v>9508</v>
      </c>
      <c r="I106" s="24" t="s">
        <v>99</v>
      </c>
      <c r="J106" s="24" t="s">
        <v>286</v>
      </c>
      <c r="K106" s="24" t="s">
        <v>87</v>
      </c>
      <c r="L106" s="24" t="s">
        <v>88</v>
      </c>
      <c r="M106" s="24">
        <v>1120327.6399999999</v>
      </c>
      <c r="N106" s="26" t="s">
        <v>629</v>
      </c>
      <c r="O106" s="26" t="s">
        <v>630</v>
      </c>
      <c r="P106" s="13"/>
      <c r="Q106" s="16"/>
    </row>
    <row r="107" spans="1:17" ht="67.5" x14ac:dyDescent="0.25">
      <c r="A107" s="7">
        <v>29</v>
      </c>
      <c r="B107" s="24" t="s">
        <v>58</v>
      </c>
      <c r="C107" s="24" t="s">
        <v>287</v>
      </c>
      <c r="D107" s="24" t="s">
        <v>288</v>
      </c>
      <c r="E107" s="24">
        <v>2584</v>
      </c>
      <c r="F107" s="24">
        <v>26208581.760000002</v>
      </c>
      <c r="G107" s="24" t="s">
        <v>285</v>
      </c>
      <c r="H107" s="24">
        <v>9508</v>
      </c>
      <c r="I107" s="24" t="s">
        <v>99</v>
      </c>
      <c r="J107" s="24" t="s">
        <v>286</v>
      </c>
      <c r="K107" s="24" t="s">
        <v>87</v>
      </c>
      <c r="L107" s="24" t="s">
        <v>88</v>
      </c>
      <c r="M107" s="24">
        <v>1120327.6399999999</v>
      </c>
      <c r="N107" s="26" t="s">
        <v>613</v>
      </c>
      <c r="O107" s="26" t="s">
        <v>631</v>
      </c>
      <c r="P107" s="13"/>
      <c r="Q107" s="16"/>
    </row>
    <row r="108" spans="1:17" ht="56.25" x14ac:dyDescent="0.25">
      <c r="A108" s="7">
        <v>30</v>
      </c>
      <c r="B108" s="24" t="s">
        <v>289</v>
      </c>
      <c r="C108" s="24" t="s">
        <v>290</v>
      </c>
      <c r="D108" s="24" t="s">
        <v>291</v>
      </c>
      <c r="E108" s="24">
        <v>636.79999999999995</v>
      </c>
      <c r="F108" s="24">
        <v>915998.59</v>
      </c>
      <c r="G108" s="24" t="s">
        <v>292</v>
      </c>
      <c r="H108" s="24">
        <v>1099</v>
      </c>
      <c r="I108" s="24" t="s">
        <v>99</v>
      </c>
      <c r="J108" s="24" t="s">
        <v>293</v>
      </c>
      <c r="K108" s="24" t="s">
        <v>87</v>
      </c>
      <c r="L108" s="24" t="s">
        <v>88</v>
      </c>
      <c r="M108" s="24">
        <v>1291632.72</v>
      </c>
      <c r="N108" s="26" t="s">
        <v>616</v>
      </c>
      <c r="O108" s="26" t="s">
        <v>632</v>
      </c>
      <c r="P108" s="13"/>
      <c r="Q108" s="16"/>
    </row>
    <row r="109" spans="1:17" ht="45" x14ac:dyDescent="0.25">
      <c r="A109" s="7">
        <v>31</v>
      </c>
      <c r="B109" s="24" t="s">
        <v>294</v>
      </c>
      <c r="C109" s="24" t="s">
        <v>295</v>
      </c>
      <c r="D109" s="24" t="s">
        <v>296</v>
      </c>
      <c r="E109" s="24">
        <v>380.2</v>
      </c>
      <c r="F109" s="24">
        <v>546894.89</v>
      </c>
      <c r="G109" s="24" t="s">
        <v>297</v>
      </c>
      <c r="H109" s="24">
        <v>4270</v>
      </c>
      <c r="I109" s="24" t="s">
        <v>99</v>
      </c>
      <c r="J109" s="24" t="s">
        <v>293</v>
      </c>
      <c r="K109" s="24" t="s">
        <v>87</v>
      </c>
      <c r="L109" s="24" t="s">
        <v>88</v>
      </c>
      <c r="M109" s="24">
        <v>7763899.6799999997</v>
      </c>
      <c r="N109" s="26" t="s">
        <v>633</v>
      </c>
      <c r="O109" s="26" t="s">
        <v>634</v>
      </c>
      <c r="P109" s="13"/>
      <c r="Q109" s="16"/>
    </row>
    <row r="110" spans="1:17" ht="45" x14ac:dyDescent="0.25">
      <c r="A110" s="7">
        <v>32</v>
      </c>
      <c r="B110" s="24" t="s">
        <v>298</v>
      </c>
      <c r="C110" s="24" t="s">
        <v>299</v>
      </c>
      <c r="D110" s="24" t="s">
        <v>300</v>
      </c>
      <c r="E110" s="24">
        <v>11.5</v>
      </c>
      <c r="F110" s="24">
        <v>16542.060000000001</v>
      </c>
      <c r="G110" s="24" t="s">
        <v>301</v>
      </c>
      <c r="H110" s="24">
        <v>5485</v>
      </c>
      <c r="I110" s="24" t="s">
        <v>99</v>
      </c>
      <c r="J110" s="24" t="s">
        <v>293</v>
      </c>
      <c r="K110" s="24" t="s">
        <v>87</v>
      </c>
      <c r="L110" s="24" t="s">
        <v>88</v>
      </c>
      <c r="M110" s="24">
        <v>6446410.7999999998</v>
      </c>
      <c r="N110" s="26" t="s">
        <v>635</v>
      </c>
      <c r="O110" s="26" t="s">
        <v>636</v>
      </c>
      <c r="P110" s="13"/>
      <c r="Q110" s="16"/>
    </row>
    <row r="111" spans="1:17" ht="56.25" x14ac:dyDescent="0.25">
      <c r="A111" s="7">
        <v>33</v>
      </c>
      <c r="B111" s="24" t="s">
        <v>302</v>
      </c>
      <c r="C111" s="24" t="s">
        <v>303</v>
      </c>
      <c r="D111" s="24" t="s">
        <v>304</v>
      </c>
      <c r="E111" s="24">
        <v>179.4</v>
      </c>
      <c r="F111" s="24">
        <v>129672.11</v>
      </c>
      <c r="G111" s="24" t="s">
        <v>305</v>
      </c>
      <c r="H111" s="24">
        <v>704</v>
      </c>
      <c r="I111" s="24" t="s">
        <v>99</v>
      </c>
      <c r="J111" s="28" t="s">
        <v>637</v>
      </c>
      <c r="K111" s="24" t="s">
        <v>87</v>
      </c>
      <c r="L111" s="24" t="s">
        <v>88</v>
      </c>
      <c r="M111" s="24">
        <v>827397.12</v>
      </c>
      <c r="N111" s="26" t="s">
        <v>635</v>
      </c>
      <c r="O111" s="26" t="s">
        <v>638</v>
      </c>
      <c r="P111" s="13"/>
      <c r="Q111" s="16"/>
    </row>
    <row r="112" spans="1:17" ht="56.25" x14ac:dyDescent="0.25">
      <c r="A112" s="7">
        <v>34</v>
      </c>
      <c r="B112" s="24" t="s">
        <v>302</v>
      </c>
      <c r="C112" s="24" t="s">
        <v>306</v>
      </c>
      <c r="D112" s="24" t="s">
        <v>307</v>
      </c>
      <c r="E112" s="24">
        <v>81.3</v>
      </c>
      <c r="F112" s="24">
        <v>636156.24</v>
      </c>
      <c r="G112" s="24" t="s">
        <v>308</v>
      </c>
      <c r="H112" s="24">
        <v>26685</v>
      </c>
      <c r="I112" s="24" t="s">
        <v>99</v>
      </c>
      <c r="J112" s="24" t="s">
        <v>230</v>
      </c>
      <c r="K112" s="24" t="s">
        <v>87</v>
      </c>
      <c r="L112" s="24" t="s">
        <v>88</v>
      </c>
      <c r="M112" s="24">
        <v>2826742.05</v>
      </c>
      <c r="N112" s="26" t="s">
        <v>616</v>
      </c>
      <c r="O112" s="26" t="s">
        <v>639</v>
      </c>
      <c r="P112" s="13"/>
      <c r="Q112" s="16"/>
    </row>
    <row r="113" spans="1:17" ht="45" x14ac:dyDescent="0.25">
      <c r="A113" s="7">
        <v>35</v>
      </c>
      <c r="B113" s="24" t="s">
        <v>309</v>
      </c>
      <c r="C113" s="24" t="s">
        <v>310</v>
      </c>
      <c r="D113" s="24" t="s">
        <v>311</v>
      </c>
      <c r="E113" s="24">
        <v>35.6</v>
      </c>
      <c r="F113" s="24">
        <v>25732.04</v>
      </c>
      <c r="G113" s="24" t="s">
        <v>312</v>
      </c>
      <c r="H113" s="24">
        <v>9316</v>
      </c>
      <c r="I113" s="24" t="s">
        <v>99</v>
      </c>
      <c r="J113" s="27" t="s">
        <v>230</v>
      </c>
      <c r="K113" s="24" t="s">
        <v>87</v>
      </c>
      <c r="L113" s="24" t="s">
        <v>88</v>
      </c>
      <c r="M113" s="24">
        <v>1182945.68</v>
      </c>
      <c r="N113" s="26" t="s">
        <v>640</v>
      </c>
      <c r="O113" s="26" t="s">
        <v>641</v>
      </c>
      <c r="P113" s="13"/>
      <c r="Q113" s="16"/>
    </row>
    <row r="114" spans="1:17" ht="56.25" x14ac:dyDescent="0.25">
      <c r="A114" s="7">
        <v>36</v>
      </c>
      <c r="B114" s="24" t="s">
        <v>313</v>
      </c>
      <c r="C114" s="24" t="s">
        <v>314</v>
      </c>
      <c r="D114" s="24" t="s">
        <v>315</v>
      </c>
      <c r="E114" s="24">
        <v>210.7</v>
      </c>
      <c r="F114" s="24">
        <v>521195.95</v>
      </c>
      <c r="G114" s="24" t="s">
        <v>312</v>
      </c>
      <c r="H114" s="24">
        <v>9316</v>
      </c>
      <c r="I114" s="24" t="s">
        <v>99</v>
      </c>
      <c r="J114" s="27" t="s">
        <v>230</v>
      </c>
      <c r="K114" s="24" t="s">
        <v>87</v>
      </c>
      <c r="L114" s="24" t="s">
        <v>88</v>
      </c>
      <c r="M114" s="24">
        <v>1182945.68</v>
      </c>
      <c r="N114" s="26" t="s">
        <v>640</v>
      </c>
      <c r="O114" s="26" t="s">
        <v>642</v>
      </c>
      <c r="P114" s="13"/>
      <c r="Q114" s="16"/>
    </row>
    <row r="115" spans="1:17" ht="45" x14ac:dyDescent="0.25">
      <c r="A115" s="7">
        <v>37</v>
      </c>
      <c r="B115" s="24" t="s">
        <v>251</v>
      </c>
      <c r="C115" s="24" t="s">
        <v>316</v>
      </c>
      <c r="D115" s="24" t="s">
        <v>317</v>
      </c>
      <c r="E115" s="24">
        <v>493.5</v>
      </c>
      <c r="F115" s="24">
        <v>709870.14</v>
      </c>
      <c r="G115" s="24" t="s">
        <v>318</v>
      </c>
      <c r="H115" s="24">
        <v>1456</v>
      </c>
      <c r="I115" s="24" t="s">
        <v>99</v>
      </c>
      <c r="J115" s="24" t="s">
        <v>293</v>
      </c>
      <c r="K115" s="24" t="s">
        <v>87</v>
      </c>
      <c r="L115" s="24" t="s">
        <v>88</v>
      </c>
      <c r="M115" s="24">
        <v>109127.2</v>
      </c>
      <c r="N115" s="26" t="s">
        <v>643</v>
      </c>
      <c r="O115" s="26" t="s">
        <v>644</v>
      </c>
      <c r="P115" s="13"/>
      <c r="Q115" s="16"/>
    </row>
    <row r="116" spans="1:17" ht="45" x14ac:dyDescent="0.25">
      <c r="A116" s="7">
        <v>38</v>
      </c>
      <c r="B116" s="24" t="s">
        <v>319</v>
      </c>
      <c r="C116" s="24" t="s">
        <v>320</v>
      </c>
      <c r="D116" s="24" t="s">
        <v>321</v>
      </c>
      <c r="E116" s="24">
        <v>709.4</v>
      </c>
      <c r="F116" s="24">
        <v>1020429.34</v>
      </c>
      <c r="G116" s="24" t="s">
        <v>322</v>
      </c>
      <c r="H116" s="24">
        <v>996</v>
      </c>
      <c r="I116" s="24" t="s">
        <v>99</v>
      </c>
      <c r="J116" s="24" t="s">
        <v>293</v>
      </c>
      <c r="K116" s="24" t="s">
        <v>87</v>
      </c>
      <c r="L116" s="24" t="s">
        <v>88</v>
      </c>
      <c r="M116" s="24">
        <v>74650.2</v>
      </c>
      <c r="N116" s="26" t="s">
        <v>643</v>
      </c>
      <c r="O116" s="26" t="s">
        <v>645</v>
      </c>
      <c r="P116" s="13"/>
      <c r="Q116" s="16"/>
    </row>
    <row r="117" spans="1:17" ht="45" x14ac:dyDescent="0.25">
      <c r="A117" s="7">
        <v>39</v>
      </c>
      <c r="B117" s="24" t="s">
        <v>254</v>
      </c>
      <c r="C117" s="24" t="s">
        <v>323</v>
      </c>
      <c r="D117" s="24" t="s">
        <v>324</v>
      </c>
      <c r="E117" s="24">
        <v>356.3</v>
      </c>
      <c r="F117" s="24">
        <v>1531473.6</v>
      </c>
      <c r="G117" s="24" t="s">
        <v>325</v>
      </c>
      <c r="H117" s="24">
        <v>15636</v>
      </c>
      <c r="I117" s="24" t="s">
        <v>99</v>
      </c>
      <c r="J117" s="26" t="s">
        <v>230</v>
      </c>
      <c r="K117" s="24" t="s">
        <v>87</v>
      </c>
      <c r="L117" s="24" t="s">
        <v>88</v>
      </c>
      <c r="M117" s="24">
        <v>1607693.52</v>
      </c>
      <c r="N117" s="26" t="s">
        <v>643</v>
      </c>
      <c r="O117" s="26" t="s">
        <v>646</v>
      </c>
      <c r="P117" s="13"/>
      <c r="Q117" s="16"/>
    </row>
    <row r="118" spans="1:17" ht="56.25" x14ac:dyDescent="0.25">
      <c r="A118" s="7">
        <v>40</v>
      </c>
      <c r="B118" s="24" t="s">
        <v>326</v>
      </c>
      <c r="C118" s="24" t="s">
        <v>327</v>
      </c>
      <c r="D118" s="24" t="s">
        <v>328</v>
      </c>
      <c r="E118" s="24">
        <v>1065.4000000000001</v>
      </c>
      <c r="F118" s="24">
        <v>5199652.74</v>
      </c>
      <c r="G118" s="24" t="s">
        <v>329</v>
      </c>
      <c r="H118" s="24">
        <v>2902</v>
      </c>
      <c r="I118" s="24" t="s">
        <v>99</v>
      </c>
      <c r="J118" s="24" t="s">
        <v>230</v>
      </c>
      <c r="K118" s="24" t="s">
        <v>87</v>
      </c>
      <c r="L118" s="24" t="s">
        <v>88</v>
      </c>
      <c r="M118" s="24">
        <v>375141.54</v>
      </c>
      <c r="N118" s="26" t="s">
        <v>647</v>
      </c>
      <c r="O118" s="26" t="s">
        <v>648</v>
      </c>
      <c r="P118" s="13"/>
      <c r="Q118" s="16"/>
    </row>
    <row r="119" spans="1:17" ht="56.25" x14ac:dyDescent="0.25">
      <c r="A119" s="7">
        <v>41</v>
      </c>
      <c r="B119" s="24" t="s">
        <v>330</v>
      </c>
      <c r="C119" s="24" t="s">
        <v>331</v>
      </c>
      <c r="D119" s="24" t="s">
        <v>332</v>
      </c>
      <c r="E119" s="24">
        <v>701.9</v>
      </c>
      <c r="F119" s="24">
        <v>5603099.2400000002</v>
      </c>
      <c r="G119" s="24" t="s">
        <v>333</v>
      </c>
      <c r="H119" s="24">
        <v>1338</v>
      </c>
      <c r="I119" s="24" t="s">
        <v>99</v>
      </c>
      <c r="J119" s="24" t="s">
        <v>334</v>
      </c>
      <c r="K119" s="24" t="s">
        <v>87</v>
      </c>
      <c r="L119" s="24" t="s">
        <v>88</v>
      </c>
      <c r="M119" s="24">
        <v>134857.01999999999</v>
      </c>
      <c r="N119" s="26" t="s">
        <v>649</v>
      </c>
      <c r="O119" s="26" t="s">
        <v>650</v>
      </c>
      <c r="P119" s="13"/>
      <c r="Q119" s="16"/>
    </row>
    <row r="120" spans="1:17" ht="45" x14ac:dyDescent="0.25">
      <c r="A120" s="7">
        <v>42</v>
      </c>
      <c r="B120" s="24" t="s">
        <v>335</v>
      </c>
      <c r="C120" s="24" t="s">
        <v>336</v>
      </c>
      <c r="D120" s="24" t="s">
        <v>337</v>
      </c>
      <c r="E120" s="24">
        <v>201.6</v>
      </c>
      <c r="F120" s="24">
        <v>566018</v>
      </c>
      <c r="G120" s="24" t="s">
        <v>338</v>
      </c>
      <c r="H120" s="24">
        <v>1973</v>
      </c>
      <c r="I120" s="24" t="s">
        <v>99</v>
      </c>
      <c r="J120" s="24" t="s">
        <v>230</v>
      </c>
      <c r="K120" s="24" t="s">
        <v>87</v>
      </c>
      <c r="L120" s="24" t="s">
        <v>88</v>
      </c>
      <c r="M120" s="24">
        <v>219338.41</v>
      </c>
      <c r="N120" s="26" t="s">
        <v>640</v>
      </c>
      <c r="O120" s="26" t="s">
        <v>651</v>
      </c>
      <c r="P120" s="13"/>
      <c r="Q120" s="16"/>
    </row>
    <row r="121" spans="1:17" x14ac:dyDescent="0.25">
      <c r="A121" s="247" t="s">
        <v>20</v>
      </c>
      <c r="B121" s="247"/>
      <c r="C121" s="247"/>
      <c r="D121" s="247"/>
      <c r="E121" s="247"/>
      <c r="F121" s="247"/>
      <c r="G121" s="247"/>
      <c r="H121" s="247"/>
      <c r="I121" s="247"/>
      <c r="J121" s="247"/>
      <c r="K121" s="247"/>
      <c r="L121" s="247"/>
      <c r="M121" s="247"/>
      <c r="N121" s="247"/>
      <c r="O121" s="247"/>
      <c r="P121" s="247"/>
      <c r="Q121" s="16"/>
    </row>
    <row r="122" spans="1:17" ht="56.25" x14ac:dyDescent="0.25">
      <c r="A122" s="7">
        <v>1</v>
      </c>
      <c r="B122" s="17" t="s">
        <v>58</v>
      </c>
      <c r="C122" s="1" t="s">
        <v>339</v>
      </c>
      <c r="D122" s="1" t="s">
        <v>340</v>
      </c>
      <c r="E122" s="1">
        <v>465.7</v>
      </c>
      <c r="F122" s="1">
        <v>4010869</v>
      </c>
      <c r="G122" s="1" t="s">
        <v>341</v>
      </c>
      <c r="H122" s="1">
        <v>0.15</v>
      </c>
      <c r="I122" s="1" t="s">
        <v>85</v>
      </c>
      <c r="J122" s="1" t="s">
        <v>356</v>
      </c>
      <c r="K122" s="1" t="s">
        <v>357</v>
      </c>
      <c r="L122" s="1" t="s">
        <v>361</v>
      </c>
      <c r="M122" s="1">
        <v>760514.56000000006</v>
      </c>
      <c r="N122" s="1" t="s">
        <v>404</v>
      </c>
      <c r="O122" s="1" t="s">
        <v>369</v>
      </c>
      <c r="P122" s="7"/>
      <c r="Q122" s="16"/>
    </row>
    <row r="123" spans="1:17" ht="101.25" x14ac:dyDescent="0.25">
      <c r="A123" s="7">
        <v>2</v>
      </c>
      <c r="B123" s="17" t="s">
        <v>58</v>
      </c>
      <c r="C123" s="1" t="s">
        <v>342</v>
      </c>
      <c r="D123" s="1" t="s">
        <v>343</v>
      </c>
      <c r="E123" s="1" t="s">
        <v>344</v>
      </c>
      <c r="F123" s="1">
        <v>4950986</v>
      </c>
      <c r="G123" s="1" t="s">
        <v>345</v>
      </c>
      <c r="H123" s="1">
        <v>0.37</v>
      </c>
      <c r="I123" s="1" t="s">
        <v>85</v>
      </c>
      <c r="J123" s="1" t="s">
        <v>358</v>
      </c>
      <c r="K123" s="1" t="s">
        <v>357</v>
      </c>
      <c r="L123" s="1" t="s">
        <v>405</v>
      </c>
      <c r="M123" s="1" t="s">
        <v>362</v>
      </c>
      <c r="N123" s="1" t="s">
        <v>690</v>
      </c>
      <c r="O123" s="1" t="s">
        <v>691</v>
      </c>
      <c r="P123" s="7"/>
      <c r="Q123" s="16"/>
    </row>
    <row r="124" spans="1:17" ht="101.25" x14ac:dyDescent="0.25">
      <c r="A124" s="7">
        <v>3</v>
      </c>
      <c r="B124" s="17" t="s">
        <v>58</v>
      </c>
      <c r="C124" s="1" t="s">
        <v>342</v>
      </c>
      <c r="D124" s="1" t="s">
        <v>346</v>
      </c>
      <c r="E124" s="1">
        <v>94.79</v>
      </c>
      <c r="F124" s="1">
        <v>1457696</v>
      </c>
      <c r="G124" s="1" t="s">
        <v>347</v>
      </c>
      <c r="H124" s="1">
        <v>0.34</v>
      </c>
      <c r="I124" s="1" t="s">
        <v>85</v>
      </c>
      <c r="J124" s="1" t="s">
        <v>358</v>
      </c>
      <c r="K124" s="1" t="s">
        <v>357</v>
      </c>
      <c r="L124" s="1" t="s">
        <v>406</v>
      </c>
      <c r="M124" s="1" t="s">
        <v>363</v>
      </c>
      <c r="N124" s="1" t="s">
        <v>690</v>
      </c>
      <c r="O124" s="25" t="s">
        <v>692</v>
      </c>
      <c r="P124" s="7"/>
      <c r="Q124" s="16"/>
    </row>
    <row r="125" spans="1:17" ht="101.25" x14ac:dyDescent="0.25">
      <c r="A125" s="7">
        <v>4</v>
      </c>
      <c r="B125" s="17" t="s">
        <v>58</v>
      </c>
      <c r="C125" s="1" t="s">
        <v>348</v>
      </c>
      <c r="D125" s="1" t="s">
        <v>349</v>
      </c>
      <c r="E125" s="1">
        <v>352.38</v>
      </c>
      <c r="F125" s="1">
        <v>230846.67</v>
      </c>
      <c r="G125" s="1" t="s">
        <v>350</v>
      </c>
      <c r="H125" s="1">
        <v>0.95</v>
      </c>
      <c r="I125" s="1" t="s">
        <v>85</v>
      </c>
      <c r="J125" s="1" t="s">
        <v>358</v>
      </c>
      <c r="K125" s="1" t="s">
        <v>357</v>
      </c>
      <c r="L125" s="1" t="s">
        <v>407</v>
      </c>
      <c r="M125" s="1" t="s">
        <v>364</v>
      </c>
      <c r="N125" s="1" t="s">
        <v>367</v>
      </c>
      <c r="O125" s="1" t="s">
        <v>370</v>
      </c>
      <c r="P125" s="7"/>
      <c r="Q125" s="16"/>
    </row>
    <row r="126" spans="1:17" ht="101.25" x14ac:dyDescent="0.25">
      <c r="A126" s="7">
        <v>5</v>
      </c>
      <c r="B126" s="17" t="s">
        <v>58</v>
      </c>
      <c r="C126" s="1" t="s">
        <v>351</v>
      </c>
      <c r="D126" s="1" t="s">
        <v>352</v>
      </c>
      <c r="E126" s="1">
        <v>176.3</v>
      </c>
      <c r="F126" s="1">
        <v>8299948.0800000001</v>
      </c>
      <c r="G126" s="1" t="s">
        <v>353</v>
      </c>
      <c r="H126" s="1">
        <v>0.1</v>
      </c>
      <c r="I126" s="1" t="s">
        <v>85</v>
      </c>
      <c r="J126" s="1" t="s">
        <v>358</v>
      </c>
      <c r="K126" s="1" t="s">
        <v>359</v>
      </c>
      <c r="L126" s="1" t="s">
        <v>88</v>
      </c>
      <c r="M126" s="1" t="s">
        <v>365</v>
      </c>
      <c r="N126" s="1" t="s">
        <v>367</v>
      </c>
      <c r="O126" s="1" t="s">
        <v>371</v>
      </c>
      <c r="P126" s="7"/>
      <c r="Q126" s="16"/>
    </row>
    <row r="127" spans="1:17" ht="101.25" x14ac:dyDescent="0.25">
      <c r="A127" s="7">
        <v>6</v>
      </c>
      <c r="B127" s="17" t="s">
        <v>58</v>
      </c>
      <c r="C127" s="2" t="s">
        <v>354</v>
      </c>
      <c r="D127" s="1" t="s">
        <v>689</v>
      </c>
      <c r="E127" s="2">
        <v>46.6</v>
      </c>
      <c r="F127" s="2">
        <v>30242.62</v>
      </c>
      <c r="G127" s="2" t="s">
        <v>355</v>
      </c>
      <c r="H127" s="4">
        <v>0.01</v>
      </c>
      <c r="I127" s="2" t="s">
        <v>85</v>
      </c>
      <c r="J127" s="2" t="s">
        <v>358</v>
      </c>
      <c r="K127" s="2" t="s">
        <v>360</v>
      </c>
      <c r="L127" s="1" t="s">
        <v>88</v>
      </c>
      <c r="M127" s="4" t="s">
        <v>366</v>
      </c>
      <c r="N127" s="1" t="s">
        <v>368</v>
      </c>
      <c r="O127" s="2" t="s">
        <v>372</v>
      </c>
      <c r="P127" s="4"/>
      <c r="Q127" s="16"/>
    </row>
    <row r="128" spans="1:17" x14ac:dyDescent="0.25">
      <c r="A128" s="247" t="s">
        <v>28</v>
      </c>
      <c r="B128" s="247"/>
      <c r="C128" s="247"/>
      <c r="D128" s="247"/>
      <c r="E128" s="247"/>
      <c r="F128" s="247"/>
      <c r="G128" s="247"/>
      <c r="H128" s="247"/>
      <c r="I128" s="247"/>
      <c r="J128" s="247"/>
      <c r="K128" s="247"/>
      <c r="L128" s="247"/>
      <c r="M128" s="247"/>
      <c r="N128" s="247"/>
      <c r="O128" s="247"/>
      <c r="P128" s="247"/>
      <c r="Q128" s="16"/>
    </row>
    <row r="129" spans="1:17" ht="33.75" x14ac:dyDescent="0.25">
      <c r="A129" s="8">
        <v>1</v>
      </c>
      <c r="B129" s="1" t="s">
        <v>408</v>
      </c>
      <c r="C129" s="1" t="s">
        <v>522</v>
      </c>
      <c r="D129" s="1" t="s">
        <v>458</v>
      </c>
      <c r="E129" s="1">
        <v>92.8</v>
      </c>
      <c r="F129" s="20">
        <v>2816023.42</v>
      </c>
      <c r="G129" s="8"/>
      <c r="H129" s="8"/>
      <c r="I129" s="8"/>
      <c r="J129" s="8"/>
      <c r="K129" s="8"/>
      <c r="L129" s="8"/>
      <c r="M129" s="8"/>
      <c r="N129" s="14"/>
      <c r="O129" s="8"/>
      <c r="P129" s="8"/>
      <c r="Q129" s="16"/>
    </row>
    <row r="130" spans="1:17" ht="33.75" x14ac:dyDescent="0.25">
      <c r="A130" s="8">
        <v>2</v>
      </c>
      <c r="B130" s="1" t="s">
        <v>408</v>
      </c>
      <c r="C130" s="1" t="s">
        <v>523</v>
      </c>
      <c r="D130" s="1" t="s">
        <v>459</v>
      </c>
      <c r="E130" s="1">
        <v>8.5</v>
      </c>
      <c r="F130" s="20">
        <v>27554.19</v>
      </c>
      <c r="G130" s="8"/>
      <c r="H130" s="8"/>
      <c r="I130" s="8"/>
      <c r="J130" s="8"/>
      <c r="K130" s="8"/>
      <c r="L130" s="8"/>
      <c r="M130" s="8"/>
      <c r="N130" s="14"/>
      <c r="O130" s="8"/>
      <c r="P130" s="8"/>
      <c r="Q130" s="16"/>
    </row>
    <row r="131" spans="1:17" ht="33.75" x14ac:dyDescent="0.25">
      <c r="A131" s="8">
        <v>3</v>
      </c>
      <c r="B131" s="1" t="s">
        <v>408</v>
      </c>
      <c r="C131" s="1" t="s">
        <v>524</v>
      </c>
      <c r="D131" s="1" t="s">
        <v>460</v>
      </c>
      <c r="E131" s="1">
        <v>12.6</v>
      </c>
      <c r="F131" s="1">
        <v>10395</v>
      </c>
      <c r="G131" s="8"/>
      <c r="H131" s="8"/>
      <c r="I131" s="8"/>
      <c r="J131" s="8"/>
      <c r="K131" s="8"/>
      <c r="L131" s="8"/>
      <c r="M131" s="8"/>
      <c r="N131" s="14"/>
      <c r="O131" s="8"/>
      <c r="P131" s="8"/>
      <c r="Q131" s="16"/>
    </row>
    <row r="132" spans="1:17" ht="33.75" x14ac:dyDescent="0.25">
      <c r="A132" s="8">
        <v>4</v>
      </c>
      <c r="B132" s="1" t="s">
        <v>408</v>
      </c>
      <c r="C132" s="1" t="s">
        <v>525</v>
      </c>
      <c r="D132" s="1" t="s">
        <v>461</v>
      </c>
      <c r="E132" s="1">
        <v>109</v>
      </c>
      <c r="F132" s="1">
        <v>232163.46</v>
      </c>
      <c r="G132" s="8"/>
      <c r="H132" s="8"/>
      <c r="I132" s="8"/>
      <c r="J132" s="8"/>
      <c r="K132" s="8"/>
      <c r="L132" s="8"/>
      <c r="M132" s="8"/>
      <c r="N132" s="14"/>
      <c r="O132" s="8"/>
      <c r="P132" s="8"/>
      <c r="Q132" s="16"/>
    </row>
    <row r="133" spans="1:17" ht="33.75" x14ac:dyDescent="0.25">
      <c r="A133" s="8">
        <v>5</v>
      </c>
      <c r="B133" s="1" t="s">
        <v>408</v>
      </c>
      <c r="C133" s="1" t="s">
        <v>526</v>
      </c>
      <c r="D133" s="1" t="s">
        <v>462</v>
      </c>
      <c r="E133" s="1">
        <v>12.8</v>
      </c>
      <c r="F133" s="1">
        <v>1942959.21</v>
      </c>
      <c r="G133" s="8"/>
      <c r="H133" s="8"/>
      <c r="I133" s="8"/>
      <c r="J133" s="8"/>
      <c r="K133" s="8"/>
      <c r="L133" s="8"/>
      <c r="M133" s="8"/>
      <c r="N133" s="14"/>
      <c r="O133" s="8"/>
      <c r="P133" s="8"/>
      <c r="Q133" s="16"/>
    </row>
    <row r="134" spans="1:17" ht="33.75" x14ac:dyDescent="0.25">
      <c r="A134" s="8">
        <v>6</v>
      </c>
      <c r="B134" s="1" t="s">
        <v>408</v>
      </c>
      <c r="C134" s="1" t="s">
        <v>527</v>
      </c>
      <c r="D134" s="1" t="s">
        <v>463</v>
      </c>
      <c r="E134" s="1">
        <v>88.1</v>
      </c>
      <c r="F134" s="1">
        <v>186795.74</v>
      </c>
      <c r="G134" s="8"/>
      <c r="H134" s="8"/>
      <c r="I134" s="8"/>
      <c r="J134" s="8"/>
      <c r="K134" s="8"/>
      <c r="L134" s="8"/>
      <c r="M134" s="8"/>
      <c r="N134" s="14"/>
      <c r="O134" s="8"/>
      <c r="P134" s="8"/>
      <c r="Q134" s="16"/>
    </row>
    <row r="135" spans="1:17" ht="33.75" x14ac:dyDescent="0.25">
      <c r="A135" s="8">
        <v>7</v>
      </c>
      <c r="B135" s="1" t="s">
        <v>408</v>
      </c>
      <c r="C135" s="1" t="s">
        <v>528</v>
      </c>
      <c r="D135" s="1" t="s">
        <v>464</v>
      </c>
      <c r="E135" s="1">
        <v>4.3</v>
      </c>
      <c r="F135" s="1">
        <v>33430.519999999997</v>
      </c>
      <c r="G135" s="8"/>
      <c r="H135" s="8"/>
      <c r="I135" s="8"/>
      <c r="J135" s="8"/>
      <c r="K135" s="8"/>
      <c r="L135" s="8"/>
      <c r="M135" s="8"/>
      <c r="N135" s="14"/>
      <c r="O135" s="8"/>
      <c r="P135" s="8"/>
      <c r="Q135" s="16"/>
    </row>
    <row r="136" spans="1:17" ht="33.75" x14ac:dyDescent="0.25">
      <c r="A136" s="8">
        <v>8</v>
      </c>
      <c r="B136" s="1" t="s">
        <v>408</v>
      </c>
      <c r="C136" s="1" t="s">
        <v>529</v>
      </c>
      <c r="D136" s="1" t="s">
        <v>465</v>
      </c>
      <c r="E136" s="1">
        <v>67.599999999999994</v>
      </c>
      <c r="F136" s="1" t="s">
        <v>466</v>
      </c>
      <c r="G136" s="8"/>
      <c r="H136" s="8"/>
      <c r="I136" s="8"/>
      <c r="J136" s="8"/>
      <c r="K136" s="8"/>
      <c r="L136" s="8"/>
      <c r="M136" s="8"/>
      <c r="N136" s="14"/>
      <c r="O136" s="8"/>
      <c r="P136" s="8"/>
      <c r="Q136" s="16"/>
    </row>
    <row r="137" spans="1:17" ht="33.75" x14ac:dyDescent="0.25">
      <c r="A137" s="8">
        <v>9</v>
      </c>
      <c r="B137" s="1" t="s">
        <v>408</v>
      </c>
      <c r="C137" s="1" t="s">
        <v>530</v>
      </c>
      <c r="D137" s="1" t="s">
        <v>467</v>
      </c>
      <c r="E137" s="1">
        <v>73.3</v>
      </c>
      <c r="F137" s="1" t="s">
        <v>468</v>
      </c>
      <c r="G137" s="8"/>
      <c r="H137" s="8"/>
      <c r="I137" s="8"/>
      <c r="J137" s="8"/>
      <c r="K137" s="8"/>
      <c r="L137" s="8"/>
      <c r="M137" s="8"/>
      <c r="N137" s="14"/>
      <c r="O137" s="8"/>
      <c r="P137" s="8"/>
      <c r="Q137" s="16"/>
    </row>
    <row r="138" spans="1:17" ht="33.75" x14ac:dyDescent="0.25">
      <c r="A138" s="8">
        <v>10</v>
      </c>
      <c r="B138" s="1" t="s">
        <v>408</v>
      </c>
      <c r="C138" s="1" t="s">
        <v>531</v>
      </c>
      <c r="D138" s="1" t="s">
        <v>469</v>
      </c>
      <c r="E138" s="1">
        <v>86.5</v>
      </c>
      <c r="F138" s="20">
        <v>370540.91</v>
      </c>
      <c r="G138" s="8"/>
      <c r="H138" s="8"/>
      <c r="I138" s="8"/>
      <c r="J138" s="8"/>
      <c r="K138" s="8"/>
      <c r="L138" s="8"/>
      <c r="M138" s="8"/>
      <c r="N138" s="14"/>
      <c r="O138" s="8"/>
      <c r="P138" s="8"/>
      <c r="Q138" s="16"/>
    </row>
    <row r="139" spans="1:17" ht="33.75" x14ac:dyDescent="0.25">
      <c r="A139" s="8">
        <v>11</v>
      </c>
      <c r="B139" s="1" t="s">
        <v>408</v>
      </c>
      <c r="C139" s="1" t="s">
        <v>532</v>
      </c>
      <c r="D139" s="20">
        <v>370540.91</v>
      </c>
      <c r="E139" s="1">
        <v>1484.7</v>
      </c>
      <c r="F139" s="1">
        <v>6404535.54</v>
      </c>
      <c r="G139" s="8"/>
      <c r="H139" s="8"/>
      <c r="I139" s="8"/>
      <c r="J139" s="8"/>
      <c r="K139" s="8"/>
      <c r="L139" s="8"/>
      <c r="M139" s="8"/>
      <c r="N139" s="14"/>
      <c r="O139" s="8"/>
      <c r="P139" s="8"/>
      <c r="Q139" s="16"/>
    </row>
    <row r="140" spans="1:17" ht="22.5" x14ac:dyDescent="0.25">
      <c r="A140" s="8">
        <v>12</v>
      </c>
      <c r="B140" s="1" t="s">
        <v>408</v>
      </c>
      <c r="C140" s="1" t="s">
        <v>533</v>
      </c>
      <c r="D140" s="1" t="s">
        <v>470</v>
      </c>
      <c r="E140" s="1">
        <v>5.0999999999999996</v>
      </c>
      <c r="F140" s="1">
        <v>21546.74</v>
      </c>
      <c r="G140" s="8"/>
      <c r="H140" s="8"/>
      <c r="I140" s="8"/>
      <c r="J140" s="8"/>
      <c r="K140" s="8"/>
      <c r="L140" s="8"/>
      <c r="M140" s="8"/>
      <c r="N140" s="14"/>
      <c r="O140" s="8"/>
      <c r="P140" s="8"/>
      <c r="Q140" s="16"/>
    </row>
    <row r="141" spans="1:17" ht="33.75" x14ac:dyDescent="0.25">
      <c r="A141" s="8">
        <v>13</v>
      </c>
      <c r="B141" s="1" t="s">
        <v>408</v>
      </c>
      <c r="C141" s="1" t="s">
        <v>534</v>
      </c>
      <c r="D141" s="1" t="s">
        <v>471</v>
      </c>
      <c r="E141" s="1">
        <v>150</v>
      </c>
      <c r="F141" s="1">
        <v>45105495</v>
      </c>
      <c r="G141" s="8"/>
      <c r="H141" s="8"/>
      <c r="I141" s="8"/>
      <c r="J141" s="8"/>
      <c r="K141" s="8"/>
      <c r="L141" s="8"/>
      <c r="M141" s="8"/>
      <c r="N141" s="14"/>
      <c r="O141" s="8"/>
      <c r="P141" s="8"/>
      <c r="Q141" s="16"/>
    </row>
    <row r="142" spans="1:17" ht="33.75" x14ac:dyDescent="0.25">
      <c r="A142" s="8">
        <v>14</v>
      </c>
      <c r="B142" s="1" t="s">
        <v>408</v>
      </c>
      <c r="C142" s="1" t="s">
        <v>535</v>
      </c>
      <c r="D142" s="1" t="s">
        <v>472</v>
      </c>
      <c r="E142" s="1">
        <v>184.3</v>
      </c>
      <c r="F142" s="1">
        <v>441228.94</v>
      </c>
      <c r="G142" s="8"/>
      <c r="H142" s="8"/>
      <c r="I142" s="8"/>
      <c r="J142" s="8"/>
      <c r="K142" s="8"/>
      <c r="L142" s="8"/>
      <c r="M142" s="8"/>
      <c r="N142" s="14"/>
      <c r="O142" s="8"/>
      <c r="P142" s="8"/>
      <c r="Q142" s="16"/>
    </row>
    <row r="143" spans="1:17" ht="33.75" x14ac:dyDescent="0.25">
      <c r="A143" s="8">
        <v>15</v>
      </c>
      <c r="B143" s="1" t="s">
        <v>408</v>
      </c>
      <c r="C143" s="1" t="s">
        <v>536</v>
      </c>
      <c r="D143" s="1" t="s">
        <v>473</v>
      </c>
      <c r="E143" s="1">
        <v>282</v>
      </c>
      <c r="F143" s="20">
        <v>561614.28</v>
      </c>
      <c r="G143" s="8"/>
      <c r="H143" s="8"/>
      <c r="I143" s="8"/>
      <c r="J143" s="8"/>
      <c r="K143" s="8"/>
      <c r="L143" s="8"/>
      <c r="M143" s="8"/>
      <c r="N143" s="14"/>
      <c r="O143" s="8"/>
      <c r="P143" s="8"/>
      <c r="Q143" s="16"/>
    </row>
    <row r="144" spans="1:17" ht="33.75" x14ac:dyDescent="0.25">
      <c r="A144" s="8">
        <v>16</v>
      </c>
      <c r="B144" s="1" t="s">
        <v>408</v>
      </c>
      <c r="C144" s="1" t="s">
        <v>537</v>
      </c>
      <c r="D144" s="1" t="s">
        <v>474</v>
      </c>
      <c r="E144" s="1">
        <v>150.1</v>
      </c>
      <c r="F144" s="20">
        <v>350999.84</v>
      </c>
      <c r="G144" s="8"/>
      <c r="H144" s="8"/>
      <c r="I144" s="8"/>
      <c r="J144" s="8"/>
      <c r="K144" s="8"/>
      <c r="L144" s="8"/>
      <c r="M144" s="8"/>
      <c r="N144" s="14"/>
      <c r="O144" s="8"/>
      <c r="P144" s="8"/>
      <c r="Q144" s="16"/>
    </row>
    <row r="145" spans="1:17" ht="22.5" x14ac:dyDescent="0.25">
      <c r="A145" s="8">
        <v>17</v>
      </c>
      <c r="B145" s="1" t="s">
        <v>408</v>
      </c>
      <c r="C145" s="1" t="s">
        <v>538</v>
      </c>
      <c r="D145" s="1" t="s">
        <v>475</v>
      </c>
      <c r="E145" s="1">
        <v>221.4</v>
      </c>
      <c r="F145" s="20">
        <v>1245457.9199999999</v>
      </c>
      <c r="G145" s="8"/>
      <c r="H145" s="8"/>
      <c r="I145" s="8"/>
      <c r="J145" s="8"/>
      <c r="K145" s="8"/>
      <c r="L145" s="8"/>
      <c r="M145" s="8"/>
      <c r="N145" s="14"/>
      <c r="O145" s="8"/>
      <c r="P145" s="8"/>
      <c r="Q145" s="16"/>
    </row>
    <row r="146" spans="1:17" ht="22.5" x14ac:dyDescent="0.25">
      <c r="A146" s="8">
        <v>18</v>
      </c>
      <c r="B146" s="1" t="s">
        <v>408</v>
      </c>
      <c r="C146" s="1" t="s">
        <v>539</v>
      </c>
      <c r="D146" s="1" t="s">
        <v>476</v>
      </c>
      <c r="E146" s="1">
        <v>7.2</v>
      </c>
      <c r="F146" s="1" t="s">
        <v>477</v>
      </c>
      <c r="G146" s="8"/>
      <c r="H146" s="8"/>
      <c r="I146" s="8"/>
      <c r="J146" s="8"/>
      <c r="K146" s="8"/>
      <c r="L146" s="8"/>
      <c r="M146" s="8"/>
      <c r="N146" s="14"/>
      <c r="O146" s="8"/>
      <c r="P146" s="8"/>
      <c r="Q146" s="16"/>
    </row>
    <row r="147" spans="1:17" ht="33.75" x14ac:dyDescent="0.25">
      <c r="A147" s="8">
        <v>19</v>
      </c>
      <c r="B147" s="1" t="s">
        <v>408</v>
      </c>
      <c r="C147" s="1" t="s">
        <v>540</v>
      </c>
      <c r="D147" s="1" t="s">
        <v>478</v>
      </c>
      <c r="E147" s="1">
        <v>37.200000000000003</v>
      </c>
      <c r="F147" s="1">
        <v>216010.36</v>
      </c>
      <c r="G147" s="8"/>
      <c r="H147" s="8"/>
      <c r="I147" s="8"/>
      <c r="J147" s="8"/>
      <c r="K147" s="8"/>
      <c r="L147" s="8"/>
      <c r="M147" s="8"/>
      <c r="N147" s="14"/>
      <c r="O147" s="8"/>
      <c r="P147" s="8"/>
      <c r="Q147" s="16"/>
    </row>
    <row r="148" spans="1:17" ht="33.75" x14ac:dyDescent="0.25">
      <c r="A148" s="8">
        <v>20</v>
      </c>
      <c r="B148" s="1" t="s">
        <v>408</v>
      </c>
      <c r="C148" s="1" t="s">
        <v>541</v>
      </c>
      <c r="D148" s="1" t="s">
        <v>479</v>
      </c>
      <c r="E148" s="1">
        <v>11.2</v>
      </c>
      <c r="F148" s="1" t="s">
        <v>480</v>
      </c>
      <c r="G148" s="8"/>
      <c r="H148" s="8"/>
      <c r="I148" s="8"/>
      <c r="J148" s="8"/>
      <c r="K148" s="8"/>
      <c r="L148" s="8"/>
      <c r="M148" s="8"/>
      <c r="N148" s="14"/>
      <c r="O148" s="8"/>
      <c r="P148" s="8"/>
      <c r="Q148" s="16"/>
    </row>
    <row r="149" spans="1:17" ht="33.75" x14ac:dyDescent="0.25">
      <c r="A149" s="8">
        <v>21</v>
      </c>
      <c r="B149" s="1" t="s">
        <v>408</v>
      </c>
      <c r="C149" s="1" t="s">
        <v>541</v>
      </c>
      <c r="D149" s="1" t="s">
        <v>481</v>
      </c>
      <c r="E149" s="1">
        <v>253.2</v>
      </c>
      <c r="F149" s="1">
        <v>1069732.5</v>
      </c>
      <c r="G149" s="8"/>
      <c r="H149" s="8"/>
      <c r="I149" s="8"/>
      <c r="J149" s="8"/>
      <c r="K149" s="8"/>
      <c r="L149" s="8"/>
      <c r="M149" s="8"/>
      <c r="N149" s="14"/>
      <c r="O149" s="8"/>
      <c r="P149" s="8"/>
      <c r="Q149" s="16"/>
    </row>
    <row r="150" spans="1:17" ht="33.75" x14ac:dyDescent="0.25">
      <c r="A150" s="8">
        <v>22</v>
      </c>
      <c r="B150" s="1" t="s">
        <v>408</v>
      </c>
      <c r="C150" s="1" t="s">
        <v>542</v>
      </c>
      <c r="D150" s="1" t="s">
        <v>482</v>
      </c>
      <c r="E150" s="1">
        <v>269.10000000000002</v>
      </c>
      <c r="F150" s="20">
        <v>222007.5</v>
      </c>
      <c r="G150" s="8"/>
      <c r="H150" s="8"/>
      <c r="I150" s="8"/>
      <c r="J150" s="8"/>
      <c r="K150" s="8"/>
      <c r="L150" s="8"/>
      <c r="M150" s="8"/>
      <c r="N150" s="14"/>
      <c r="O150" s="8"/>
      <c r="P150" s="8"/>
      <c r="Q150" s="16"/>
    </row>
    <row r="151" spans="1:17" ht="33.75" x14ac:dyDescent="0.25">
      <c r="A151" s="8">
        <v>23</v>
      </c>
      <c r="B151" s="1" t="s">
        <v>408</v>
      </c>
      <c r="C151" s="1" t="s">
        <v>543</v>
      </c>
      <c r="D151" s="1" t="s">
        <v>483</v>
      </c>
      <c r="E151" s="1">
        <v>75.5</v>
      </c>
      <c r="F151" s="1">
        <v>176987.86</v>
      </c>
      <c r="G151" s="8"/>
      <c r="H151" s="8"/>
      <c r="I151" s="8"/>
      <c r="J151" s="8"/>
      <c r="K151" s="8"/>
      <c r="L151" s="8"/>
      <c r="M151" s="8"/>
      <c r="N151" s="14"/>
      <c r="O151" s="8"/>
      <c r="P151" s="8"/>
      <c r="Q151" s="16"/>
    </row>
    <row r="152" spans="1:17" ht="33.75" x14ac:dyDescent="0.25">
      <c r="A152" s="8">
        <v>24</v>
      </c>
      <c r="B152" s="1" t="s">
        <v>408</v>
      </c>
      <c r="C152" s="1" t="s">
        <v>544</v>
      </c>
      <c r="D152" s="1" t="s">
        <v>484</v>
      </c>
      <c r="E152" s="1">
        <v>182.9</v>
      </c>
      <c r="F152" s="1">
        <v>1310683.3500000001</v>
      </c>
      <c r="G152" s="8"/>
      <c r="H152" s="8"/>
      <c r="I152" s="8"/>
      <c r="J152" s="8"/>
      <c r="K152" s="8"/>
      <c r="L152" s="8"/>
      <c r="M152" s="8"/>
      <c r="N152" s="14"/>
      <c r="O152" s="8"/>
      <c r="P152" s="8"/>
      <c r="Q152" s="16"/>
    </row>
    <row r="153" spans="1:17" ht="33.75" x14ac:dyDescent="0.25">
      <c r="A153" s="8">
        <v>25</v>
      </c>
      <c r="B153" s="1" t="s">
        <v>408</v>
      </c>
      <c r="C153" s="1" t="s">
        <v>545</v>
      </c>
      <c r="D153" s="1" t="s">
        <v>485</v>
      </c>
      <c r="E153" s="1">
        <v>74.400000000000006</v>
      </c>
      <c r="F153" s="1">
        <v>308811.34000000003</v>
      </c>
      <c r="G153" s="8"/>
      <c r="H153" s="8"/>
      <c r="I153" s="8"/>
      <c r="J153" s="8"/>
      <c r="K153" s="8"/>
      <c r="L153" s="8"/>
      <c r="M153" s="8"/>
      <c r="N153" s="14"/>
      <c r="O153" s="8"/>
      <c r="P153" s="8"/>
      <c r="Q153" s="16"/>
    </row>
    <row r="154" spans="1:17" ht="33.75" x14ac:dyDescent="0.25">
      <c r="A154" s="8">
        <v>26</v>
      </c>
      <c r="B154" s="1" t="s">
        <v>408</v>
      </c>
      <c r="C154" s="1" t="s">
        <v>545</v>
      </c>
      <c r="D154" s="1" t="s">
        <v>486</v>
      </c>
      <c r="E154" s="1">
        <v>12.8</v>
      </c>
      <c r="F154" s="1">
        <v>53128.83</v>
      </c>
      <c r="G154" s="8"/>
      <c r="H154" s="8"/>
      <c r="I154" s="8"/>
      <c r="J154" s="8"/>
      <c r="K154" s="8"/>
      <c r="L154" s="8"/>
      <c r="M154" s="8"/>
      <c r="N154" s="14"/>
      <c r="O154" s="8"/>
      <c r="P154" s="8"/>
      <c r="Q154" s="16"/>
    </row>
    <row r="155" spans="1:17" ht="33.75" x14ac:dyDescent="0.25">
      <c r="A155" s="8">
        <v>27</v>
      </c>
      <c r="B155" s="1" t="s">
        <v>408</v>
      </c>
      <c r="C155" s="1" t="s">
        <v>546</v>
      </c>
      <c r="D155" s="1" t="s">
        <v>487</v>
      </c>
      <c r="E155" s="1">
        <v>55.3</v>
      </c>
      <c r="F155" s="1">
        <v>249022.54</v>
      </c>
      <c r="G155" s="8"/>
      <c r="H155" s="8"/>
      <c r="I155" s="8"/>
      <c r="J155" s="8"/>
      <c r="K155" s="8"/>
      <c r="L155" s="8"/>
      <c r="M155" s="8"/>
      <c r="N155" s="14"/>
      <c r="O155" s="8"/>
      <c r="P155" s="8"/>
      <c r="Q155" s="16"/>
    </row>
    <row r="156" spans="1:17" ht="22.5" x14ac:dyDescent="0.25">
      <c r="A156" s="8">
        <v>28</v>
      </c>
      <c r="B156" s="1" t="s">
        <v>408</v>
      </c>
      <c r="C156" s="1" t="s">
        <v>568</v>
      </c>
      <c r="D156" s="1" t="s">
        <v>488</v>
      </c>
      <c r="E156" s="1">
        <v>216.5</v>
      </c>
      <c r="F156" s="1">
        <v>1649732.17</v>
      </c>
      <c r="G156" s="8"/>
      <c r="H156" s="8"/>
      <c r="I156" s="8"/>
      <c r="J156" s="8"/>
      <c r="K156" s="8"/>
      <c r="L156" s="8"/>
      <c r="M156" s="8"/>
      <c r="N156" s="14"/>
      <c r="O156" s="8"/>
      <c r="P156" s="8"/>
      <c r="Q156" s="16"/>
    </row>
    <row r="157" spans="1:17" ht="22.5" x14ac:dyDescent="0.25">
      <c r="A157" s="8">
        <v>29</v>
      </c>
      <c r="B157" s="1" t="s">
        <v>408</v>
      </c>
      <c r="C157" s="1" t="s">
        <v>567</v>
      </c>
      <c r="D157" s="1" t="s">
        <v>489</v>
      </c>
      <c r="E157" s="1">
        <v>44.1</v>
      </c>
      <c r="F157" s="1">
        <v>791819.8</v>
      </c>
      <c r="G157" s="8"/>
      <c r="H157" s="8"/>
      <c r="I157" s="8"/>
      <c r="J157" s="8"/>
      <c r="K157" s="8"/>
      <c r="L157" s="8"/>
      <c r="M157" s="8"/>
      <c r="N157" s="14"/>
      <c r="O157" s="8"/>
      <c r="P157" s="8"/>
      <c r="Q157" s="16"/>
    </row>
    <row r="158" spans="1:17" ht="22.5" x14ac:dyDescent="0.25">
      <c r="A158" s="8">
        <v>30</v>
      </c>
      <c r="B158" s="1" t="s">
        <v>408</v>
      </c>
      <c r="C158" s="1" t="s">
        <v>566</v>
      </c>
      <c r="D158" s="1" t="s">
        <v>490</v>
      </c>
      <c r="E158" s="1">
        <v>270.2</v>
      </c>
      <c r="F158" s="1">
        <v>490623.76</v>
      </c>
      <c r="G158" s="8"/>
      <c r="H158" s="8"/>
      <c r="I158" s="8"/>
      <c r="J158" s="8"/>
      <c r="K158" s="8"/>
      <c r="L158" s="8"/>
      <c r="M158" s="8"/>
      <c r="N158" s="14"/>
      <c r="O158" s="8"/>
      <c r="P158" s="8"/>
      <c r="Q158" s="16"/>
    </row>
    <row r="159" spans="1:17" ht="33.75" x14ac:dyDescent="0.25">
      <c r="A159" s="8">
        <v>31</v>
      </c>
      <c r="B159" s="1" t="s">
        <v>408</v>
      </c>
      <c r="C159" s="1" t="s">
        <v>565</v>
      </c>
      <c r="D159" s="1" t="s">
        <v>491</v>
      </c>
      <c r="E159" s="1" t="s">
        <v>492</v>
      </c>
      <c r="F159" s="1" t="s">
        <v>493</v>
      </c>
      <c r="G159" s="8"/>
      <c r="H159" s="8"/>
      <c r="I159" s="8"/>
      <c r="J159" s="8"/>
      <c r="K159" s="8"/>
      <c r="L159" s="8"/>
      <c r="M159" s="8"/>
      <c r="N159" s="14"/>
      <c r="O159" s="8"/>
      <c r="P159" s="8"/>
      <c r="Q159" s="16"/>
    </row>
    <row r="160" spans="1:17" ht="33.75" x14ac:dyDescent="0.25">
      <c r="A160" s="8">
        <v>32</v>
      </c>
      <c r="B160" s="1" t="s">
        <v>408</v>
      </c>
      <c r="C160" s="1" t="s">
        <v>564</v>
      </c>
      <c r="D160" s="1" t="s">
        <v>494</v>
      </c>
      <c r="E160" s="1">
        <v>38</v>
      </c>
      <c r="F160" s="1">
        <v>1882913.38</v>
      </c>
      <c r="G160" s="8"/>
      <c r="H160" s="8"/>
      <c r="I160" s="8"/>
      <c r="J160" s="8"/>
      <c r="K160" s="8"/>
      <c r="L160" s="8"/>
      <c r="M160" s="8"/>
      <c r="N160" s="14"/>
      <c r="O160" s="8"/>
      <c r="P160" s="8"/>
      <c r="Q160" s="16"/>
    </row>
    <row r="161" spans="1:17" ht="33.75" x14ac:dyDescent="0.25">
      <c r="A161" s="8">
        <v>33</v>
      </c>
      <c r="B161" s="1" t="s">
        <v>408</v>
      </c>
      <c r="C161" s="1" t="s">
        <v>563</v>
      </c>
      <c r="D161" s="1" t="s">
        <v>495</v>
      </c>
      <c r="E161" s="1" t="s">
        <v>496</v>
      </c>
      <c r="F161" s="1" t="s">
        <v>497</v>
      </c>
      <c r="G161" s="8"/>
      <c r="H161" s="8"/>
      <c r="I161" s="8"/>
      <c r="J161" s="8"/>
      <c r="K161" s="8"/>
      <c r="L161" s="8"/>
      <c r="M161" s="8"/>
      <c r="N161" s="14"/>
      <c r="O161" s="8"/>
      <c r="P161" s="8"/>
      <c r="Q161" s="16"/>
    </row>
    <row r="162" spans="1:17" ht="33.75" x14ac:dyDescent="0.25">
      <c r="A162" s="8">
        <v>34</v>
      </c>
      <c r="B162" s="1" t="s">
        <v>408</v>
      </c>
      <c r="C162" s="1" t="s">
        <v>562</v>
      </c>
      <c r="D162" s="1" t="s">
        <v>498</v>
      </c>
      <c r="E162" s="1">
        <v>203.9</v>
      </c>
      <c r="F162" s="20">
        <v>861446.92</v>
      </c>
      <c r="G162" s="8"/>
      <c r="H162" s="8"/>
      <c r="I162" s="8"/>
      <c r="J162" s="8"/>
      <c r="K162" s="8"/>
      <c r="L162" s="8"/>
      <c r="M162" s="8"/>
      <c r="N162" s="14"/>
      <c r="O162" s="8"/>
      <c r="P162" s="8"/>
      <c r="Q162" s="16"/>
    </row>
    <row r="163" spans="1:17" ht="33.75" x14ac:dyDescent="0.25">
      <c r="A163" s="8">
        <v>35</v>
      </c>
      <c r="B163" s="1" t="s">
        <v>408</v>
      </c>
      <c r="C163" s="1" t="s">
        <v>561</v>
      </c>
      <c r="D163" s="1" t="s">
        <v>499</v>
      </c>
      <c r="E163" s="1">
        <v>177.5</v>
      </c>
      <c r="F163" s="1">
        <v>2050082.4</v>
      </c>
      <c r="G163" s="8"/>
      <c r="H163" s="8"/>
      <c r="I163" s="8"/>
      <c r="J163" s="8"/>
      <c r="K163" s="8"/>
      <c r="L163" s="8"/>
      <c r="M163" s="8"/>
      <c r="N163" s="14"/>
      <c r="O163" s="8"/>
      <c r="P163" s="8"/>
      <c r="Q163" s="16"/>
    </row>
    <row r="164" spans="1:17" ht="33.75" x14ac:dyDescent="0.25">
      <c r="A164" s="8">
        <v>36</v>
      </c>
      <c r="B164" s="1" t="s">
        <v>408</v>
      </c>
      <c r="C164" s="1" t="s">
        <v>560</v>
      </c>
      <c r="D164" s="1" t="s">
        <v>500</v>
      </c>
      <c r="E164" s="1">
        <v>71.900000000000006</v>
      </c>
      <c r="F164" s="1">
        <v>547878.72</v>
      </c>
      <c r="G164" s="8"/>
      <c r="H164" s="8"/>
      <c r="I164" s="8"/>
      <c r="J164" s="8"/>
      <c r="K164" s="8"/>
      <c r="L164" s="8"/>
      <c r="M164" s="8"/>
      <c r="N164" s="14"/>
      <c r="O164" s="8"/>
      <c r="P164" s="8"/>
      <c r="Q164" s="16"/>
    </row>
    <row r="165" spans="1:17" ht="33.75" x14ac:dyDescent="0.25">
      <c r="A165" s="8">
        <v>37</v>
      </c>
      <c r="B165" s="1" t="s">
        <v>408</v>
      </c>
      <c r="C165" s="1" t="s">
        <v>559</v>
      </c>
      <c r="D165" s="1" t="s">
        <v>501</v>
      </c>
      <c r="E165" s="1">
        <v>193.6</v>
      </c>
      <c r="F165" s="1">
        <v>817930.96</v>
      </c>
      <c r="G165" s="8"/>
      <c r="H165" s="8"/>
      <c r="I165" s="8"/>
      <c r="J165" s="8"/>
      <c r="K165" s="8"/>
      <c r="L165" s="8"/>
      <c r="M165" s="8"/>
      <c r="N165" s="14"/>
      <c r="O165" s="8"/>
      <c r="P165" s="8"/>
      <c r="Q165" s="16"/>
    </row>
    <row r="166" spans="1:17" ht="33.75" x14ac:dyDescent="0.25">
      <c r="A166" s="8">
        <v>38</v>
      </c>
      <c r="B166" s="1" t="s">
        <v>408</v>
      </c>
      <c r="C166" s="1" t="s">
        <v>558</v>
      </c>
      <c r="D166" s="1" t="s">
        <v>502</v>
      </c>
      <c r="E166" s="1" t="s">
        <v>503</v>
      </c>
      <c r="F166" s="1" t="s">
        <v>504</v>
      </c>
      <c r="G166" s="8"/>
      <c r="H166" s="8"/>
      <c r="I166" s="8"/>
      <c r="J166" s="8"/>
      <c r="K166" s="8"/>
      <c r="L166" s="8"/>
      <c r="M166" s="8"/>
      <c r="N166" s="14"/>
      <c r="O166" s="8"/>
      <c r="P166" s="8"/>
      <c r="Q166" s="16"/>
    </row>
    <row r="167" spans="1:17" ht="33.75" x14ac:dyDescent="0.25">
      <c r="A167" s="8">
        <v>39</v>
      </c>
      <c r="B167" s="1" t="s">
        <v>408</v>
      </c>
      <c r="C167" s="1" t="s">
        <v>557</v>
      </c>
      <c r="D167" s="1" t="s">
        <v>505</v>
      </c>
      <c r="E167" s="1">
        <v>54.2</v>
      </c>
      <c r="F167" s="1">
        <v>42322.5</v>
      </c>
      <c r="G167" s="8"/>
      <c r="H167" s="8"/>
      <c r="I167" s="8"/>
      <c r="J167" s="8"/>
      <c r="K167" s="8"/>
      <c r="L167" s="8"/>
      <c r="M167" s="8"/>
      <c r="N167" s="14"/>
      <c r="O167" s="8"/>
      <c r="P167" s="8"/>
      <c r="Q167" s="16"/>
    </row>
    <row r="168" spans="1:17" ht="33.75" x14ac:dyDescent="0.25">
      <c r="A168" s="8">
        <v>40</v>
      </c>
      <c r="B168" s="1" t="s">
        <v>408</v>
      </c>
      <c r="C168" s="1" t="s">
        <v>556</v>
      </c>
      <c r="D168" s="1" t="s">
        <v>506</v>
      </c>
      <c r="E168" s="1" t="s">
        <v>507</v>
      </c>
      <c r="F168" s="1" t="s">
        <v>508</v>
      </c>
      <c r="G168" s="8"/>
      <c r="H168" s="8"/>
      <c r="I168" s="8"/>
      <c r="J168" s="8"/>
      <c r="K168" s="8"/>
      <c r="L168" s="8"/>
      <c r="M168" s="8"/>
      <c r="N168" s="14"/>
      <c r="O168" s="8"/>
      <c r="P168" s="8"/>
      <c r="Q168" s="16"/>
    </row>
    <row r="169" spans="1:17" ht="33.75" x14ac:dyDescent="0.25">
      <c r="A169" s="8">
        <v>41</v>
      </c>
      <c r="B169" s="1" t="s">
        <v>408</v>
      </c>
      <c r="C169" s="1" t="s">
        <v>555</v>
      </c>
      <c r="D169" s="1" t="s">
        <v>509</v>
      </c>
      <c r="E169" s="1">
        <v>36.4</v>
      </c>
      <c r="F169" s="1">
        <v>77110.12</v>
      </c>
      <c r="G169" s="8"/>
      <c r="H169" s="8"/>
      <c r="I169" s="8"/>
      <c r="J169" s="8"/>
      <c r="K169" s="8"/>
      <c r="L169" s="8"/>
      <c r="M169" s="8"/>
      <c r="N169" s="14"/>
      <c r="O169" s="8"/>
      <c r="P169" s="8"/>
      <c r="Q169" s="16"/>
    </row>
    <row r="170" spans="1:17" ht="33.75" x14ac:dyDescent="0.25">
      <c r="A170" s="8">
        <v>42</v>
      </c>
      <c r="B170" s="1" t="s">
        <v>408</v>
      </c>
      <c r="C170" s="1" t="s">
        <v>555</v>
      </c>
      <c r="D170" s="1" t="s">
        <v>510</v>
      </c>
      <c r="E170" s="1">
        <v>17.7</v>
      </c>
      <c r="F170" s="1">
        <v>37495.85</v>
      </c>
      <c r="G170" s="8"/>
      <c r="H170" s="8"/>
      <c r="I170" s="8"/>
      <c r="J170" s="8"/>
      <c r="K170" s="8"/>
      <c r="L170" s="8"/>
      <c r="M170" s="8"/>
      <c r="N170" s="14"/>
      <c r="O170" s="8"/>
      <c r="P170" s="8"/>
      <c r="Q170" s="16"/>
    </row>
    <row r="171" spans="1:17" ht="33.75" x14ac:dyDescent="0.25">
      <c r="A171" s="8">
        <v>43</v>
      </c>
      <c r="B171" s="1" t="s">
        <v>408</v>
      </c>
      <c r="C171" s="1" t="s">
        <v>555</v>
      </c>
      <c r="D171" s="1" t="s">
        <v>511</v>
      </c>
      <c r="E171" s="1">
        <v>36.4</v>
      </c>
      <c r="F171" s="1">
        <v>77110.12</v>
      </c>
      <c r="G171" s="8"/>
      <c r="H171" s="8"/>
      <c r="I171" s="8"/>
      <c r="J171" s="8"/>
      <c r="K171" s="8"/>
      <c r="L171" s="8"/>
      <c r="M171" s="8"/>
      <c r="N171" s="14"/>
      <c r="O171" s="8"/>
      <c r="P171" s="8"/>
      <c r="Q171" s="16"/>
    </row>
    <row r="172" spans="1:17" ht="22.5" x14ac:dyDescent="0.25">
      <c r="A172" s="8">
        <v>44</v>
      </c>
      <c r="B172" s="1" t="s">
        <v>408</v>
      </c>
      <c r="C172" s="1" t="s">
        <v>554</v>
      </c>
      <c r="D172" s="1" t="s">
        <v>512</v>
      </c>
      <c r="E172" s="1">
        <v>7.9</v>
      </c>
      <c r="F172" s="1">
        <v>46663.17</v>
      </c>
      <c r="G172" s="8"/>
      <c r="H172" s="8"/>
      <c r="I172" s="8"/>
      <c r="J172" s="8"/>
      <c r="K172" s="8"/>
      <c r="L172" s="8"/>
      <c r="M172" s="8"/>
      <c r="N172" s="14"/>
      <c r="O172" s="8"/>
      <c r="P172" s="8"/>
      <c r="Q172" s="16"/>
    </row>
    <row r="173" spans="1:17" ht="22.5" x14ac:dyDescent="0.25">
      <c r="A173" s="8">
        <v>45</v>
      </c>
      <c r="B173" s="1" t="s">
        <v>408</v>
      </c>
      <c r="C173" s="1" t="s">
        <v>553</v>
      </c>
      <c r="D173" s="1" t="s">
        <v>513</v>
      </c>
      <c r="E173" s="1">
        <v>89.3</v>
      </c>
      <c r="F173" s="1">
        <v>6309811.04</v>
      </c>
      <c r="G173" s="8"/>
      <c r="H173" s="8"/>
      <c r="I173" s="8"/>
      <c r="J173" s="8"/>
      <c r="K173" s="8"/>
      <c r="L173" s="8"/>
      <c r="M173" s="8"/>
      <c r="N173" s="14"/>
      <c r="O173" s="8"/>
      <c r="P173" s="8"/>
      <c r="Q173" s="16"/>
    </row>
    <row r="174" spans="1:17" ht="33.75" x14ac:dyDescent="0.25">
      <c r="A174" s="8">
        <v>46</v>
      </c>
      <c r="B174" s="1" t="s">
        <v>408</v>
      </c>
      <c r="C174" s="1" t="s">
        <v>552</v>
      </c>
      <c r="D174" s="1" t="s">
        <v>514</v>
      </c>
      <c r="E174" s="1">
        <v>127.6</v>
      </c>
      <c r="F174" s="1">
        <v>139024.03</v>
      </c>
      <c r="G174" s="8"/>
      <c r="H174" s="8"/>
      <c r="I174" s="8"/>
      <c r="J174" s="8"/>
      <c r="K174" s="8"/>
      <c r="L174" s="8"/>
      <c r="M174" s="8"/>
      <c r="N174" s="14"/>
      <c r="O174" s="8"/>
      <c r="P174" s="8"/>
      <c r="Q174" s="16"/>
    </row>
    <row r="175" spans="1:17" ht="33.75" x14ac:dyDescent="0.25">
      <c r="A175" s="8">
        <v>47</v>
      </c>
      <c r="B175" s="1" t="s">
        <v>408</v>
      </c>
      <c r="C175" s="1" t="s">
        <v>551</v>
      </c>
      <c r="D175" s="1" t="s">
        <v>515</v>
      </c>
      <c r="E175" s="1">
        <v>263</v>
      </c>
      <c r="F175" s="1">
        <v>286546.39</v>
      </c>
      <c r="G175" s="8"/>
      <c r="H175" s="8"/>
      <c r="I175" s="8"/>
      <c r="J175" s="8"/>
      <c r="K175" s="8"/>
      <c r="L175" s="8"/>
      <c r="M175" s="8"/>
      <c r="N175" s="14"/>
      <c r="O175" s="8"/>
      <c r="P175" s="8"/>
      <c r="Q175" s="16"/>
    </row>
    <row r="176" spans="1:17" ht="33.75" x14ac:dyDescent="0.25">
      <c r="A176" s="8">
        <v>48</v>
      </c>
      <c r="B176" s="1" t="s">
        <v>408</v>
      </c>
      <c r="C176" s="1" t="s">
        <v>550</v>
      </c>
      <c r="D176" s="1" t="s">
        <v>516</v>
      </c>
      <c r="E176" s="1">
        <v>185.3</v>
      </c>
      <c r="F176" s="20">
        <v>330669.7</v>
      </c>
      <c r="G176" s="8"/>
      <c r="H176" s="8"/>
      <c r="I176" s="8"/>
      <c r="J176" s="8"/>
      <c r="K176" s="8"/>
      <c r="L176" s="8"/>
      <c r="M176" s="8"/>
      <c r="N176" s="14"/>
      <c r="O176" s="8"/>
      <c r="P176" s="8"/>
      <c r="Q176" s="16"/>
    </row>
    <row r="177" spans="1:17" ht="33.75" x14ac:dyDescent="0.25">
      <c r="A177" s="8">
        <v>49</v>
      </c>
      <c r="B177" s="1" t="s">
        <v>408</v>
      </c>
      <c r="C177" s="1" t="s">
        <v>549</v>
      </c>
      <c r="D177" s="1" t="s">
        <v>517</v>
      </c>
      <c r="E177" s="1">
        <v>182.8</v>
      </c>
      <c r="F177" s="1">
        <v>4465357.97</v>
      </c>
      <c r="G177" s="8"/>
      <c r="H177" s="8"/>
      <c r="I177" s="8"/>
      <c r="J177" s="8"/>
      <c r="K177" s="8"/>
      <c r="L177" s="8"/>
      <c r="M177" s="8"/>
      <c r="N177" s="14"/>
      <c r="O177" s="8"/>
      <c r="P177" s="8"/>
      <c r="Q177" s="16"/>
    </row>
    <row r="178" spans="1:17" ht="33.75" x14ac:dyDescent="0.25">
      <c r="A178" s="8">
        <v>50</v>
      </c>
      <c r="B178" s="1" t="s">
        <v>408</v>
      </c>
      <c r="C178" s="1" t="s">
        <v>548</v>
      </c>
      <c r="D178" s="1" t="s">
        <v>518</v>
      </c>
      <c r="E178" s="1" t="s">
        <v>519</v>
      </c>
      <c r="F178" s="1" t="s">
        <v>520</v>
      </c>
      <c r="G178" s="8"/>
      <c r="H178" s="8"/>
      <c r="I178" s="8"/>
      <c r="J178" s="8"/>
      <c r="K178" s="8"/>
      <c r="L178" s="8"/>
      <c r="M178" s="8"/>
      <c r="N178" s="14"/>
      <c r="O178" s="8"/>
      <c r="P178" s="8"/>
      <c r="Q178" s="16"/>
    </row>
    <row r="179" spans="1:17" ht="33.75" x14ac:dyDescent="0.25">
      <c r="A179" s="8">
        <v>51</v>
      </c>
      <c r="B179" s="1" t="s">
        <v>408</v>
      </c>
      <c r="C179" s="1" t="s">
        <v>547</v>
      </c>
      <c r="D179" s="1" t="s">
        <v>521</v>
      </c>
      <c r="E179" s="1">
        <v>41.6</v>
      </c>
      <c r="F179" s="20">
        <v>117450.83</v>
      </c>
      <c r="G179" s="8"/>
      <c r="H179" s="8"/>
      <c r="I179" s="8"/>
      <c r="J179" s="8"/>
      <c r="K179" s="8"/>
      <c r="L179" s="8"/>
      <c r="M179" s="8"/>
      <c r="N179" s="14"/>
      <c r="O179" s="8"/>
      <c r="P179" s="8"/>
      <c r="Q179" s="16"/>
    </row>
    <row r="180" spans="1:17" ht="78.75" x14ac:dyDescent="0.25">
      <c r="A180" s="31">
        <v>52</v>
      </c>
      <c r="B180" s="2" t="s">
        <v>693</v>
      </c>
      <c r="C180" s="2" t="s">
        <v>737</v>
      </c>
      <c r="D180" s="2" t="s">
        <v>761</v>
      </c>
      <c r="E180" s="2">
        <v>32.4</v>
      </c>
      <c r="F180" s="2">
        <v>135351.97</v>
      </c>
      <c r="G180" s="2" t="s">
        <v>825</v>
      </c>
      <c r="H180" s="2">
        <v>12830</v>
      </c>
      <c r="I180" s="2" t="s">
        <v>85</v>
      </c>
      <c r="J180" s="2" t="s">
        <v>820</v>
      </c>
      <c r="K180" s="2" t="s">
        <v>590</v>
      </c>
      <c r="L180" s="2"/>
      <c r="M180" s="2">
        <v>11142470.1</v>
      </c>
      <c r="N180" s="33"/>
      <c r="O180" s="33"/>
      <c r="P180" s="33"/>
      <c r="Q180" s="33"/>
    </row>
    <row r="181" spans="1:17" ht="78.75" x14ac:dyDescent="0.25">
      <c r="A181" s="31">
        <v>53</v>
      </c>
      <c r="B181" s="2" t="s">
        <v>694</v>
      </c>
      <c r="C181" s="2" t="s">
        <v>737</v>
      </c>
      <c r="D181" s="2" t="s">
        <v>762</v>
      </c>
      <c r="E181" s="2">
        <v>2197.8000000000002</v>
      </c>
      <c r="F181" s="2">
        <v>9181375.4299999997</v>
      </c>
      <c r="G181" s="2" t="s">
        <v>825</v>
      </c>
      <c r="H181" s="2">
        <v>12830</v>
      </c>
      <c r="I181" s="2" t="s">
        <v>85</v>
      </c>
      <c r="J181" s="2" t="s">
        <v>820</v>
      </c>
      <c r="K181" s="2" t="s">
        <v>590</v>
      </c>
      <c r="L181" s="2"/>
      <c r="M181" s="2">
        <v>11142470.1</v>
      </c>
      <c r="N181" s="33"/>
      <c r="O181" s="33"/>
      <c r="P181" s="33"/>
      <c r="Q181" s="33"/>
    </row>
    <row r="182" spans="1:17" ht="78.75" x14ac:dyDescent="0.25">
      <c r="A182" s="31">
        <v>54</v>
      </c>
      <c r="B182" s="2" t="s">
        <v>695</v>
      </c>
      <c r="C182" s="2" t="s">
        <v>737</v>
      </c>
      <c r="D182" s="2" t="s">
        <v>763</v>
      </c>
      <c r="E182" s="2">
        <v>138.4</v>
      </c>
      <c r="F182" s="2">
        <v>8170.15</v>
      </c>
      <c r="G182" s="2" t="s">
        <v>825</v>
      </c>
      <c r="H182" s="2">
        <v>12830</v>
      </c>
      <c r="I182" s="2" t="s">
        <v>85</v>
      </c>
      <c r="J182" s="2" t="s">
        <v>820</v>
      </c>
      <c r="K182" s="2" t="s">
        <v>590</v>
      </c>
      <c r="L182" s="2"/>
      <c r="M182" s="2">
        <v>11142470.1</v>
      </c>
      <c r="N182" s="33"/>
      <c r="O182" s="33"/>
      <c r="P182" s="33"/>
      <c r="Q182" s="33"/>
    </row>
    <row r="183" spans="1:17" ht="45" x14ac:dyDescent="0.25">
      <c r="A183" s="31">
        <v>55</v>
      </c>
      <c r="B183" s="2" t="s">
        <v>720</v>
      </c>
      <c r="C183" s="2" t="s">
        <v>749</v>
      </c>
      <c r="D183" s="2" t="s">
        <v>791</v>
      </c>
      <c r="E183" s="2">
        <v>661.1</v>
      </c>
      <c r="F183" s="2">
        <v>14378503.529999999</v>
      </c>
      <c r="G183" s="2" t="s">
        <v>815</v>
      </c>
      <c r="H183" s="2">
        <v>1104</v>
      </c>
      <c r="I183" s="2" t="s">
        <v>131</v>
      </c>
      <c r="J183" s="2" t="s">
        <v>833</v>
      </c>
      <c r="K183" s="25" t="s">
        <v>590</v>
      </c>
      <c r="L183" s="2"/>
      <c r="M183" s="2">
        <v>8202951.8399999999</v>
      </c>
      <c r="N183" s="33"/>
      <c r="O183" s="33"/>
      <c r="P183" s="33"/>
      <c r="Q183" s="2"/>
    </row>
    <row r="184" spans="1:17" ht="67.5" x14ac:dyDescent="0.25">
      <c r="A184" s="31">
        <v>56</v>
      </c>
      <c r="B184" s="2" t="s">
        <v>723</v>
      </c>
      <c r="C184" s="2" t="s">
        <v>750</v>
      </c>
      <c r="D184" s="2" t="s">
        <v>793</v>
      </c>
      <c r="E184" s="2">
        <v>502.1</v>
      </c>
      <c r="F184" s="2">
        <v>7189112.9900000002</v>
      </c>
      <c r="G184" s="2" t="s">
        <v>823</v>
      </c>
      <c r="H184" s="2">
        <v>2154</v>
      </c>
      <c r="I184" s="2" t="s">
        <v>85</v>
      </c>
      <c r="J184" s="2" t="s">
        <v>834</v>
      </c>
      <c r="K184" s="25" t="s">
        <v>590</v>
      </c>
      <c r="L184" s="2"/>
      <c r="M184" s="2">
        <v>1207597.02</v>
      </c>
      <c r="N184" s="33"/>
      <c r="O184" s="33"/>
      <c r="P184" s="33"/>
      <c r="Q184" s="2"/>
    </row>
    <row r="185" spans="1:17" ht="33.75" x14ac:dyDescent="0.25">
      <c r="A185" s="31">
        <v>57</v>
      </c>
      <c r="B185" s="2" t="s">
        <v>408</v>
      </c>
      <c r="C185" s="2" t="s">
        <v>756</v>
      </c>
      <c r="D185" s="2" t="s">
        <v>806</v>
      </c>
      <c r="E185" s="2">
        <v>205</v>
      </c>
      <c r="F185" s="2">
        <v>169125</v>
      </c>
      <c r="G185" s="2"/>
      <c r="H185" s="2"/>
      <c r="I185" s="2"/>
      <c r="J185" s="2"/>
      <c r="K185" s="2"/>
      <c r="L185" s="2"/>
      <c r="M185" s="2"/>
      <c r="N185" s="33"/>
      <c r="O185" s="33"/>
      <c r="P185" s="33"/>
      <c r="Q185" s="2"/>
    </row>
    <row r="186" spans="1:17" ht="45" x14ac:dyDescent="0.25">
      <c r="A186" s="31">
        <v>58</v>
      </c>
      <c r="B186" s="2" t="s">
        <v>412</v>
      </c>
      <c r="C186" s="2" t="s">
        <v>741</v>
      </c>
      <c r="D186" s="2" t="s">
        <v>767</v>
      </c>
      <c r="E186" s="2">
        <v>1086.4000000000001</v>
      </c>
      <c r="F186" s="2">
        <v>10968294.4</v>
      </c>
      <c r="G186" s="2" t="s">
        <v>824</v>
      </c>
      <c r="H186" s="2">
        <v>4515</v>
      </c>
      <c r="I186" s="2" t="s">
        <v>85</v>
      </c>
      <c r="J186" s="2" t="s">
        <v>828</v>
      </c>
      <c r="K186" s="2" t="s">
        <v>590</v>
      </c>
      <c r="L186" s="2"/>
      <c r="M186" s="2">
        <v>3921142.05</v>
      </c>
      <c r="N186" s="33"/>
      <c r="O186" s="33"/>
      <c r="P186" s="33"/>
      <c r="Q186" s="33"/>
    </row>
    <row r="187" spans="1:17" ht="45" x14ac:dyDescent="0.25">
      <c r="A187" s="31">
        <v>59</v>
      </c>
      <c r="B187" s="2" t="s">
        <v>714</v>
      </c>
      <c r="C187" s="2" t="s">
        <v>740</v>
      </c>
      <c r="D187" s="2" t="s">
        <v>783</v>
      </c>
      <c r="E187" s="2">
        <v>62.9</v>
      </c>
      <c r="F187" s="2">
        <v>189726.53</v>
      </c>
      <c r="G187" s="2" t="s">
        <v>813</v>
      </c>
      <c r="H187" s="2">
        <v>23084</v>
      </c>
      <c r="I187" s="2" t="s">
        <v>85</v>
      </c>
      <c r="J187" s="2" t="s">
        <v>827</v>
      </c>
      <c r="K187" s="2" t="s">
        <v>590</v>
      </c>
      <c r="L187" s="2"/>
      <c r="M187" s="2">
        <v>21237280</v>
      </c>
      <c r="N187" s="33"/>
      <c r="O187" s="33"/>
      <c r="P187" s="33"/>
      <c r="Q187" s="2"/>
    </row>
    <row r="188" spans="1:17" ht="45" x14ac:dyDescent="0.25">
      <c r="A188" s="31">
        <v>60</v>
      </c>
      <c r="B188" s="2" t="s">
        <v>715</v>
      </c>
      <c r="C188" s="2" t="s">
        <v>740</v>
      </c>
      <c r="D188" s="2" t="s">
        <v>784</v>
      </c>
      <c r="E188" s="2">
        <v>58.8</v>
      </c>
      <c r="F188" s="2">
        <v>2438052.31</v>
      </c>
      <c r="G188" s="2" t="s">
        <v>813</v>
      </c>
      <c r="H188" s="2">
        <v>23084</v>
      </c>
      <c r="I188" s="2" t="s">
        <v>85</v>
      </c>
      <c r="J188" s="2" t="s">
        <v>827</v>
      </c>
      <c r="K188" s="2" t="s">
        <v>590</v>
      </c>
      <c r="L188" s="2"/>
      <c r="M188" s="2">
        <v>21237280</v>
      </c>
      <c r="N188" s="33"/>
      <c r="O188" s="33"/>
      <c r="P188" s="33"/>
      <c r="Q188" s="2"/>
    </row>
    <row r="189" spans="1:17" ht="45" x14ac:dyDescent="0.25">
      <c r="A189" s="31">
        <v>61</v>
      </c>
      <c r="B189" s="2" t="s">
        <v>697</v>
      </c>
      <c r="C189" s="2" t="s">
        <v>740</v>
      </c>
      <c r="D189" s="2" t="s">
        <v>765</v>
      </c>
      <c r="E189" s="2">
        <v>351.5</v>
      </c>
      <c r="F189" s="2">
        <v>4598551.4800000004</v>
      </c>
      <c r="G189" s="2" t="s">
        <v>813</v>
      </c>
      <c r="H189" s="2">
        <v>23084</v>
      </c>
      <c r="I189" s="2" t="s">
        <v>85</v>
      </c>
      <c r="J189" s="2" t="s">
        <v>827</v>
      </c>
      <c r="K189" s="2" t="s">
        <v>590</v>
      </c>
      <c r="L189" s="2"/>
      <c r="M189" s="2">
        <v>21237280</v>
      </c>
      <c r="N189" s="33"/>
      <c r="O189" s="33"/>
      <c r="P189" s="33"/>
      <c r="Q189" s="33"/>
    </row>
    <row r="190" spans="1:17" ht="45" x14ac:dyDescent="0.25">
      <c r="A190" s="31">
        <v>62</v>
      </c>
      <c r="B190" s="2" t="s">
        <v>729</v>
      </c>
      <c r="C190" s="2" t="s">
        <v>740</v>
      </c>
      <c r="D190" s="2" t="s">
        <v>798</v>
      </c>
      <c r="E190" s="2">
        <v>489.1</v>
      </c>
      <c r="F190" s="2">
        <v>1475282.11</v>
      </c>
      <c r="G190" s="2" t="s">
        <v>813</v>
      </c>
      <c r="H190" s="2">
        <v>23084</v>
      </c>
      <c r="I190" s="2" t="s">
        <v>85</v>
      </c>
      <c r="J190" s="2" t="s">
        <v>827</v>
      </c>
      <c r="K190" s="2" t="s">
        <v>590</v>
      </c>
      <c r="L190" s="2"/>
      <c r="M190" s="2">
        <v>21237280</v>
      </c>
      <c r="N190" s="33"/>
      <c r="O190" s="33"/>
      <c r="P190" s="33"/>
      <c r="Q190" s="2"/>
    </row>
    <row r="191" spans="1:17" ht="45" x14ac:dyDescent="0.25">
      <c r="A191" s="31">
        <v>63</v>
      </c>
      <c r="B191" s="2" t="s">
        <v>730</v>
      </c>
      <c r="C191" s="2" t="s">
        <v>740</v>
      </c>
      <c r="D191" s="2" t="s">
        <v>799</v>
      </c>
      <c r="E191" s="2">
        <v>487.1</v>
      </c>
      <c r="F191" s="2">
        <v>3040447.28</v>
      </c>
      <c r="G191" s="2" t="s">
        <v>813</v>
      </c>
      <c r="H191" s="2">
        <v>23084</v>
      </c>
      <c r="I191" s="2" t="s">
        <v>85</v>
      </c>
      <c r="J191" s="2" t="s">
        <v>827</v>
      </c>
      <c r="K191" s="2" t="s">
        <v>590</v>
      </c>
      <c r="L191" s="2"/>
      <c r="M191" s="2">
        <v>21237280</v>
      </c>
      <c r="N191" s="33"/>
      <c r="O191" s="33"/>
      <c r="P191" s="33"/>
      <c r="Q191" s="2"/>
    </row>
    <row r="192" spans="1:17" ht="56.25" x14ac:dyDescent="0.25">
      <c r="A192" s="31">
        <v>64</v>
      </c>
      <c r="B192" s="2" t="s">
        <v>736</v>
      </c>
      <c r="C192" s="2" t="s">
        <v>740</v>
      </c>
      <c r="D192" s="2" t="s">
        <v>810</v>
      </c>
      <c r="E192" s="2">
        <v>56.2</v>
      </c>
      <c r="F192" s="2">
        <v>12040725.720000001</v>
      </c>
      <c r="G192" s="2" t="s">
        <v>813</v>
      </c>
      <c r="H192" s="2">
        <v>23084</v>
      </c>
      <c r="I192" s="2" t="s">
        <v>85</v>
      </c>
      <c r="J192" s="2" t="s">
        <v>827</v>
      </c>
      <c r="K192" s="2" t="s">
        <v>590</v>
      </c>
      <c r="L192" s="2"/>
      <c r="M192" s="2">
        <v>21237280</v>
      </c>
      <c r="N192" s="33"/>
      <c r="O192" s="33"/>
      <c r="P192" s="33"/>
      <c r="Q192" s="2"/>
    </row>
    <row r="193" spans="1:17" ht="45" x14ac:dyDescent="0.25">
      <c r="A193" s="31">
        <v>65</v>
      </c>
      <c r="B193" s="2" t="s">
        <v>732</v>
      </c>
      <c r="C193" s="2" t="s">
        <v>740</v>
      </c>
      <c r="D193" s="2" t="s">
        <v>802</v>
      </c>
      <c r="E193" s="2">
        <v>485.2</v>
      </c>
      <c r="F193" s="2">
        <v>2048422.21</v>
      </c>
      <c r="G193" s="2" t="s">
        <v>813</v>
      </c>
      <c r="H193" s="2">
        <v>23084</v>
      </c>
      <c r="I193" s="2" t="s">
        <v>85</v>
      </c>
      <c r="J193" s="2" t="s">
        <v>827</v>
      </c>
      <c r="K193" s="2" t="s">
        <v>590</v>
      </c>
      <c r="L193" s="2"/>
      <c r="M193" s="2">
        <v>21237280</v>
      </c>
      <c r="N193" s="33"/>
      <c r="O193" s="33"/>
      <c r="P193" s="33"/>
      <c r="Q193" s="2"/>
    </row>
    <row r="194" spans="1:17" ht="67.5" x14ac:dyDescent="0.25">
      <c r="A194" s="31">
        <v>66</v>
      </c>
      <c r="B194" s="2" t="s">
        <v>717</v>
      </c>
      <c r="C194" s="2" t="s">
        <v>745</v>
      </c>
      <c r="D194" s="2" t="s">
        <v>786</v>
      </c>
      <c r="E194" s="2">
        <v>54.8</v>
      </c>
      <c r="F194" s="2">
        <v>386753.74</v>
      </c>
      <c r="G194" s="2" t="s">
        <v>821</v>
      </c>
      <c r="H194" s="2">
        <v>15917</v>
      </c>
      <c r="I194" s="2" t="s">
        <v>85</v>
      </c>
      <c r="J194" s="2" t="s">
        <v>829</v>
      </c>
      <c r="K194" s="25" t="s">
        <v>590</v>
      </c>
      <c r="L194" s="2"/>
      <c r="M194" s="2">
        <v>31358400.039999999</v>
      </c>
      <c r="N194" s="33"/>
      <c r="O194" s="33"/>
      <c r="P194" s="33"/>
      <c r="Q194" s="2"/>
    </row>
    <row r="195" spans="1:17" ht="67.5" x14ac:dyDescent="0.25">
      <c r="A195" s="31">
        <v>67</v>
      </c>
      <c r="B195" s="2" t="s">
        <v>727</v>
      </c>
      <c r="C195" s="2" t="s">
        <v>745</v>
      </c>
      <c r="D195" s="2" t="s">
        <v>796</v>
      </c>
      <c r="E195" s="2">
        <v>286.10000000000002</v>
      </c>
      <c r="F195" s="2">
        <v>522698.98</v>
      </c>
      <c r="G195" s="2" t="s">
        <v>821</v>
      </c>
      <c r="H195" s="2">
        <v>15917</v>
      </c>
      <c r="I195" s="2" t="s">
        <v>85</v>
      </c>
      <c r="J195" s="2" t="s">
        <v>829</v>
      </c>
      <c r="K195" s="25" t="s">
        <v>590</v>
      </c>
      <c r="L195" s="2"/>
      <c r="M195" s="2">
        <v>31358400.039999999</v>
      </c>
      <c r="N195" s="33"/>
      <c r="O195" s="33"/>
      <c r="P195" s="33"/>
      <c r="Q195" s="2"/>
    </row>
    <row r="196" spans="1:17" ht="67.5" x14ac:dyDescent="0.25">
      <c r="A196" s="31">
        <v>68</v>
      </c>
      <c r="B196" s="2" t="s">
        <v>725</v>
      </c>
      <c r="C196" s="2" t="s">
        <v>745</v>
      </c>
      <c r="D196" s="2" t="s">
        <v>795</v>
      </c>
      <c r="E196" s="2">
        <v>409.4</v>
      </c>
      <c r="F196" s="2"/>
      <c r="G196" s="2" t="s">
        <v>821</v>
      </c>
      <c r="H196" s="2">
        <v>15917</v>
      </c>
      <c r="I196" s="2" t="s">
        <v>85</v>
      </c>
      <c r="J196" s="2" t="s">
        <v>829</v>
      </c>
      <c r="K196" s="25" t="s">
        <v>590</v>
      </c>
      <c r="L196" s="2"/>
      <c r="M196" s="2">
        <v>31358400.039999999</v>
      </c>
      <c r="N196" s="33"/>
      <c r="O196" s="33"/>
      <c r="P196" s="33"/>
      <c r="Q196" s="2"/>
    </row>
    <row r="197" spans="1:17" ht="33.75" x14ac:dyDescent="0.25">
      <c r="A197" s="31">
        <v>69</v>
      </c>
      <c r="B197" s="2" t="s">
        <v>733</v>
      </c>
      <c r="C197" s="2" t="s">
        <v>754</v>
      </c>
      <c r="D197" s="2" t="s">
        <v>804</v>
      </c>
      <c r="E197" s="2">
        <v>16.2</v>
      </c>
      <c r="F197" s="2">
        <v>50430.92</v>
      </c>
      <c r="G197" s="2"/>
      <c r="H197" s="2"/>
      <c r="I197" s="2"/>
      <c r="J197" s="2"/>
      <c r="K197" s="2"/>
      <c r="L197" s="2"/>
      <c r="M197" s="2"/>
      <c r="N197" s="33"/>
      <c r="O197" s="33"/>
      <c r="P197" s="33"/>
      <c r="Q197" s="2"/>
    </row>
    <row r="198" spans="1:17" ht="45" x14ac:dyDescent="0.25">
      <c r="A198" s="31">
        <v>70</v>
      </c>
      <c r="B198" s="2" t="s">
        <v>734</v>
      </c>
      <c r="C198" s="2" t="s">
        <v>755</v>
      </c>
      <c r="D198" s="2" t="s">
        <v>805</v>
      </c>
      <c r="E198" s="15">
        <v>174.9</v>
      </c>
      <c r="F198" s="2">
        <v>544467.19999999995</v>
      </c>
      <c r="G198" s="2"/>
      <c r="H198" s="2"/>
      <c r="I198" s="2"/>
      <c r="J198" s="2"/>
      <c r="K198" s="2"/>
      <c r="L198" s="2"/>
      <c r="M198" s="2"/>
      <c r="N198" s="33"/>
      <c r="O198" s="33"/>
      <c r="P198" s="33"/>
      <c r="Q198" s="2"/>
    </row>
    <row r="199" spans="1:17" ht="33.75" x14ac:dyDescent="0.25">
      <c r="A199" s="31">
        <v>71</v>
      </c>
      <c r="B199" s="2" t="s">
        <v>728</v>
      </c>
      <c r="C199" s="2" t="s">
        <v>751</v>
      </c>
      <c r="D199" s="2" t="s">
        <v>797</v>
      </c>
      <c r="E199" s="2">
        <v>2.7</v>
      </c>
      <c r="F199" s="2">
        <v>8405.15</v>
      </c>
      <c r="G199" s="2"/>
      <c r="H199" s="2"/>
      <c r="I199" s="2"/>
      <c r="J199" s="2"/>
      <c r="K199" s="25"/>
      <c r="L199" s="2"/>
      <c r="M199" s="2"/>
      <c r="N199" s="33"/>
      <c r="O199" s="33"/>
      <c r="P199" s="33"/>
      <c r="Q199" s="2"/>
    </row>
    <row r="200" spans="1:17" ht="33.75" x14ac:dyDescent="0.25">
      <c r="A200" s="31">
        <v>72</v>
      </c>
      <c r="B200" s="2" t="s">
        <v>408</v>
      </c>
      <c r="C200" s="2" t="s">
        <v>757</v>
      </c>
      <c r="D200" s="2" t="s">
        <v>807</v>
      </c>
      <c r="E200" s="2">
        <v>495.7</v>
      </c>
      <c r="F200" s="2">
        <v>2068784.12</v>
      </c>
      <c r="G200" s="2"/>
      <c r="H200" s="2"/>
      <c r="I200" s="2"/>
      <c r="J200" s="2"/>
      <c r="K200" s="25"/>
      <c r="L200" s="2"/>
      <c r="M200" s="2"/>
      <c r="N200" s="33"/>
      <c r="O200" s="33"/>
      <c r="P200" s="33"/>
      <c r="Q200" s="2"/>
    </row>
    <row r="201" spans="1:17" x14ac:dyDescent="0.25">
      <c r="A201" s="247" t="s">
        <v>29</v>
      </c>
      <c r="B201" s="247"/>
      <c r="C201" s="247"/>
      <c r="D201" s="247"/>
      <c r="E201" s="247"/>
      <c r="F201" s="247"/>
      <c r="G201" s="247"/>
      <c r="H201" s="247"/>
      <c r="I201" s="247"/>
      <c r="J201" s="247"/>
      <c r="K201" s="247"/>
      <c r="L201" s="247"/>
      <c r="M201" s="247"/>
      <c r="N201" s="247"/>
      <c r="O201" s="247"/>
      <c r="P201" s="247"/>
      <c r="Q201" s="16"/>
    </row>
    <row r="202" spans="1:17" ht="56.25" x14ac:dyDescent="0.25">
      <c r="A202" s="8">
        <v>1</v>
      </c>
      <c r="B202" s="1" t="s">
        <v>58</v>
      </c>
      <c r="C202" s="2" t="s">
        <v>429</v>
      </c>
      <c r="D202" s="2" t="s">
        <v>129</v>
      </c>
      <c r="E202" s="2">
        <v>3439.6</v>
      </c>
      <c r="F202" s="2">
        <v>13827226.4</v>
      </c>
      <c r="G202" s="2" t="s">
        <v>130</v>
      </c>
      <c r="H202" s="2">
        <v>0.52529999999999999</v>
      </c>
      <c r="I202" s="2" t="s">
        <v>131</v>
      </c>
      <c r="J202" s="2" t="s">
        <v>373</v>
      </c>
      <c r="K202" s="2" t="s">
        <v>132</v>
      </c>
      <c r="L202" s="2" t="s">
        <v>88</v>
      </c>
      <c r="M202" s="3">
        <v>3532064.67</v>
      </c>
      <c r="N202" s="15" t="s">
        <v>592</v>
      </c>
      <c r="O202" s="2">
        <v>200</v>
      </c>
      <c r="P202" s="16"/>
      <c r="Q202" s="16"/>
    </row>
    <row r="203" spans="1:17" ht="56.25" x14ac:dyDescent="0.25">
      <c r="A203" s="8">
        <v>2</v>
      </c>
      <c r="B203" s="1" t="s">
        <v>58</v>
      </c>
      <c r="C203" s="2" t="s">
        <v>428</v>
      </c>
      <c r="D203" s="2" t="s">
        <v>133</v>
      </c>
      <c r="E203" s="2">
        <v>3863.4</v>
      </c>
      <c r="F203" s="2">
        <v>5197856.99</v>
      </c>
      <c r="G203" s="2" t="s">
        <v>134</v>
      </c>
      <c r="H203" s="2">
        <v>2.0406</v>
      </c>
      <c r="I203" s="2" t="s">
        <v>131</v>
      </c>
      <c r="J203" s="2" t="s">
        <v>373</v>
      </c>
      <c r="K203" s="2" t="s">
        <v>132</v>
      </c>
      <c r="L203" s="2" t="s">
        <v>88</v>
      </c>
      <c r="M203" s="3">
        <v>73955629.260000005</v>
      </c>
      <c r="N203" s="15" t="s">
        <v>592</v>
      </c>
      <c r="O203" s="2">
        <v>100</v>
      </c>
      <c r="P203" s="16"/>
      <c r="Q203" s="16"/>
    </row>
    <row r="204" spans="1:17" ht="56.25" x14ac:dyDescent="0.25">
      <c r="A204" s="8">
        <v>3</v>
      </c>
      <c r="B204" s="1" t="s">
        <v>58</v>
      </c>
      <c r="C204" s="2" t="s">
        <v>135</v>
      </c>
      <c r="D204" s="2" t="s">
        <v>136</v>
      </c>
      <c r="E204" s="2">
        <v>2175.9</v>
      </c>
      <c r="F204" s="2">
        <v>35521284.630000003</v>
      </c>
      <c r="G204" s="2" t="s">
        <v>137</v>
      </c>
      <c r="H204" s="2">
        <v>1.0891</v>
      </c>
      <c r="I204" s="2" t="s">
        <v>131</v>
      </c>
      <c r="J204" s="2" t="s">
        <v>373</v>
      </c>
      <c r="K204" s="2" t="s">
        <v>132</v>
      </c>
      <c r="L204" s="2" t="s">
        <v>88</v>
      </c>
      <c r="M204" s="3">
        <v>1682659.5</v>
      </c>
      <c r="N204" s="15" t="s">
        <v>592</v>
      </c>
      <c r="O204" s="2">
        <v>500</v>
      </c>
      <c r="P204" s="16"/>
      <c r="Q204" s="16"/>
    </row>
    <row r="205" spans="1:17" ht="45" x14ac:dyDescent="0.25">
      <c r="A205" s="31">
        <v>4</v>
      </c>
      <c r="B205" s="2" t="s">
        <v>696</v>
      </c>
      <c r="C205" s="2" t="s">
        <v>738</v>
      </c>
      <c r="D205" s="2" t="s">
        <v>40</v>
      </c>
      <c r="E205" s="2">
        <v>113.9</v>
      </c>
      <c r="F205" s="2">
        <v>633031.14</v>
      </c>
      <c r="G205" s="2" t="s">
        <v>573</v>
      </c>
      <c r="H205" s="2">
        <v>28264</v>
      </c>
      <c r="I205" s="2" t="s">
        <v>85</v>
      </c>
      <c r="J205" s="2" t="s">
        <v>293</v>
      </c>
      <c r="K205" s="2" t="s">
        <v>590</v>
      </c>
      <c r="L205" s="2"/>
      <c r="M205" s="2">
        <v>21151929.68</v>
      </c>
      <c r="N205" s="33"/>
      <c r="O205" s="33"/>
      <c r="P205" s="33"/>
      <c r="Q205" s="33"/>
    </row>
    <row r="206" spans="1:17" ht="45" x14ac:dyDescent="0.25">
      <c r="A206" s="31">
        <v>5</v>
      </c>
      <c r="B206" s="2" t="s">
        <v>411</v>
      </c>
      <c r="C206" s="2" t="s">
        <v>752</v>
      </c>
      <c r="D206" s="2" t="s">
        <v>39</v>
      </c>
      <c r="E206" s="2">
        <v>439.4</v>
      </c>
      <c r="F206" s="2">
        <v>1890742.59</v>
      </c>
      <c r="G206" s="2" t="s">
        <v>573</v>
      </c>
      <c r="H206" s="2">
        <v>28264</v>
      </c>
      <c r="I206" s="2" t="s">
        <v>85</v>
      </c>
      <c r="J206" s="2" t="s">
        <v>293</v>
      </c>
      <c r="K206" s="25" t="s">
        <v>590</v>
      </c>
      <c r="L206" s="2"/>
      <c r="M206" s="2">
        <v>21151929.68</v>
      </c>
      <c r="N206" s="33"/>
      <c r="O206" s="33"/>
      <c r="P206" s="33"/>
      <c r="Q206" s="2"/>
    </row>
    <row r="207" spans="1:17" ht="45" x14ac:dyDescent="0.25">
      <c r="A207" s="31">
        <v>6</v>
      </c>
      <c r="B207" s="2" t="s">
        <v>411</v>
      </c>
      <c r="C207" s="2" t="s">
        <v>738</v>
      </c>
      <c r="D207" s="2" t="s">
        <v>38</v>
      </c>
      <c r="E207" s="2">
        <v>62</v>
      </c>
      <c r="F207" s="2">
        <v>344582.36</v>
      </c>
      <c r="G207" s="2" t="s">
        <v>573</v>
      </c>
      <c r="H207" s="2">
        <v>28264</v>
      </c>
      <c r="I207" s="2" t="s">
        <v>85</v>
      </c>
      <c r="J207" s="2" t="s">
        <v>293</v>
      </c>
      <c r="K207" s="25" t="s">
        <v>590</v>
      </c>
      <c r="L207" s="2"/>
      <c r="M207" s="2">
        <v>21151929.68</v>
      </c>
      <c r="N207" s="33"/>
      <c r="O207" s="33"/>
      <c r="P207" s="33"/>
      <c r="Q207" s="2"/>
    </row>
    <row r="208" spans="1:17" ht="45" x14ac:dyDescent="0.25">
      <c r="A208" s="31">
        <v>7</v>
      </c>
      <c r="B208" s="2" t="s">
        <v>411</v>
      </c>
      <c r="C208" s="2" t="s">
        <v>738</v>
      </c>
      <c r="D208" s="2" t="s">
        <v>36</v>
      </c>
      <c r="E208" s="2">
        <v>25</v>
      </c>
      <c r="F208" s="2">
        <v>138944.5</v>
      </c>
      <c r="G208" s="2" t="s">
        <v>573</v>
      </c>
      <c r="H208" s="2">
        <v>28264</v>
      </c>
      <c r="I208" s="2" t="s">
        <v>85</v>
      </c>
      <c r="J208" s="2" t="s">
        <v>293</v>
      </c>
      <c r="K208" s="25" t="s">
        <v>590</v>
      </c>
      <c r="L208" s="2"/>
      <c r="M208" s="2">
        <v>21151929.68</v>
      </c>
      <c r="N208" s="33"/>
      <c r="O208" s="33"/>
      <c r="P208" s="33"/>
      <c r="Q208" s="2"/>
    </row>
    <row r="209" spans="1:17" ht="45" x14ac:dyDescent="0.25">
      <c r="A209" s="31">
        <v>8</v>
      </c>
      <c r="B209" s="2" t="s">
        <v>411</v>
      </c>
      <c r="C209" s="2" t="s">
        <v>738</v>
      </c>
      <c r="D209" s="2" t="s">
        <v>37</v>
      </c>
      <c r="E209" s="2">
        <v>23.4</v>
      </c>
      <c r="F209" s="2">
        <v>130052.05</v>
      </c>
      <c r="G209" s="2" t="s">
        <v>573</v>
      </c>
      <c r="H209" s="2">
        <v>28264</v>
      </c>
      <c r="I209" s="2" t="s">
        <v>85</v>
      </c>
      <c r="J209" s="2" t="s">
        <v>293</v>
      </c>
      <c r="K209" s="25" t="s">
        <v>590</v>
      </c>
      <c r="L209" s="2"/>
      <c r="M209" s="2">
        <v>21151929.68</v>
      </c>
      <c r="N209" s="33"/>
      <c r="O209" s="33"/>
      <c r="P209" s="33"/>
      <c r="Q209" s="2"/>
    </row>
    <row r="210" spans="1:17" ht="45" x14ac:dyDescent="0.25">
      <c r="A210" s="31">
        <v>9</v>
      </c>
      <c r="B210" s="2" t="s">
        <v>726</v>
      </c>
      <c r="C210" s="2" t="s">
        <v>738</v>
      </c>
      <c r="D210" s="2" t="s">
        <v>33</v>
      </c>
      <c r="E210" s="2">
        <v>228.8</v>
      </c>
      <c r="F210" s="2">
        <v>1271620.06</v>
      </c>
      <c r="G210" s="2" t="s">
        <v>573</v>
      </c>
      <c r="H210" s="2">
        <v>28264</v>
      </c>
      <c r="I210" s="2" t="s">
        <v>85</v>
      </c>
      <c r="J210" s="2" t="s">
        <v>293</v>
      </c>
      <c r="K210" s="25" t="s">
        <v>590</v>
      </c>
      <c r="L210" s="2"/>
      <c r="M210" s="2">
        <v>21151929.68</v>
      </c>
      <c r="N210" s="33"/>
      <c r="O210" s="33"/>
      <c r="P210" s="33"/>
      <c r="Q210" s="2"/>
    </row>
    <row r="211" spans="1:17" ht="45" x14ac:dyDescent="0.25">
      <c r="A211" s="31">
        <v>10</v>
      </c>
      <c r="B211" s="15" t="s">
        <v>724</v>
      </c>
      <c r="C211" s="15" t="s">
        <v>738</v>
      </c>
      <c r="D211" s="15" t="s">
        <v>794</v>
      </c>
      <c r="E211" s="15">
        <v>1039.9000000000001</v>
      </c>
      <c r="F211" s="2">
        <v>5779535.4199999999</v>
      </c>
      <c r="G211" s="2" t="s">
        <v>573</v>
      </c>
      <c r="H211" s="2">
        <v>28264</v>
      </c>
      <c r="I211" s="2" t="s">
        <v>85</v>
      </c>
      <c r="J211" s="2" t="s">
        <v>293</v>
      </c>
      <c r="K211" s="25" t="s">
        <v>590</v>
      </c>
      <c r="L211" s="2"/>
      <c r="M211" s="2">
        <v>21151929.68</v>
      </c>
      <c r="N211" s="33"/>
      <c r="O211" s="33"/>
      <c r="P211" s="33"/>
      <c r="Q211" s="2" t="s">
        <v>837</v>
      </c>
    </row>
    <row r="212" spans="1:17" ht="45" x14ac:dyDescent="0.25">
      <c r="A212" s="31">
        <v>11</v>
      </c>
      <c r="B212" s="2" t="s">
        <v>412</v>
      </c>
      <c r="C212" s="2" t="s">
        <v>738</v>
      </c>
      <c r="D212" s="2" t="s">
        <v>32</v>
      </c>
      <c r="E212" s="2">
        <v>646.20000000000005</v>
      </c>
      <c r="F212" s="2">
        <v>3591437.44</v>
      </c>
      <c r="G212" s="2" t="s">
        <v>573</v>
      </c>
      <c r="H212" s="2">
        <v>28264</v>
      </c>
      <c r="I212" s="2" t="s">
        <v>85</v>
      </c>
      <c r="J212" s="2" t="s">
        <v>293</v>
      </c>
      <c r="K212" s="2" t="s">
        <v>590</v>
      </c>
      <c r="L212" s="2"/>
      <c r="M212" s="2">
        <v>21151929.68</v>
      </c>
      <c r="N212" s="33"/>
      <c r="O212" s="33"/>
      <c r="P212" s="33"/>
      <c r="Q212" s="33"/>
    </row>
    <row r="213" spans="1:17" ht="45" x14ac:dyDescent="0.25">
      <c r="A213" s="31">
        <v>12</v>
      </c>
      <c r="B213" s="2" t="s">
        <v>721</v>
      </c>
      <c r="C213" s="2" t="s">
        <v>738</v>
      </c>
      <c r="D213" s="2" t="s">
        <v>35</v>
      </c>
      <c r="E213" s="2">
        <v>26.2</v>
      </c>
      <c r="F213" s="2">
        <v>145613.84</v>
      </c>
      <c r="G213" s="2" t="s">
        <v>573</v>
      </c>
      <c r="H213" s="2">
        <v>28264</v>
      </c>
      <c r="I213" s="2" t="s">
        <v>85</v>
      </c>
      <c r="J213" s="2" t="s">
        <v>293</v>
      </c>
      <c r="K213" s="25" t="s">
        <v>590</v>
      </c>
      <c r="L213" s="2"/>
      <c r="M213" s="2">
        <v>21151929.68</v>
      </c>
      <c r="N213" s="33"/>
      <c r="O213" s="33"/>
      <c r="P213" s="33"/>
      <c r="Q213" s="2"/>
    </row>
    <row r="214" spans="1:17" ht="56.25" x14ac:dyDescent="0.25">
      <c r="A214" s="31">
        <v>13</v>
      </c>
      <c r="B214" s="2" t="s">
        <v>58</v>
      </c>
      <c r="C214" s="2" t="s">
        <v>738</v>
      </c>
      <c r="D214" s="2" t="s">
        <v>787</v>
      </c>
      <c r="E214" s="2">
        <v>1619.8</v>
      </c>
      <c r="F214" s="2">
        <v>9002492.0399999991</v>
      </c>
      <c r="G214" s="2" t="s">
        <v>574</v>
      </c>
      <c r="H214" s="25" t="s">
        <v>582</v>
      </c>
      <c r="I214" s="2" t="s">
        <v>131</v>
      </c>
      <c r="J214" s="25" t="s">
        <v>589</v>
      </c>
      <c r="K214" s="25" t="s">
        <v>590</v>
      </c>
      <c r="L214" s="25"/>
      <c r="M214" s="25" t="s">
        <v>588</v>
      </c>
      <c r="N214" s="25"/>
      <c r="O214" s="33"/>
      <c r="P214" s="33"/>
      <c r="Q214" s="2"/>
    </row>
    <row r="215" spans="1:17" ht="56.25" x14ac:dyDescent="0.25">
      <c r="A215" s="31">
        <v>14</v>
      </c>
      <c r="B215" s="2" t="s">
        <v>58</v>
      </c>
      <c r="C215" s="2" t="s">
        <v>738</v>
      </c>
      <c r="D215" s="2" t="s">
        <v>34</v>
      </c>
      <c r="E215" s="2">
        <v>279.8</v>
      </c>
      <c r="F215" s="25">
        <v>6143353.1500000004</v>
      </c>
      <c r="G215" s="25" t="s">
        <v>574</v>
      </c>
      <c r="H215" s="25" t="s">
        <v>582</v>
      </c>
      <c r="I215" s="2" t="s">
        <v>131</v>
      </c>
      <c r="J215" s="25" t="s">
        <v>589</v>
      </c>
      <c r="K215" s="25" t="s">
        <v>590</v>
      </c>
      <c r="L215" s="25"/>
      <c r="M215" s="25" t="s">
        <v>588</v>
      </c>
      <c r="N215" s="25" t="s">
        <v>591</v>
      </c>
      <c r="O215" s="33"/>
      <c r="P215" s="33"/>
      <c r="Q215" s="2"/>
    </row>
    <row r="216" spans="1:17" ht="45" x14ac:dyDescent="0.25">
      <c r="A216" s="31">
        <v>15</v>
      </c>
      <c r="B216" s="15" t="s">
        <v>726</v>
      </c>
      <c r="C216" s="15" t="s">
        <v>738</v>
      </c>
      <c r="D216" s="15" t="s">
        <v>809</v>
      </c>
      <c r="E216" s="15">
        <v>285.39999999999998</v>
      </c>
      <c r="F216" s="2">
        <v>1586190.41</v>
      </c>
      <c r="G216" s="2" t="s">
        <v>573</v>
      </c>
      <c r="H216" s="2">
        <v>28264</v>
      </c>
      <c r="I216" s="2" t="s">
        <v>85</v>
      </c>
      <c r="J216" s="2" t="s">
        <v>293</v>
      </c>
      <c r="K216" s="25" t="s">
        <v>590</v>
      </c>
      <c r="L216" s="2"/>
      <c r="M216" s="2">
        <v>21151929.68</v>
      </c>
      <c r="N216" s="33"/>
      <c r="O216" s="33"/>
      <c r="P216" s="33"/>
      <c r="Q216" s="2" t="s">
        <v>836</v>
      </c>
    </row>
    <row r="217" spans="1:17" x14ac:dyDescent="0.25">
      <c r="A217" s="247" t="s">
        <v>21</v>
      </c>
      <c r="B217" s="247"/>
      <c r="C217" s="247"/>
      <c r="D217" s="247"/>
      <c r="E217" s="247"/>
      <c r="F217" s="247"/>
      <c r="G217" s="247"/>
      <c r="H217" s="247"/>
      <c r="I217" s="247"/>
      <c r="J217" s="247"/>
      <c r="K217" s="247"/>
      <c r="L217" s="247"/>
      <c r="M217" s="247"/>
      <c r="N217" s="247"/>
      <c r="O217" s="247"/>
      <c r="P217" s="247"/>
      <c r="Q217" s="16"/>
    </row>
    <row r="218" spans="1:17" ht="146.25" x14ac:dyDescent="0.25">
      <c r="A218" s="7">
        <v>1</v>
      </c>
      <c r="B218" s="1" t="s">
        <v>46</v>
      </c>
      <c r="C218" s="2" t="s">
        <v>45</v>
      </c>
      <c r="D218" s="2" t="s">
        <v>41</v>
      </c>
      <c r="E218" s="2">
        <v>81.7</v>
      </c>
      <c r="F218" s="3">
        <v>1431388.09</v>
      </c>
      <c r="G218" s="8"/>
      <c r="H218" s="8"/>
      <c r="I218" s="8"/>
      <c r="J218" s="8"/>
      <c r="K218" s="8"/>
      <c r="L218" s="8"/>
      <c r="M218" s="8"/>
      <c r="N218" s="1" t="s">
        <v>570</v>
      </c>
      <c r="O218" s="1" t="s">
        <v>571</v>
      </c>
      <c r="P218" s="8"/>
      <c r="Q218" s="16"/>
    </row>
    <row r="219" spans="1:17" ht="146.25" x14ac:dyDescent="0.25">
      <c r="A219" s="7">
        <v>2</v>
      </c>
      <c r="B219" s="1" t="s">
        <v>46</v>
      </c>
      <c r="C219" s="2" t="s">
        <v>47</v>
      </c>
      <c r="D219" s="2" t="s">
        <v>42</v>
      </c>
      <c r="E219" s="2">
        <v>116.2</v>
      </c>
      <c r="F219" s="3">
        <v>102916.02</v>
      </c>
      <c r="G219" s="8"/>
      <c r="H219" s="8"/>
      <c r="I219" s="8"/>
      <c r="J219" s="8"/>
      <c r="K219" s="8"/>
      <c r="L219" s="8"/>
      <c r="M219" s="8"/>
      <c r="N219" s="1" t="s">
        <v>570</v>
      </c>
      <c r="O219" s="1" t="s">
        <v>571</v>
      </c>
      <c r="P219" s="8"/>
      <c r="Q219" s="16"/>
    </row>
    <row r="220" spans="1:17" ht="146.25" x14ac:dyDescent="0.25">
      <c r="A220" s="7">
        <v>3</v>
      </c>
      <c r="B220" s="1" t="s">
        <v>46</v>
      </c>
      <c r="C220" s="2" t="s">
        <v>48</v>
      </c>
      <c r="D220" s="3" t="s">
        <v>43</v>
      </c>
      <c r="E220" s="2">
        <v>87.3</v>
      </c>
      <c r="F220" s="3">
        <v>1427707.69</v>
      </c>
      <c r="G220" s="8"/>
      <c r="H220" s="8"/>
      <c r="I220" s="8"/>
      <c r="J220" s="8"/>
      <c r="K220" s="8"/>
      <c r="L220" s="8"/>
      <c r="M220" s="8"/>
      <c r="N220" s="1" t="s">
        <v>570</v>
      </c>
      <c r="O220" s="1" t="s">
        <v>571</v>
      </c>
      <c r="P220" s="8"/>
      <c r="Q220" s="16"/>
    </row>
    <row r="221" spans="1:17" ht="146.25" x14ac:dyDescent="0.25">
      <c r="A221" s="7">
        <v>4</v>
      </c>
      <c r="B221" s="1" t="s">
        <v>46</v>
      </c>
      <c r="C221" s="2" t="s">
        <v>53</v>
      </c>
      <c r="D221" s="3" t="s">
        <v>49</v>
      </c>
      <c r="E221" s="2">
        <v>240.4</v>
      </c>
      <c r="F221" s="3">
        <v>212917.47</v>
      </c>
      <c r="G221" s="8"/>
      <c r="H221" s="8"/>
      <c r="I221" s="8"/>
      <c r="J221" s="8"/>
      <c r="K221" s="8"/>
      <c r="L221" s="8"/>
      <c r="M221" s="8"/>
      <c r="N221" s="1" t="s">
        <v>570</v>
      </c>
      <c r="O221" s="1" t="s">
        <v>571</v>
      </c>
      <c r="P221" s="8"/>
      <c r="Q221" s="16"/>
    </row>
    <row r="222" spans="1:17" ht="146.25" x14ac:dyDescent="0.25">
      <c r="A222" s="7">
        <v>5</v>
      </c>
      <c r="B222" s="1" t="s">
        <v>46</v>
      </c>
      <c r="C222" s="2" t="s">
        <v>53</v>
      </c>
      <c r="D222" s="3" t="s">
        <v>50</v>
      </c>
      <c r="E222" s="4">
        <v>87.9</v>
      </c>
      <c r="F222" s="5">
        <v>77851.27</v>
      </c>
      <c r="G222" s="8"/>
      <c r="H222" s="8"/>
      <c r="I222" s="8"/>
      <c r="J222" s="8"/>
      <c r="K222" s="8"/>
      <c r="L222" s="8"/>
      <c r="M222" s="8"/>
      <c r="N222" s="1" t="s">
        <v>570</v>
      </c>
      <c r="O222" s="1" t="s">
        <v>571</v>
      </c>
      <c r="P222" s="8"/>
      <c r="Q222" s="16"/>
    </row>
    <row r="223" spans="1:17" ht="146.25" x14ac:dyDescent="0.25">
      <c r="A223" s="7">
        <v>6</v>
      </c>
      <c r="B223" s="1" t="s">
        <v>46</v>
      </c>
      <c r="C223" s="2" t="s">
        <v>51</v>
      </c>
      <c r="D223" s="1" t="s">
        <v>55</v>
      </c>
      <c r="E223" s="4">
        <v>80.599999999999994</v>
      </c>
      <c r="F223" s="5">
        <v>1596212.07</v>
      </c>
      <c r="G223" s="8"/>
      <c r="H223" s="8"/>
      <c r="I223" s="8"/>
      <c r="J223" s="8"/>
      <c r="K223" s="8"/>
      <c r="L223" s="8"/>
      <c r="M223" s="8"/>
      <c r="N223" s="1" t="s">
        <v>570</v>
      </c>
      <c r="O223" s="1" t="s">
        <v>571</v>
      </c>
      <c r="P223" s="8"/>
      <c r="Q223" s="16"/>
    </row>
    <row r="224" spans="1:17" ht="146.25" x14ac:dyDescent="0.25">
      <c r="A224" s="7">
        <v>7</v>
      </c>
      <c r="B224" s="1" t="s">
        <v>46</v>
      </c>
      <c r="C224" s="2" t="s">
        <v>52</v>
      </c>
      <c r="D224" s="1" t="s">
        <v>56</v>
      </c>
      <c r="E224" s="4">
        <v>71.599999999999994</v>
      </c>
      <c r="F224" s="5">
        <v>456050</v>
      </c>
      <c r="G224" s="8"/>
      <c r="H224" s="8"/>
      <c r="I224" s="8"/>
      <c r="J224" s="8"/>
      <c r="K224" s="8"/>
      <c r="L224" s="8"/>
      <c r="M224" s="8"/>
      <c r="N224" s="1" t="s">
        <v>570</v>
      </c>
      <c r="O224" s="1" t="s">
        <v>571</v>
      </c>
      <c r="P224" s="8"/>
      <c r="Q224" s="16"/>
    </row>
    <row r="225" spans="1:17" ht="146.25" x14ac:dyDescent="0.25">
      <c r="A225" s="7">
        <v>8</v>
      </c>
      <c r="B225" s="1" t="s">
        <v>46</v>
      </c>
      <c r="C225" s="2" t="s">
        <v>54</v>
      </c>
      <c r="D225" s="4" t="s">
        <v>57</v>
      </c>
      <c r="E225" s="4">
        <v>175.6</v>
      </c>
      <c r="F225" s="5">
        <v>694529.61</v>
      </c>
      <c r="G225" s="17"/>
      <c r="H225" s="17"/>
      <c r="I225" s="17"/>
      <c r="J225" s="17"/>
      <c r="K225" s="17"/>
      <c r="L225" s="17"/>
      <c r="M225" s="17"/>
      <c r="N225" s="1" t="s">
        <v>570</v>
      </c>
      <c r="O225" s="1" t="s">
        <v>571</v>
      </c>
      <c r="P225" s="17"/>
      <c r="Q225" s="16"/>
    </row>
    <row r="226" spans="1:17" x14ac:dyDescent="0.25">
      <c r="A226" s="247" t="s">
        <v>22</v>
      </c>
      <c r="B226" s="247"/>
      <c r="C226" s="247"/>
      <c r="D226" s="247"/>
      <c r="E226" s="247"/>
      <c r="F226" s="247"/>
      <c r="G226" s="247"/>
      <c r="H226" s="247"/>
      <c r="I226" s="247"/>
      <c r="J226" s="247"/>
      <c r="K226" s="247"/>
      <c r="L226" s="247"/>
      <c r="M226" s="247"/>
      <c r="N226" s="247"/>
      <c r="O226" s="247"/>
      <c r="P226" s="247"/>
      <c r="Q226" s="16"/>
    </row>
    <row r="227" spans="1:17" ht="56.25" x14ac:dyDescent="0.25">
      <c r="A227" s="8">
        <v>1</v>
      </c>
      <c r="B227" s="2" t="s">
        <v>313</v>
      </c>
      <c r="C227" s="1" t="s">
        <v>430</v>
      </c>
      <c r="D227" s="1" t="s">
        <v>414</v>
      </c>
      <c r="E227" s="1">
        <v>767.5</v>
      </c>
      <c r="F227" s="20">
        <v>2703491.89</v>
      </c>
      <c r="G227" s="1" t="s">
        <v>423</v>
      </c>
      <c r="H227" s="1">
        <v>5.7299999999999997E-2</v>
      </c>
      <c r="I227" s="1" t="s">
        <v>99</v>
      </c>
      <c r="J227" s="1" t="s">
        <v>425</v>
      </c>
      <c r="K227" s="1" t="s">
        <v>87</v>
      </c>
      <c r="L227" s="17" t="s">
        <v>88</v>
      </c>
      <c r="M227" s="20">
        <v>1028232.84</v>
      </c>
      <c r="N227" s="1" t="s">
        <v>426</v>
      </c>
      <c r="O227" s="1" t="s">
        <v>427</v>
      </c>
      <c r="P227" s="8"/>
      <c r="Q227" s="16"/>
    </row>
    <row r="228" spans="1:17" ht="56.25" x14ac:dyDescent="0.25">
      <c r="A228" s="8">
        <v>2</v>
      </c>
      <c r="B228" s="2" t="s">
        <v>408</v>
      </c>
      <c r="C228" s="1" t="s">
        <v>431</v>
      </c>
      <c r="D228" s="1" t="s">
        <v>415</v>
      </c>
      <c r="E228" s="1">
        <v>713.2</v>
      </c>
      <c r="F228" s="20">
        <v>2512222.04</v>
      </c>
      <c r="G228" s="1" t="s">
        <v>423</v>
      </c>
      <c r="H228" s="1">
        <v>5.7299999999999997E-2</v>
      </c>
      <c r="I228" s="1" t="s">
        <v>99</v>
      </c>
      <c r="J228" s="1" t="s">
        <v>425</v>
      </c>
      <c r="K228" s="1" t="s">
        <v>87</v>
      </c>
      <c r="L228" s="17" t="s">
        <v>88</v>
      </c>
      <c r="M228" s="20">
        <v>1028232.84</v>
      </c>
      <c r="N228" s="1" t="s">
        <v>426</v>
      </c>
      <c r="O228" s="1" t="s">
        <v>427</v>
      </c>
      <c r="P228" s="8"/>
      <c r="Q228" s="16"/>
    </row>
    <row r="229" spans="1:17" ht="56.25" x14ac:dyDescent="0.25">
      <c r="A229" s="8">
        <v>3</v>
      </c>
      <c r="B229" s="2" t="s">
        <v>58</v>
      </c>
      <c r="C229" s="1" t="s">
        <v>432</v>
      </c>
      <c r="D229" s="1" t="s">
        <v>416</v>
      </c>
      <c r="E229" s="1">
        <v>839.4</v>
      </c>
      <c r="F229" s="20">
        <v>13009306.6</v>
      </c>
      <c r="G229" s="1" t="s">
        <v>424</v>
      </c>
      <c r="H229" s="1">
        <v>7.3899999999999993E-2</v>
      </c>
      <c r="I229" s="1" t="s">
        <v>99</v>
      </c>
      <c r="J229" s="1" t="s">
        <v>425</v>
      </c>
      <c r="K229" s="1" t="s">
        <v>87</v>
      </c>
      <c r="L229" s="17" t="s">
        <v>88</v>
      </c>
      <c r="M229" s="20">
        <v>444421.18</v>
      </c>
      <c r="N229" s="1" t="s">
        <v>426</v>
      </c>
      <c r="O229" s="1" t="s">
        <v>427</v>
      </c>
      <c r="P229" s="8"/>
      <c r="Q229" s="16"/>
    </row>
    <row r="230" spans="1:17" ht="56.25" x14ac:dyDescent="0.25">
      <c r="A230" s="8">
        <v>4</v>
      </c>
      <c r="B230" s="2" t="s">
        <v>411</v>
      </c>
      <c r="C230" s="1" t="s">
        <v>432</v>
      </c>
      <c r="D230" s="1" t="s">
        <v>417</v>
      </c>
      <c r="E230" s="1">
        <v>44.1</v>
      </c>
      <c r="F230" s="20">
        <v>683476.79</v>
      </c>
      <c r="G230" s="1" t="s">
        <v>424</v>
      </c>
      <c r="H230" s="1">
        <v>4.4099999999999999E-3</v>
      </c>
      <c r="I230" s="1" t="s">
        <v>99</v>
      </c>
      <c r="J230" s="1" t="s">
        <v>425</v>
      </c>
      <c r="K230" s="1" t="s">
        <v>87</v>
      </c>
      <c r="L230" s="17" t="s">
        <v>88</v>
      </c>
      <c r="M230" s="20">
        <v>444421.18</v>
      </c>
      <c r="N230" s="1" t="s">
        <v>426</v>
      </c>
      <c r="O230" s="1" t="s">
        <v>427</v>
      </c>
      <c r="P230" s="8"/>
      <c r="Q230" s="16"/>
    </row>
    <row r="231" spans="1:17" ht="56.25" x14ac:dyDescent="0.25">
      <c r="A231" s="8">
        <v>5</v>
      </c>
      <c r="B231" s="2" t="s">
        <v>412</v>
      </c>
      <c r="C231" s="1" t="s">
        <v>432</v>
      </c>
      <c r="D231" s="1" t="s">
        <v>418</v>
      </c>
      <c r="E231" s="1">
        <v>149.6</v>
      </c>
      <c r="F231" s="20">
        <v>2318551.66</v>
      </c>
      <c r="G231" s="1" t="s">
        <v>424</v>
      </c>
      <c r="H231" s="1">
        <v>1.4959999999999999E-2</v>
      </c>
      <c r="I231" s="1" t="s">
        <v>99</v>
      </c>
      <c r="J231" s="1" t="s">
        <v>425</v>
      </c>
      <c r="K231" s="1" t="s">
        <v>87</v>
      </c>
      <c r="L231" s="17" t="s">
        <v>88</v>
      </c>
      <c r="M231" s="20">
        <v>444421.18</v>
      </c>
      <c r="N231" s="1" t="s">
        <v>426</v>
      </c>
      <c r="O231" s="1" t="s">
        <v>427</v>
      </c>
      <c r="P231" s="8"/>
      <c r="Q231" s="16"/>
    </row>
    <row r="232" spans="1:17" ht="56.25" x14ac:dyDescent="0.25">
      <c r="A232" s="8">
        <v>6</v>
      </c>
      <c r="B232" s="2" t="s">
        <v>412</v>
      </c>
      <c r="C232" s="1" t="s">
        <v>432</v>
      </c>
      <c r="D232" s="1" t="s">
        <v>419</v>
      </c>
      <c r="E232" s="1">
        <v>313.89999999999998</v>
      </c>
      <c r="F232" s="20">
        <v>4864928.93</v>
      </c>
      <c r="G232" s="1" t="s">
        <v>424</v>
      </c>
      <c r="H232" s="1">
        <v>3.1390000000000001E-2</v>
      </c>
      <c r="I232" s="1" t="s">
        <v>99</v>
      </c>
      <c r="J232" s="1" t="s">
        <v>425</v>
      </c>
      <c r="K232" s="1" t="s">
        <v>87</v>
      </c>
      <c r="L232" s="17" t="s">
        <v>88</v>
      </c>
      <c r="M232" s="20">
        <v>444421.18</v>
      </c>
      <c r="N232" s="1" t="s">
        <v>426</v>
      </c>
      <c r="O232" s="1" t="s">
        <v>427</v>
      </c>
      <c r="P232" s="8"/>
      <c r="Q232" s="16"/>
    </row>
    <row r="233" spans="1:17" ht="56.25" x14ac:dyDescent="0.25">
      <c r="A233" s="8">
        <v>7</v>
      </c>
      <c r="B233" s="2" t="s">
        <v>413</v>
      </c>
      <c r="C233" s="1" t="s">
        <v>432</v>
      </c>
      <c r="D233" s="1" t="s">
        <v>420</v>
      </c>
      <c r="E233" s="1">
        <v>77.599999999999994</v>
      </c>
      <c r="F233" s="20">
        <v>1202671.18</v>
      </c>
      <c r="G233" s="1" t="s">
        <v>424</v>
      </c>
      <c r="H233" s="1">
        <v>3.98E-3</v>
      </c>
      <c r="I233" s="1" t="s">
        <v>99</v>
      </c>
      <c r="J233" s="1" t="s">
        <v>425</v>
      </c>
      <c r="K233" s="1" t="s">
        <v>87</v>
      </c>
      <c r="L233" s="17" t="s">
        <v>88</v>
      </c>
      <c r="M233" s="20">
        <v>444421.18</v>
      </c>
      <c r="N233" s="1" t="s">
        <v>426</v>
      </c>
      <c r="O233" s="1" t="s">
        <v>427</v>
      </c>
      <c r="P233" s="8"/>
      <c r="Q233" s="16"/>
    </row>
    <row r="234" spans="1:17" ht="56.25" x14ac:dyDescent="0.25">
      <c r="A234" s="8">
        <v>8</v>
      </c>
      <c r="B234" s="2" t="s">
        <v>412</v>
      </c>
      <c r="C234" s="1" t="s">
        <v>432</v>
      </c>
      <c r="D234" s="1" t="s">
        <v>421</v>
      </c>
      <c r="E234" s="1">
        <v>238.7</v>
      </c>
      <c r="F234" s="20">
        <v>3699453.76</v>
      </c>
      <c r="G234" s="1" t="s">
        <v>424</v>
      </c>
      <c r="H234" s="1">
        <v>2.3869999999999999E-2</v>
      </c>
      <c r="I234" s="1" t="s">
        <v>99</v>
      </c>
      <c r="J234" s="1" t="s">
        <v>425</v>
      </c>
      <c r="K234" s="1" t="s">
        <v>87</v>
      </c>
      <c r="L234" s="17" t="s">
        <v>88</v>
      </c>
      <c r="M234" s="20">
        <v>444421.18</v>
      </c>
      <c r="N234" s="1" t="s">
        <v>426</v>
      </c>
      <c r="O234" s="1" t="s">
        <v>427</v>
      </c>
      <c r="P234" s="8"/>
      <c r="Q234" s="16"/>
    </row>
    <row r="235" spans="1:17" ht="56.25" x14ac:dyDescent="0.25">
      <c r="A235" s="31">
        <v>9</v>
      </c>
      <c r="B235" s="2" t="s">
        <v>411</v>
      </c>
      <c r="C235" s="2" t="s">
        <v>432</v>
      </c>
      <c r="D235" s="2" t="s">
        <v>422</v>
      </c>
      <c r="E235" s="2">
        <v>217.1</v>
      </c>
      <c r="F235" s="19">
        <v>3364689.61</v>
      </c>
      <c r="G235" s="25" t="s">
        <v>424</v>
      </c>
      <c r="H235" s="2">
        <v>2.171E-2</v>
      </c>
      <c r="I235" s="25" t="s">
        <v>99</v>
      </c>
      <c r="J235" s="25" t="s">
        <v>425</v>
      </c>
      <c r="K235" s="25" t="s">
        <v>87</v>
      </c>
      <c r="L235" s="17" t="s">
        <v>88</v>
      </c>
      <c r="M235" s="20">
        <v>444421.18</v>
      </c>
      <c r="N235" s="25" t="s">
        <v>426</v>
      </c>
      <c r="O235" s="25" t="s">
        <v>427</v>
      </c>
      <c r="P235" s="4"/>
      <c r="Q235" s="16"/>
    </row>
    <row r="236" spans="1:17" ht="56.25" x14ac:dyDescent="0.25">
      <c r="A236" s="31">
        <v>10</v>
      </c>
      <c r="B236" s="2" t="s">
        <v>684</v>
      </c>
      <c r="C236" s="2" t="s">
        <v>739</v>
      </c>
      <c r="D236" s="2" t="s">
        <v>764</v>
      </c>
      <c r="E236" s="2">
        <v>188.8</v>
      </c>
      <c r="F236" s="2">
        <v>3426724.05</v>
      </c>
      <c r="G236" s="2" t="s">
        <v>822</v>
      </c>
      <c r="H236" s="2">
        <v>60903</v>
      </c>
      <c r="I236" s="2" t="s">
        <v>85</v>
      </c>
      <c r="J236" s="2" t="s">
        <v>826</v>
      </c>
      <c r="K236" s="2" t="s">
        <v>590</v>
      </c>
      <c r="L236" s="2"/>
      <c r="M236" s="2">
        <v>21394005.84</v>
      </c>
      <c r="N236" s="33"/>
      <c r="O236" s="33"/>
      <c r="P236" s="33"/>
      <c r="Q236" s="33"/>
    </row>
    <row r="237" spans="1:17" ht="56.25" x14ac:dyDescent="0.25">
      <c r="A237" s="31">
        <v>11</v>
      </c>
      <c r="B237" s="2" t="s">
        <v>699</v>
      </c>
      <c r="C237" s="2" t="s">
        <v>739</v>
      </c>
      <c r="D237" s="2" t="s">
        <v>768</v>
      </c>
      <c r="E237" s="2">
        <v>358.5</v>
      </c>
      <c r="F237" s="2">
        <v>1087903.21</v>
      </c>
      <c r="G237" s="2" t="s">
        <v>822</v>
      </c>
      <c r="H237" s="2">
        <v>60903</v>
      </c>
      <c r="I237" s="2" t="s">
        <v>85</v>
      </c>
      <c r="J237" s="2" t="s">
        <v>826</v>
      </c>
      <c r="K237" s="2" t="s">
        <v>590</v>
      </c>
      <c r="L237" s="2"/>
      <c r="M237" s="2">
        <v>21394005.84</v>
      </c>
      <c r="N237" s="33"/>
      <c r="O237" s="33"/>
      <c r="P237" s="33"/>
      <c r="Q237" s="33"/>
    </row>
    <row r="238" spans="1:17" ht="56.25" x14ac:dyDescent="0.25">
      <c r="A238" s="31">
        <v>12</v>
      </c>
      <c r="B238" s="2" t="s">
        <v>698</v>
      </c>
      <c r="C238" s="2" t="s">
        <v>739</v>
      </c>
      <c r="D238" s="2" t="s">
        <v>766</v>
      </c>
      <c r="E238" s="2">
        <v>62.5</v>
      </c>
      <c r="F238" s="2">
        <v>205961.88</v>
      </c>
      <c r="G238" s="2" t="s">
        <v>822</v>
      </c>
      <c r="H238" s="2">
        <v>60903</v>
      </c>
      <c r="I238" s="2" t="s">
        <v>85</v>
      </c>
      <c r="J238" s="2" t="s">
        <v>826</v>
      </c>
      <c r="K238" s="2" t="s">
        <v>590</v>
      </c>
      <c r="L238" s="2"/>
      <c r="M238" s="2">
        <v>21394005.84</v>
      </c>
      <c r="N238" s="33"/>
      <c r="O238" s="33"/>
      <c r="P238" s="33"/>
      <c r="Q238" s="33"/>
    </row>
    <row r="239" spans="1:17" ht="56.25" x14ac:dyDescent="0.25">
      <c r="A239" s="31">
        <v>13</v>
      </c>
      <c r="B239" s="2" t="s">
        <v>411</v>
      </c>
      <c r="C239" s="2" t="s">
        <v>739</v>
      </c>
      <c r="D239" s="2" t="s">
        <v>800</v>
      </c>
      <c r="E239" s="2">
        <v>23.8</v>
      </c>
      <c r="F239" s="2">
        <v>106359.05</v>
      </c>
      <c r="G239" s="2" t="s">
        <v>822</v>
      </c>
      <c r="H239" s="2">
        <v>60903</v>
      </c>
      <c r="I239" s="2" t="s">
        <v>85</v>
      </c>
      <c r="J239" s="2" t="s">
        <v>826</v>
      </c>
      <c r="K239" s="2" t="s">
        <v>590</v>
      </c>
      <c r="L239" s="2"/>
      <c r="M239" s="2">
        <v>21394005.84</v>
      </c>
      <c r="N239" s="33"/>
      <c r="O239" s="33"/>
      <c r="P239" s="33"/>
      <c r="Q239" s="2"/>
    </row>
    <row r="240" spans="1:17" ht="56.25" x14ac:dyDescent="0.25">
      <c r="A240" s="31">
        <v>14</v>
      </c>
      <c r="B240" s="2" t="s">
        <v>731</v>
      </c>
      <c r="C240" s="2" t="s">
        <v>739</v>
      </c>
      <c r="D240" s="2" t="s">
        <v>801</v>
      </c>
      <c r="E240" s="2">
        <v>17.899999999999999</v>
      </c>
      <c r="F240" s="2">
        <v>13855.67</v>
      </c>
      <c r="G240" s="2" t="s">
        <v>822</v>
      </c>
      <c r="H240" s="2">
        <v>60903</v>
      </c>
      <c r="I240" s="2" t="s">
        <v>85</v>
      </c>
      <c r="J240" s="2" t="s">
        <v>826</v>
      </c>
      <c r="K240" s="2" t="s">
        <v>590</v>
      </c>
      <c r="L240" s="2"/>
      <c r="M240" s="2">
        <v>21394005.84</v>
      </c>
      <c r="N240" s="33"/>
      <c r="O240" s="33"/>
      <c r="P240" s="33"/>
      <c r="Q240" s="2"/>
    </row>
    <row r="241" spans="1:17" ht="56.25" x14ac:dyDescent="0.25">
      <c r="A241" s="31">
        <v>15</v>
      </c>
      <c r="B241" s="2" t="s">
        <v>722</v>
      </c>
      <c r="C241" s="2" t="s">
        <v>739</v>
      </c>
      <c r="D241" s="2" t="s">
        <v>792</v>
      </c>
      <c r="E241" s="2">
        <v>60.9</v>
      </c>
      <c r="F241" s="2">
        <v>47140.25</v>
      </c>
      <c r="G241" s="2" t="s">
        <v>822</v>
      </c>
      <c r="H241" s="2">
        <v>60903</v>
      </c>
      <c r="I241" s="2" t="s">
        <v>85</v>
      </c>
      <c r="J241" s="2" t="s">
        <v>826</v>
      </c>
      <c r="K241" s="2" t="s">
        <v>590</v>
      </c>
      <c r="L241" s="2"/>
      <c r="M241" s="2">
        <v>21394005.84</v>
      </c>
      <c r="N241" s="33"/>
      <c r="O241" s="33"/>
      <c r="P241" s="33"/>
      <c r="Q241" s="2"/>
    </row>
    <row r="242" spans="1:17" ht="56.25" x14ac:dyDescent="0.25">
      <c r="A242" s="31">
        <v>16</v>
      </c>
      <c r="B242" s="2" t="s">
        <v>716</v>
      </c>
      <c r="C242" s="2" t="s">
        <v>744</v>
      </c>
      <c r="D242" s="2" t="s">
        <v>785</v>
      </c>
      <c r="E242" s="2">
        <v>79.900000000000006</v>
      </c>
      <c r="F242" s="2">
        <v>534260.06999999995</v>
      </c>
      <c r="G242" s="2" t="s">
        <v>822</v>
      </c>
      <c r="H242" s="2">
        <v>60903</v>
      </c>
      <c r="I242" s="2" t="s">
        <v>85</v>
      </c>
      <c r="J242" s="2" t="s">
        <v>826</v>
      </c>
      <c r="K242" s="2" t="s">
        <v>590</v>
      </c>
      <c r="L242" s="2"/>
      <c r="M242" s="2">
        <v>21394005.84</v>
      </c>
      <c r="N242" s="33"/>
      <c r="O242" s="33"/>
      <c r="P242" s="33"/>
      <c r="Q242" s="2"/>
    </row>
    <row r="243" spans="1:17" ht="67.5" x14ac:dyDescent="0.25">
      <c r="A243" s="31">
        <v>17</v>
      </c>
      <c r="B243" s="2" t="s">
        <v>330</v>
      </c>
      <c r="C243" s="2" t="s">
        <v>759</v>
      </c>
      <c r="D243" s="2" t="s">
        <v>811</v>
      </c>
      <c r="E243" s="2">
        <v>798.5</v>
      </c>
      <c r="F243" s="2">
        <v>8591947.8399999999</v>
      </c>
      <c r="G243" s="2" t="s">
        <v>818</v>
      </c>
      <c r="H243" s="2">
        <v>2235</v>
      </c>
      <c r="I243" s="2" t="s">
        <v>85</v>
      </c>
      <c r="J243" s="2" t="s">
        <v>830</v>
      </c>
      <c r="K243" s="25" t="s">
        <v>590</v>
      </c>
      <c r="L243" s="2"/>
      <c r="M243" s="2">
        <v>5866875</v>
      </c>
      <c r="N243" s="33"/>
      <c r="O243" s="33"/>
      <c r="P243" s="33"/>
      <c r="Q243" s="2"/>
    </row>
    <row r="244" spans="1:17" ht="67.5" x14ac:dyDescent="0.25">
      <c r="A244" s="31">
        <v>18</v>
      </c>
      <c r="B244" s="2" t="s">
        <v>330</v>
      </c>
      <c r="C244" s="2" t="s">
        <v>760</v>
      </c>
      <c r="D244" s="2" t="s">
        <v>812</v>
      </c>
      <c r="E244" s="2">
        <v>480.8</v>
      </c>
      <c r="F244" s="2">
        <v>4059932.9</v>
      </c>
      <c r="G244" s="2" t="s">
        <v>819</v>
      </c>
      <c r="H244" s="2">
        <v>1789</v>
      </c>
      <c r="I244" s="2" t="s">
        <v>99</v>
      </c>
      <c r="J244" s="2" t="s">
        <v>830</v>
      </c>
      <c r="K244" s="25" t="s">
        <v>590</v>
      </c>
      <c r="L244" s="2"/>
      <c r="M244" s="2">
        <v>4696125</v>
      </c>
      <c r="N244" s="33"/>
      <c r="O244" s="33"/>
      <c r="P244" s="33"/>
      <c r="Q244" s="2"/>
    </row>
    <row r="245" spans="1:17" x14ac:dyDescent="0.25">
      <c r="A245" s="244" t="s">
        <v>843</v>
      </c>
      <c r="B245" s="245"/>
      <c r="C245" s="245"/>
      <c r="D245" s="245"/>
      <c r="E245" s="245"/>
      <c r="F245" s="245"/>
      <c r="G245" s="245"/>
      <c r="H245" s="245"/>
      <c r="I245" s="245"/>
      <c r="J245" s="245"/>
      <c r="K245" s="245"/>
      <c r="L245" s="245"/>
      <c r="M245" s="245"/>
      <c r="N245" s="245"/>
      <c r="O245" s="245"/>
      <c r="P245" s="245"/>
      <c r="Q245" s="246"/>
    </row>
    <row r="246" spans="1:17" ht="56.25" x14ac:dyDescent="0.25">
      <c r="A246" s="9">
        <v>1</v>
      </c>
      <c r="B246" s="2" t="s">
        <v>700</v>
      </c>
      <c r="C246" s="2" t="s">
        <v>742</v>
      </c>
      <c r="D246" s="2" t="s">
        <v>769</v>
      </c>
      <c r="E246" s="2">
        <v>40.6</v>
      </c>
      <c r="F246" s="2">
        <v>496288.72</v>
      </c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</row>
    <row r="247" spans="1:17" ht="67.5" x14ac:dyDescent="0.25">
      <c r="A247" s="9">
        <v>2</v>
      </c>
      <c r="B247" s="2" t="s">
        <v>701</v>
      </c>
      <c r="C247" s="2" t="s">
        <v>743</v>
      </c>
      <c r="D247" s="2" t="s">
        <v>770</v>
      </c>
      <c r="E247" s="2">
        <v>36.200000000000003</v>
      </c>
      <c r="F247" s="2">
        <v>442503.73</v>
      </c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</row>
    <row r="248" spans="1:17" ht="67.5" x14ac:dyDescent="0.25">
      <c r="A248" s="9">
        <v>3</v>
      </c>
      <c r="B248" s="2" t="s">
        <v>702</v>
      </c>
      <c r="C248" s="2" t="s">
        <v>743</v>
      </c>
      <c r="D248" s="2" t="s">
        <v>771</v>
      </c>
      <c r="E248" s="2">
        <v>33.4</v>
      </c>
      <c r="F248" s="2">
        <v>408276.92</v>
      </c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</row>
    <row r="249" spans="1:17" ht="67.5" x14ac:dyDescent="0.25">
      <c r="A249" s="9">
        <v>4</v>
      </c>
      <c r="B249" s="2" t="s">
        <v>703</v>
      </c>
      <c r="C249" s="2" t="s">
        <v>743</v>
      </c>
      <c r="D249" s="2" t="s">
        <v>772</v>
      </c>
      <c r="E249" s="2">
        <v>33.799999999999997</v>
      </c>
      <c r="F249" s="2">
        <v>413166.47</v>
      </c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</row>
    <row r="250" spans="1:17" ht="67.5" x14ac:dyDescent="0.25">
      <c r="A250" s="9">
        <v>5</v>
      </c>
      <c r="B250" s="2" t="s">
        <v>704</v>
      </c>
      <c r="C250" s="2" t="s">
        <v>743</v>
      </c>
      <c r="D250" s="2" t="s">
        <v>773</v>
      </c>
      <c r="E250" s="2">
        <v>34</v>
      </c>
      <c r="F250" s="2">
        <v>415611.24</v>
      </c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</row>
    <row r="251" spans="1:17" ht="67.5" x14ac:dyDescent="0.25">
      <c r="A251" s="9">
        <v>6</v>
      </c>
      <c r="B251" s="2" t="s">
        <v>705</v>
      </c>
      <c r="C251" s="2" t="s">
        <v>743</v>
      </c>
      <c r="D251" s="2" t="s">
        <v>774</v>
      </c>
      <c r="E251" s="2">
        <v>34.1</v>
      </c>
      <c r="F251" s="2">
        <v>416833.63</v>
      </c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</row>
    <row r="252" spans="1:17" ht="67.5" x14ac:dyDescent="0.25">
      <c r="A252" s="9">
        <v>7</v>
      </c>
      <c r="B252" s="2" t="s">
        <v>706</v>
      </c>
      <c r="C252" s="2" t="s">
        <v>743</v>
      </c>
      <c r="D252" s="2" t="s">
        <v>775</v>
      </c>
      <c r="E252" s="2">
        <v>33.9</v>
      </c>
      <c r="F252" s="2">
        <v>414388.85</v>
      </c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</row>
    <row r="253" spans="1:17" ht="67.5" x14ac:dyDescent="0.25">
      <c r="A253" s="9">
        <v>8</v>
      </c>
      <c r="B253" s="2" t="s">
        <v>707</v>
      </c>
      <c r="C253" s="2" t="s">
        <v>743</v>
      </c>
      <c r="D253" s="2" t="s">
        <v>776</v>
      </c>
      <c r="E253" s="2">
        <v>33.4</v>
      </c>
      <c r="F253" s="2">
        <v>408276.92</v>
      </c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</row>
    <row r="254" spans="1:17" ht="67.5" x14ac:dyDescent="0.25">
      <c r="A254" s="9">
        <v>9</v>
      </c>
      <c r="B254" s="2" t="s">
        <v>708</v>
      </c>
      <c r="C254" s="2" t="s">
        <v>743</v>
      </c>
      <c r="D254" s="2" t="s">
        <v>777</v>
      </c>
      <c r="E254" s="2">
        <v>36.1</v>
      </c>
      <c r="F254" s="2">
        <v>441281.35</v>
      </c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</row>
    <row r="255" spans="1:17" ht="67.5" x14ac:dyDescent="0.25">
      <c r="A255" s="9">
        <v>10</v>
      </c>
      <c r="B255" s="2" t="s">
        <v>709</v>
      </c>
      <c r="C255" s="2" t="s">
        <v>743</v>
      </c>
      <c r="D255" s="2" t="s">
        <v>778</v>
      </c>
      <c r="E255" s="2">
        <v>33.799999999999997</v>
      </c>
      <c r="F255" s="2">
        <v>413166.47</v>
      </c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</row>
    <row r="256" spans="1:17" ht="67.5" x14ac:dyDescent="0.25">
      <c r="A256" s="9">
        <v>11</v>
      </c>
      <c r="B256" s="2" t="s">
        <v>710</v>
      </c>
      <c r="C256" s="2" t="s">
        <v>743</v>
      </c>
      <c r="D256" s="2" t="s">
        <v>779</v>
      </c>
      <c r="E256" s="2">
        <v>33.1</v>
      </c>
      <c r="F256" s="2">
        <v>404609.77</v>
      </c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</row>
    <row r="257" spans="1:17" ht="67.5" x14ac:dyDescent="0.25">
      <c r="A257" s="9">
        <v>12</v>
      </c>
      <c r="B257" s="2" t="s">
        <v>711</v>
      </c>
      <c r="C257" s="2" t="s">
        <v>743</v>
      </c>
      <c r="D257" s="2" t="s">
        <v>780</v>
      </c>
      <c r="E257" s="2">
        <v>73.2</v>
      </c>
      <c r="F257" s="2">
        <v>894786.55</v>
      </c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</row>
    <row r="258" spans="1:17" ht="67.5" x14ac:dyDescent="0.25">
      <c r="A258" s="9">
        <v>13</v>
      </c>
      <c r="B258" s="2" t="s">
        <v>712</v>
      </c>
      <c r="C258" s="2" t="s">
        <v>743</v>
      </c>
      <c r="D258" s="2" t="s">
        <v>781</v>
      </c>
      <c r="E258" s="2">
        <v>63.5</v>
      </c>
      <c r="F258" s="2">
        <v>776215.11</v>
      </c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</row>
    <row r="259" spans="1:17" ht="67.5" x14ac:dyDescent="0.25">
      <c r="A259" s="9">
        <v>14</v>
      </c>
      <c r="B259" s="2" t="s">
        <v>713</v>
      </c>
      <c r="C259" s="2" t="s">
        <v>743</v>
      </c>
      <c r="D259" s="2" t="s">
        <v>782</v>
      </c>
      <c r="E259" s="2">
        <v>43.7</v>
      </c>
      <c r="F259" s="2">
        <v>534182.68000000005</v>
      </c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</row>
  </sheetData>
  <mergeCells count="40">
    <mergeCell ref="N3:N4"/>
    <mergeCell ref="C3:C4"/>
    <mergeCell ref="E3:E4"/>
    <mergeCell ref="H3:H4"/>
    <mergeCell ref="I3:I4"/>
    <mergeCell ref="J3:J4"/>
    <mergeCell ref="K3:K4"/>
    <mergeCell ref="D3:D4"/>
    <mergeCell ref="A1:Q1"/>
    <mergeCell ref="A128:P128"/>
    <mergeCell ref="A12:P12"/>
    <mergeCell ref="A14:P14"/>
    <mergeCell ref="A21:P21"/>
    <mergeCell ref="A33:P33"/>
    <mergeCell ref="A23:P23"/>
    <mergeCell ref="A25:P25"/>
    <mergeCell ref="A27:P27"/>
    <mergeCell ref="A31:P31"/>
    <mergeCell ref="Q3:Q4"/>
    <mergeCell ref="A6:Q6"/>
    <mergeCell ref="M3:M4"/>
    <mergeCell ref="O3:O4"/>
    <mergeCell ref="P3:P4"/>
    <mergeCell ref="L3:L4"/>
    <mergeCell ref="A245:Q245"/>
    <mergeCell ref="A201:P201"/>
    <mergeCell ref="B3:B4"/>
    <mergeCell ref="A35:P35"/>
    <mergeCell ref="A41:P41"/>
    <mergeCell ref="A50:P50"/>
    <mergeCell ref="A55:P55"/>
    <mergeCell ref="A71:P71"/>
    <mergeCell ref="A217:P217"/>
    <mergeCell ref="A226:P226"/>
    <mergeCell ref="A73:P73"/>
    <mergeCell ref="A78:P78"/>
    <mergeCell ref="A121:P121"/>
    <mergeCell ref="F3:F4"/>
    <mergeCell ref="G3:G4"/>
    <mergeCell ref="A3:A4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1"/>
  <sheetViews>
    <sheetView tabSelected="1" zoomScale="85" zoomScaleNormal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1" max="1" width="8.140625" style="102" customWidth="1"/>
    <col min="2" max="2" width="7.140625" customWidth="1"/>
    <col min="3" max="3" width="18" customWidth="1"/>
    <col min="4" max="4" width="22.140625" customWidth="1"/>
    <col min="5" max="5" width="16.7109375" customWidth="1"/>
    <col min="6" max="6" width="14.42578125" customWidth="1"/>
    <col min="7" max="7" width="14.5703125" customWidth="1"/>
    <col min="8" max="8" width="15.85546875" customWidth="1"/>
    <col min="9" max="9" width="14.140625" customWidth="1"/>
    <col min="10" max="10" width="18.85546875" style="48" customWidth="1"/>
    <col min="11" max="11" width="16.5703125" style="48" customWidth="1"/>
    <col min="12" max="12" width="15.5703125" customWidth="1"/>
    <col min="13" max="13" width="18.140625" style="54" customWidth="1"/>
    <col min="14" max="14" width="15.5703125" customWidth="1"/>
    <col min="15" max="15" width="14.140625" style="58" customWidth="1"/>
    <col min="16" max="16" width="12.140625" hidden="1" customWidth="1"/>
    <col min="17" max="17" width="14.140625" customWidth="1"/>
    <col min="18" max="19" width="20" style="96" customWidth="1"/>
  </cols>
  <sheetData>
    <row r="1" spans="1:19" ht="48.95" customHeight="1" x14ac:dyDescent="0.25">
      <c r="B1" s="305" t="s">
        <v>937</v>
      </c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178"/>
    </row>
    <row r="3" spans="1:19" ht="51" customHeight="1" x14ac:dyDescent="0.25">
      <c r="A3" s="101"/>
      <c r="B3" s="307" t="s">
        <v>23</v>
      </c>
      <c r="C3" s="309" t="s">
        <v>44</v>
      </c>
      <c r="D3" s="309" t="s">
        <v>0</v>
      </c>
      <c r="E3" s="309" t="s">
        <v>1</v>
      </c>
      <c r="F3" s="309" t="s">
        <v>587</v>
      </c>
      <c r="G3" s="309" t="s">
        <v>2</v>
      </c>
      <c r="H3" s="309" t="s">
        <v>3</v>
      </c>
      <c r="I3" s="309" t="s">
        <v>583</v>
      </c>
      <c r="J3" s="310" t="s">
        <v>584</v>
      </c>
      <c r="K3" s="312" t="s">
        <v>585</v>
      </c>
      <c r="L3" s="309" t="s">
        <v>586</v>
      </c>
      <c r="M3" s="309" t="s">
        <v>4</v>
      </c>
      <c r="N3" s="309" t="s">
        <v>5</v>
      </c>
      <c r="O3" s="310" t="s">
        <v>907</v>
      </c>
      <c r="P3" s="309" t="s">
        <v>6</v>
      </c>
      <c r="Q3" s="309" t="s">
        <v>7</v>
      </c>
      <c r="R3" s="310" t="s">
        <v>835</v>
      </c>
      <c r="S3" s="182"/>
    </row>
    <row r="4" spans="1:19" ht="153" customHeight="1" x14ac:dyDescent="0.25">
      <c r="A4" s="101"/>
      <c r="B4" s="308"/>
      <c r="C4" s="309"/>
      <c r="D4" s="309"/>
      <c r="E4" s="309"/>
      <c r="F4" s="309"/>
      <c r="G4" s="309"/>
      <c r="H4" s="309"/>
      <c r="I4" s="309"/>
      <c r="J4" s="311"/>
      <c r="K4" s="312"/>
      <c r="L4" s="309"/>
      <c r="M4" s="309"/>
      <c r="N4" s="309"/>
      <c r="O4" s="311"/>
      <c r="P4" s="309"/>
      <c r="Q4" s="309"/>
      <c r="R4" s="311"/>
      <c r="S4" s="182"/>
    </row>
    <row r="5" spans="1:19" x14ac:dyDescent="0.25">
      <c r="A5" s="101"/>
      <c r="B5" s="100">
        <v>1</v>
      </c>
      <c r="C5" s="21">
        <v>2</v>
      </c>
      <c r="D5" s="222">
        <v>3</v>
      </c>
      <c r="E5" s="21">
        <v>4</v>
      </c>
      <c r="F5" s="21">
        <v>5</v>
      </c>
      <c r="G5" s="222">
        <v>6</v>
      </c>
      <c r="H5" s="21">
        <v>7</v>
      </c>
      <c r="I5" s="21">
        <v>8</v>
      </c>
      <c r="J5" s="222">
        <v>9</v>
      </c>
      <c r="K5" s="21">
        <v>10</v>
      </c>
      <c r="L5" s="21">
        <v>11</v>
      </c>
      <c r="M5" s="222">
        <v>12</v>
      </c>
      <c r="N5" s="21">
        <v>13</v>
      </c>
      <c r="O5" s="224">
        <v>14</v>
      </c>
      <c r="P5" s="222">
        <v>15</v>
      </c>
      <c r="Q5" s="21">
        <v>15</v>
      </c>
      <c r="R5" s="94">
        <v>16</v>
      </c>
      <c r="S5" s="183"/>
    </row>
    <row r="6" spans="1:19" ht="18.75" x14ac:dyDescent="0.3">
      <c r="A6" s="101"/>
      <c r="B6" s="284" t="s">
        <v>844</v>
      </c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4"/>
      <c r="R6" s="285"/>
      <c r="S6" s="219"/>
    </row>
    <row r="7" spans="1:19" ht="18.75" x14ac:dyDescent="0.25">
      <c r="A7" s="101"/>
      <c r="B7" s="258" t="s">
        <v>848</v>
      </c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258"/>
      <c r="R7" s="259"/>
      <c r="S7" s="185"/>
    </row>
    <row r="8" spans="1:19" s="47" customFormat="1" ht="55.5" customHeight="1" x14ac:dyDescent="0.25">
      <c r="A8" s="104">
        <v>1</v>
      </c>
      <c r="B8" s="70">
        <v>1</v>
      </c>
      <c r="C8" s="44" t="s">
        <v>58</v>
      </c>
      <c r="D8" s="44" t="s">
        <v>850</v>
      </c>
      <c r="E8" s="44" t="s">
        <v>788</v>
      </c>
      <c r="F8" s="44">
        <v>135.1</v>
      </c>
      <c r="G8" s="44">
        <v>3482727.98</v>
      </c>
      <c r="H8" s="44" t="s">
        <v>814</v>
      </c>
      <c r="I8" s="44">
        <v>7.6999999999999999E-2</v>
      </c>
      <c r="J8" s="44" t="s">
        <v>85</v>
      </c>
      <c r="K8" s="44" t="s">
        <v>877</v>
      </c>
      <c r="L8" s="37" t="s">
        <v>874</v>
      </c>
      <c r="M8" s="50" t="s">
        <v>88</v>
      </c>
      <c r="N8" s="44">
        <v>71810.2</v>
      </c>
      <c r="O8" s="44" t="s">
        <v>871</v>
      </c>
      <c r="P8" s="46"/>
      <c r="Q8" s="46"/>
      <c r="R8" s="44"/>
      <c r="S8" s="186"/>
    </row>
    <row r="9" spans="1:19" s="47" customFormat="1" ht="42.75" customHeight="1" x14ac:dyDescent="0.25">
      <c r="A9" s="104">
        <v>2</v>
      </c>
      <c r="B9" s="148">
        <v>2</v>
      </c>
      <c r="C9" s="148" t="s">
        <v>1596</v>
      </c>
      <c r="D9" s="148" t="s">
        <v>1592</v>
      </c>
      <c r="E9" s="148" t="s">
        <v>1593</v>
      </c>
      <c r="F9" s="148">
        <v>53.4</v>
      </c>
      <c r="G9" s="148">
        <v>366657.75</v>
      </c>
      <c r="H9" s="148" t="s">
        <v>1594</v>
      </c>
      <c r="I9" s="148">
        <v>2.2058</v>
      </c>
      <c r="J9" s="148" t="s">
        <v>85</v>
      </c>
      <c r="K9" s="148" t="s">
        <v>892</v>
      </c>
      <c r="L9" s="146" t="s">
        <v>874</v>
      </c>
      <c r="M9" s="150" t="s">
        <v>88</v>
      </c>
      <c r="N9" s="148" t="s">
        <v>1595</v>
      </c>
      <c r="O9" s="146" t="s">
        <v>1028</v>
      </c>
      <c r="P9" s="149"/>
      <c r="Q9" s="149"/>
      <c r="R9" s="148"/>
      <c r="S9" s="186"/>
    </row>
    <row r="10" spans="1:19" s="47" customFormat="1" ht="53.25" customHeight="1" x14ac:dyDescent="0.25">
      <c r="A10" s="104">
        <v>3</v>
      </c>
      <c r="B10" s="148">
        <v>3</v>
      </c>
      <c r="C10" s="148" t="s">
        <v>330</v>
      </c>
      <c r="D10" s="148" t="s">
        <v>1685</v>
      </c>
      <c r="E10" s="148" t="s">
        <v>1686</v>
      </c>
      <c r="F10" s="148">
        <v>56.1</v>
      </c>
      <c r="G10" s="148">
        <v>166127.81</v>
      </c>
      <c r="H10" s="148" t="s">
        <v>1687</v>
      </c>
      <c r="I10" s="148">
        <f>100/10000</f>
        <v>0.01</v>
      </c>
      <c r="J10" s="148" t="s">
        <v>85</v>
      </c>
      <c r="K10" s="148" t="s">
        <v>230</v>
      </c>
      <c r="L10" s="146" t="s">
        <v>874</v>
      </c>
      <c r="M10" s="150" t="s">
        <v>88</v>
      </c>
      <c r="N10" s="148">
        <v>8900</v>
      </c>
      <c r="O10" s="146" t="s">
        <v>1688</v>
      </c>
      <c r="P10" s="149"/>
      <c r="Q10" s="149"/>
      <c r="R10" s="148"/>
      <c r="S10" s="186"/>
    </row>
    <row r="11" spans="1:19" ht="18.75" x14ac:dyDescent="0.25">
      <c r="A11" s="101"/>
      <c r="B11" s="258" t="s">
        <v>849</v>
      </c>
      <c r="C11" s="258"/>
      <c r="D11" s="258"/>
      <c r="E11" s="258"/>
      <c r="F11" s="258"/>
      <c r="G11" s="258"/>
      <c r="H11" s="258"/>
      <c r="I11" s="258"/>
      <c r="J11" s="258"/>
      <c r="K11" s="258"/>
      <c r="L11" s="258"/>
      <c r="M11" s="258"/>
      <c r="N11" s="258"/>
      <c r="O11" s="258"/>
      <c r="P11" s="258"/>
      <c r="Q11" s="258"/>
      <c r="R11" s="259"/>
      <c r="S11" s="185"/>
    </row>
    <row r="12" spans="1:19" s="61" customFormat="1" ht="56.25" customHeight="1" x14ac:dyDescent="0.25">
      <c r="A12" s="105">
        <v>4</v>
      </c>
      <c r="B12" s="71">
        <v>1</v>
      </c>
      <c r="C12" s="55" t="s">
        <v>735</v>
      </c>
      <c r="D12" s="55" t="s">
        <v>758</v>
      </c>
      <c r="E12" s="55" t="s">
        <v>808</v>
      </c>
      <c r="F12" s="55">
        <v>1065.2</v>
      </c>
      <c r="G12" s="55">
        <v>5587410.7300000004</v>
      </c>
      <c r="H12" s="55" t="s">
        <v>817</v>
      </c>
      <c r="I12" s="59">
        <v>5.67</v>
      </c>
      <c r="J12" s="55" t="s">
        <v>831</v>
      </c>
      <c r="K12" s="55" t="s">
        <v>878</v>
      </c>
      <c r="L12" s="55" t="s">
        <v>874</v>
      </c>
      <c r="M12" s="56" t="s">
        <v>88</v>
      </c>
      <c r="N12" s="55">
        <v>19448.099999999999</v>
      </c>
      <c r="O12" s="37" t="s">
        <v>869</v>
      </c>
      <c r="P12" s="60"/>
      <c r="Q12" s="60"/>
      <c r="R12" s="36"/>
      <c r="S12" s="187"/>
    </row>
    <row r="13" spans="1:19" s="61" customFormat="1" ht="56.25" customHeight="1" x14ac:dyDescent="0.25">
      <c r="A13" s="105">
        <v>5</v>
      </c>
      <c r="B13" s="55">
        <v>2</v>
      </c>
      <c r="C13" s="55" t="s">
        <v>1232</v>
      </c>
      <c r="D13" s="55" t="s">
        <v>1233</v>
      </c>
      <c r="E13" s="55" t="s">
        <v>1234</v>
      </c>
      <c r="F13" s="55">
        <v>116.6</v>
      </c>
      <c r="G13" s="55">
        <v>833684.17</v>
      </c>
      <c r="H13" s="55" t="s">
        <v>119</v>
      </c>
      <c r="I13" s="55" t="s">
        <v>119</v>
      </c>
      <c r="J13" s="55" t="s">
        <v>119</v>
      </c>
      <c r="K13" s="55" t="s">
        <v>119</v>
      </c>
      <c r="L13" s="55" t="s">
        <v>119</v>
      </c>
      <c r="M13" s="55" t="s">
        <v>119</v>
      </c>
      <c r="N13" s="55" t="s">
        <v>119</v>
      </c>
      <c r="O13" s="37" t="s">
        <v>869</v>
      </c>
      <c r="P13" s="60"/>
      <c r="Q13" s="60"/>
      <c r="R13" s="36"/>
      <c r="S13" s="187"/>
    </row>
    <row r="14" spans="1:19" s="61" customFormat="1" ht="56.25" customHeight="1" x14ac:dyDescent="0.25">
      <c r="A14" s="105">
        <v>6</v>
      </c>
      <c r="B14" s="71">
        <v>3</v>
      </c>
      <c r="C14" s="55" t="s">
        <v>1667</v>
      </c>
      <c r="D14" s="55" t="s">
        <v>1668</v>
      </c>
      <c r="E14" s="55" t="s">
        <v>1669</v>
      </c>
      <c r="F14" s="55">
        <v>619</v>
      </c>
      <c r="G14" s="55">
        <v>1833682.43</v>
      </c>
      <c r="H14" s="55" t="s">
        <v>119</v>
      </c>
      <c r="I14" s="55" t="s">
        <v>119</v>
      </c>
      <c r="J14" s="55" t="s">
        <v>119</v>
      </c>
      <c r="K14" s="55" t="s">
        <v>119</v>
      </c>
      <c r="L14" s="55" t="s">
        <v>119</v>
      </c>
      <c r="M14" s="55" t="s">
        <v>119</v>
      </c>
      <c r="N14" s="55" t="s">
        <v>119</v>
      </c>
      <c r="O14" s="146" t="s">
        <v>869</v>
      </c>
      <c r="P14" s="60"/>
      <c r="Q14" s="60"/>
      <c r="R14" s="145"/>
      <c r="S14" s="187"/>
    </row>
    <row r="15" spans="1:19" s="61" customFormat="1" ht="56.25" customHeight="1" x14ac:dyDescent="0.25">
      <c r="A15" s="105">
        <v>7</v>
      </c>
      <c r="B15" s="55">
        <v>4</v>
      </c>
      <c r="C15" s="55" t="s">
        <v>735</v>
      </c>
      <c r="D15" s="55" t="s">
        <v>1668</v>
      </c>
      <c r="E15" s="55" t="s">
        <v>1670</v>
      </c>
      <c r="F15" s="55">
        <v>1330.5</v>
      </c>
      <c r="G15" s="55">
        <v>5191407.2300000004</v>
      </c>
      <c r="H15" s="55" t="s">
        <v>119</v>
      </c>
      <c r="I15" s="55" t="s">
        <v>119</v>
      </c>
      <c r="J15" s="55" t="s">
        <v>119</v>
      </c>
      <c r="K15" s="55" t="s">
        <v>119</v>
      </c>
      <c r="L15" s="55" t="s">
        <v>119</v>
      </c>
      <c r="M15" s="55" t="s">
        <v>119</v>
      </c>
      <c r="N15" s="55" t="s">
        <v>119</v>
      </c>
      <c r="O15" s="146" t="s">
        <v>869</v>
      </c>
      <c r="P15" s="60"/>
      <c r="Q15" s="60"/>
      <c r="R15" s="145"/>
      <c r="S15" s="187"/>
    </row>
    <row r="16" spans="1:19" s="61" customFormat="1" ht="18.75" customHeight="1" x14ac:dyDescent="0.25">
      <c r="A16" s="105"/>
      <c r="B16" s="258" t="s">
        <v>856</v>
      </c>
      <c r="C16" s="258"/>
      <c r="D16" s="258"/>
      <c r="E16" s="258"/>
      <c r="F16" s="258"/>
      <c r="G16" s="258"/>
      <c r="H16" s="258"/>
      <c r="I16" s="258"/>
      <c r="J16" s="258"/>
      <c r="K16" s="258"/>
      <c r="L16" s="258"/>
      <c r="M16" s="258"/>
      <c r="N16" s="258"/>
      <c r="O16" s="258"/>
      <c r="P16" s="258"/>
      <c r="Q16" s="258"/>
      <c r="R16" s="259"/>
      <c r="S16" s="187"/>
    </row>
    <row r="17" spans="1:19" s="61" customFormat="1" ht="56.25" customHeight="1" x14ac:dyDescent="0.25">
      <c r="A17" s="105">
        <v>8</v>
      </c>
      <c r="B17" s="55">
        <v>1</v>
      </c>
      <c r="C17" s="55" t="s">
        <v>330</v>
      </c>
      <c r="D17" s="55" t="s">
        <v>1706</v>
      </c>
      <c r="E17" s="55" t="s">
        <v>1707</v>
      </c>
      <c r="F17" s="55">
        <v>974.7</v>
      </c>
      <c r="G17" s="55">
        <v>12819344.83</v>
      </c>
      <c r="H17" s="260" t="s">
        <v>1710</v>
      </c>
      <c r="I17" s="262">
        <f>16544/10000</f>
        <v>1.6544000000000001</v>
      </c>
      <c r="J17" s="262" t="s">
        <v>85</v>
      </c>
      <c r="K17" s="262" t="s">
        <v>286</v>
      </c>
      <c r="L17" s="260" t="s">
        <v>874</v>
      </c>
      <c r="M17" s="260" t="s">
        <v>88</v>
      </c>
      <c r="N17" s="260">
        <v>3965596.8</v>
      </c>
      <c r="O17" s="146" t="s">
        <v>869</v>
      </c>
      <c r="P17" s="60"/>
      <c r="Q17" s="60"/>
      <c r="R17" s="145"/>
      <c r="S17" s="200"/>
    </row>
    <row r="18" spans="1:19" s="61" customFormat="1" ht="56.25" customHeight="1" x14ac:dyDescent="0.25">
      <c r="A18" s="105">
        <v>9</v>
      </c>
      <c r="B18" s="55">
        <v>2</v>
      </c>
      <c r="C18" s="55" t="s">
        <v>330</v>
      </c>
      <c r="D18" s="55" t="s">
        <v>1708</v>
      </c>
      <c r="E18" s="55" t="s">
        <v>1709</v>
      </c>
      <c r="F18" s="55">
        <v>9.3000000000000007</v>
      </c>
      <c r="G18" s="55">
        <v>57927.34</v>
      </c>
      <c r="H18" s="261"/>
      <c r="I18" s="263"/>
      <c r="J18" s="263"/>
      <c r="K18" s="263"/>
      <c r="L18" s="261"/>
      <c r="M18" s="261"/>
      <c r="N18" s="261"/>
      <c r="O18" s="146" t="s">
        <v>869</v>
      </c>
      <c r="P18" s="60"/>
      <c r="Q18" s="60"/>
      <c r="R18" s="145"/>
      <c r="S18" s="200"/>
    </row>
    <row r="19" spans="1:19" s="61" customFormat="1" ht="18.75" customHeight="1" x14ac:dyDescent="0.25">
      <c r="A19" s="105"/>
      <c r="B19" s="258" t="s">
        <v>857</v>
      </c>
      <c r="C19" s="258"/>
      <c r="D19" s="258"/>
      <c r="E19" s="258"/>
      <c r="F19" s="258"/>
      <c r="G19" s="258"/>
      <c r="H19" s="258"/>
      <c r="I19" s="258"/>
      <c r="J19" s="258"/>
      <c r="K19" s="258"/>
      <c r="L19" s="258"/>
      <c r="M19" s="258"/>
      <c r="N19" s="258"/>
      <c r="O19" s="258"/>
      <c r="P19" s="258"/>
      <c r="Q19" s="258"/>
      <c r="R19" s="259"/>
      <c r="S19" s="185"/>
    </row>
    <row r="20" spans="1:19" s="61" customFormat="1" ht="56.25" customHeight="1" x14ac:dyDescent="0.25">
      <c r="A20" s="105">
        <v>10</v>
      </c>
      <c r="B20" s="55">
        <v>1</v>
      </c>
      <c r="C20" s="55" t="s">
        <v>1268</v>
      </c>
      <c r="D20" s="55" t="s">
        <v>1269</v>
      </c>
      <c r="E20" s="55" t="s">
        <v>1270</v>
      </c>
      <c r="F20" s="55">
        <v>323.10000000000002</v>
      </c>
      <c r="G20" s="55">
        <v>808405.89</v>
      </c>
      <c r="H20" s="55" t="s">
        <v>1633</v>
      </c>
      <c r="I20" s="55">
        <v>5.2900000000000003E-2</v>
      </c>
      <c r="J20" s="55" t="s">
        <v>85</v>
      </c>
      <c r="K20" s="55" t="s">
        <v>830</v>
      </c>
      <c r="L20" s="55" t="s">
        <v>874</v>
      </c>
      <c r="M20" s="56" t="s">
        <v>88</v>
      </c>
      <c r="N20" s="55">
        <v>174453.62</v>
      </c>
      <c r="O20" s="148" t="s">
        <v>1271</v>
      </c>
      <c r="P20" s="60"/>
      <c r="Q20" s="60"/>
      <c r="R20" s="36"/>
      <c r="S20" s="187"/>
    </row>
    <row r="21" spans="1:19" s="61" customFormat="1" ht="66.75" customHeight="1" x14ac:dyDescent="0.25">
      <c r="A21" s="105">
        <v>11</v>
      </c>
      <c r="B21" s="131">
        <v>2</v>
      </c>
      <c r="C21" s="55" t="s">
        <v>1325</v>
      </c>
      <c r="D21" s="55" t="s">
        <v>1330</v>
      </c>
      <c r="E21" s="55" t="s">
        <v>1332</v>
      </c>
      <c r="F21" s="55">
        <v>4.4000000000000004</v>
      </c>
      <c r="G21" s="55">
        <v>29871.07</v>
      </c>
      <c r="H21" s="55" t="s">
        <v>1340</v>
      </c>
      <c r="I21" s="55">
        <v>0.13789999999999999</v>
      </c>
      <c r="J21" s="55" t="s">
        <v>85</v>
      </c>
      <c r="K21" s="55" t="s">
        <v>1341</v>
      </c>
      <c r="L21" s="55" t="s">
        <v>874</v>
      </c>
      <c r="M21" s="56" t="s">
        <v>88</v>
      </c>
      <c r="N21" s="55">
        <v>114250.15</v>
      </c>
      <c r="O21" s="44" t="s">
        <v>119</v>
      </c>
      <c r="P21" s="60"/>
      <c r="Q21" s="60"/>
      <c r="R21" s="36"/>
      <c r="S21" s="187"/>
    </row>
    <row r="22" spans="1:19" s="61" customFormat="1" ht="68.25" customHeight="1" x14ac:dyDescent="0.25">
      <c r="A22" s="105">
        <v>12</v>
      </c>
      <c r="B22" s="55">
        <v>3</v>
      </c>
      <c r="C22" s="55" t="s">
        <v>1326</v>
      </c>
      <c r="D22" s="55" t="s">
        <v>1330</v>
      </c>
      <c r="E22" s="55" t="s">
        <v>1333</v>
      </c>
      <c r="F22" s="55">
        <v>0</v>
      </c>
      <c r="G22" s="55">
        <v>1338.47</v>
      </c>
      <c r="H22" s="55" t="s">
        <v>1340</v>
      </c>
      <c r="I22" s="55">
        <v>0.13789999999999999</v>
      </c>
      <c r="J22" s="55" t="s">
        <v>85</v>
      </c>
      <c r="K22" s="55" t="s">
        <v>1341</v>
      </c>
      <c r="L22" s="55" t="s">
        <v>874</v>
      </c>
      <c r="M22" s="56" t="s">
        <v>88</v>
      </c>
      <c r="N22" s="55">
        <v>114250.15</v>
      </c>
      <c r="O22" s="44" t="s">
        <v>119</v>
      </c>
      <c r="P22" s="60"/>
      <c r="Q22" s="60"/>
      <c r="R22" s="36"/>
      <c r="S22" s="187"/>
    </row>
    <row r="23" spans="1:19" s="61" customFormat="1" ht="67.5" customHeight="1" x14ac:dyDescent="0.25">
      <c r="A23" s="105">
        <v>13</v>
      </c>
      <c r="B23" s="131">
        <v>4</v>
      </c>
      <c r="C23" s="55" t="s">
        <v>696</v>
      </c>
      <c r="D23" s="55" t="s">
        <v>1330</v>
      </c>
      <c r="E23" s="55" t="s">
        <v>1334</v>
      </c>
      <c r="F23" s="55">
        <v>15.9</v>
      </c>
      <c r="G23" s="55">
        <v>162218</v>
      </c>
      <c r="H23" s="55" t="s">
        <v>1340</v>
      </c>
      <c r="I23" s="55">
        <v>0.13789999999999999</v>
      </c>
      <c r="J23" s="55" t="s">
        <v>85</v>
      </c>
      <c r="K23" s="55" t="s">
        <v>1341</v>
      </c>
      <c r="L23" s="55" t="s">
        <v>874</v>
      </c>
      <c r="M23" s="56" t="s">
        <v>88</v>
      </c>
      <c r="N23" s="55">
        <v>114250.15</v>
      </c>
      <c r="O23" s="44" t="s">
        <v>119</v>
      </c>
      <c r="P23" s="60"/>
      <c r="Q23" s="60"/>
      <c r="R23" s="36"/>
      <c r="S23" s="187"/>
    </row>
    <row r="24" spans="1:19" s="61" customFormat="1" ht="67.5" customHeight="1" x14ac:dyDescent="0.25">
      <c r="A24" s="105">
        <v>14</v>
      </c>
      <c r="B24" s="55">
        <v>5</v>
      </c>
      <c r="C24" s="55" t="s">
        <v>1327</v>
      </c>
      <c r="D24" s="55" t="s">
        <v>1330</v>
      </c>
      <c r="E24" s="55" t="s">
        <v>1335</v>
      </c>
      <c r="F24" s="55">
        <v>5</v>
      </c>
      <c r="G24" s="55">
        <v>51011.95</v>
      </c>
      <c r="H24" s="55" t="s">
        <v>1340</v>
      </c>
      <c r="I24" s="55">
        <v>0.13789999999999999</v>
      </c>
      <c r="J24" s="55" t="s">
        <v>85</v>
      </c>
      <c r="K24" s="55" t="s">
        <v>1341</v>
      </c>
      <c r="L24" s="55" t="s">
        <v>874</v>
      </c>
      <c r="M24" s="56" t="s">
        <v>88</v>
      </c>
      <c r="N24" s="55">
        <v>114250.15</v>
      </c>
      <c r="O24" s="44" t="s">
        <v>119</v>
      </c>
      <c r="P24" s="60"/>
      <c r="Q24" s="60"/>
      <c r="R24" s="36"/>
      <c r="S24" s="187"/>
    </row>
    <row r="25" spans="1:19" s="61" customFormat="1" ht="67.5" customHeight="1" x14ac:dyDescent="0.25">
      <c r="A25" s="105">
        <v>15</v>
      </c>
      <c r="B25" s="131">
        <v>6</v>
      </c>
      <c r="C25" s="55" t="s">
        <v>58</v>
      </c>
      <c r="D25" s="55" t="s">
        <v>1330</v>
      </c>
      <c r="E25" s="55" t="s">
        <v>1336</v>
      </c>
      <c r="F25" s="55">
        <v>239.5</v>
      </c>
      <c r="G25" s="55">
        <v>968051.82</v>
      </c>
      <c r="H25" s="55" t="s">
        <v>1340</v>
      </c>
      <c r="I25" s="55">
        <v>0.13789999999999999</v>
      </c>
      <c r="J25" s="55" t="s">
        <v>85</v>
      </c>
      <c r="K25" s="55" t="s">
        <v>1341</v>
      </c>
      <c r="L25" s="55" t="s">
        <v>874</v>
      </c>
      <c r="M25" s="56" t="s">
        <v>88</v>
      </c>
      <c r="N25" s="55">
        <v>114250.15</v>
      </c>
      <c r="O25" s="44" t="s">
        <v>1339</v>
      </c>
      <c r="P25" s="60"/>
      <c r="Q25" s="60"/>
      <c r="R25" s="36"/>
      <c r="S25" s="187"/>
    </row>
    <row r="26" spans="1:19" s="61" customFormat="1" ht="69.75" customHeight="1" x14ac:dyDescent="0.25">
      <c r="A26" s="105">
        <v>16</v>
      </c>
      <c r="B26" s="55">
        <v>7</v>
      </c>
      <c r="C26" s="55" t="s">
        <v>1328</v>
      </c>
      <c r="D26" s="55" t="s">
        <v>1331</v>
      </c>
      <c r="E26" s="55" t="s">
        <v>1337</v>
      </c>
      <c r="F26" s="55">
        <v>0</v>
      </c>
      <c r="G26" s="55">
        <v>1338.47</v>
      </c>
      <c r="H26" s="55" t="s">
        <v>1340</v>
      </c>
      <c r="I26" s="55">
        <v>0.13789999999999999</v>
      </c>
      <c r="J26" s="55" t="s">
        <v>85</v>
      </c>
      <c r="K26" s="55" t="s">
        <v>1341</v>
      </c>
      <c r="L26" s="55" t="s">
        <v>874</v>
      </c>
      <c r="M26" s="56" t="s">
        <v>88</v>
      </c>
      <c r="N26" s="55">
        <v>114250.15</v>
      </c>
      <c r="O26" s="44" t="s">
        <v>119</v>
      </c>
      <c r="P26" s="60"/>
      <c r="Q26" s="60"/>
      <c r="R26" s="36"/>
      <c r="S26" s="187"/>
    </row>
    <row r="27" spans="1:19" s="61" customFormat="1" ht="67.5" customHeight="1" x14ac:dyDescent="0.25">
      <c r="A27" s="105">
        <v>17</v>
      </c>
      <c r="B27" s="131">
        <v>8</v>
      </c>
      <c r="C27" s="55" t="s">
        <v>1329</v>
      </c>
      <c r="D27" s="55" t="s">
        <v>1331</v>
      </c>
      <c r="E27" s="55" t="s">
        <v>1338</v>
      </c>
      <c r="F27" s="55">
        <v>0</v>
      </c>
      <c r="G27" s="55">
        <v>0</v>
      </c>
      <c r="H27" s="55" t="s">
        <v>1340</v>
      </c>
      <c r="I27" s="55">
        <v>0.13789999999999999</v>
      </c>
      <c r="J27" s="55" t="s">
        <v>85</v>
      </c>
      <c r="K27" s="55" t="s">
        <v>1341</v>
      </c>
      <c r="L27" s="55" t="s">
        <v>874</v>
      </c>
      <c r="M27" s="56" t="s">
        <v>88</v>
      </c>
      <c r="N27" s="55">
        <v>114250.15</v>
      </c>
      <c r="O27" s="44" t="s">
        <v>119</v>
      </c>
      <c r="P27" s="60"/>
      <c r="Q27" s="60"/>
      <c r="R27" s="36"/>
      <c r="S27" s="187"/>
    </row>
    <row r="28" spans="1:19" ht="18.75" x14ac:dyDescent="0.25">
      <c r="A28" s="101"/>
      <c r="B28" s="258" t="s">
        <v>852</v>
      </c>
      <c r="C28" s="258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58"/>
      <c r="P28" s="258"/>
      <c r="Q28" s="258"/>
      <c r="R28" s="259"/>
      <c r="S28" s="185"/>
    </row>
    <row r="29" spans="1:19" s="47" customFormat="1" ht="93.75" customHeight="1" x14ac:dyDescent="0.25">
      <c r="A29" s="104">
        <v>18</v>
      </c>
      <c r="B29" s="70">
        <v>1</v>
      </c>
      <c r="C29" s="44" t="s">
        <v>330</v>
      </c>
      <c r="D29" s="44" t="s">
        <v>851</v>
      </c>
      <c r="E29" s="44" t="s">
        <v>803</v>
      </c>
      <c r="F29" s="44">
        <v>106</v>
      </c>
      <c r="G29" s="44">
        <v>1114215.82</v>
      </c>
      <c r="H29" s="44" t="s">
        <v>816</v>
      </c>
      <c r="I29" s="49">
        <v>1.1000000000000001</v>
      </c>
      <c r="J29" s="44" t="s">
        <v>85</v>
      </c>
      <c r="K29" s="44" t="s">
        <v>877</v>
      </c>
      <c r="L29" s="37" t="s">
        <v>874</v>
      </c>
      <c r="M29" s="50" t="s">
        <v>88</v>
      </c>
      <c r="N29" s="44">
        <v>99715</v>
      </c>
      <c r="O29" s="44" t="s">
        <v>872</v>
      </c>
      <c r="P29" s="46"/>
      <c r="Q29" s="138" t="s">
        <v>1383</v>
      </c>
      <c r="R29" s="44"/>
      <c r="S29" s="186"/>
    </row>
    <row r="30" spans="1:19" s="47" customFormat="1" ht="66.75" customHeight="1" x14ac:dyDescent="0.25">
      <c r="A30" s="104">
        <v>19</v>
      </c>
      <c r="B30" s="44">
        <v>2</v>
      </c>
      <c r="C30" s="44" t="s">
        <v>1272</v>
      </c>
      <c r="D30" s="44" t="s">
        <v>1273</v>
      </c>
      <c r="E30" s="44" t="s">
        <v>1274</v>
      </c>
      <c r="F30" s="44">
        <v>50.3</v>
      </c>
      <c r="G30" s="44">
        <v>300444</v>
      </c>
      <c r="H30" s="44" t="s">
        <v>1275</v>
      </c>
      <c r="I30" s="49">
        <v>3.1199999999999999E-2</v>
      </c>
      <c r="J30" s="44" t="s">
        <v>85</v>
      </c>
      <c r="K30" s="44" t="s">
        <v>877</v>
      </c>
      <c r="L30" s="37" t="s">
        <v>874</v>
      </c>
      <c r="M30" s="50" t="s">
        <v>88</v>
      </c>
      <c r="N30" s="44">
        <v>27402.959999999999</v>
      </c>
      <c r="O30" s="44" t="s">
        <v>1276</v>
      </c>
      <c r="P30" s="46"/>
      <c r="Q30" s="46"/>
      <c r="R30" s="36"/>
      <c r="S30" s="187"/>
    </row>
    <row r="31" spans="1:19" s="47" customFormat="1" ht="60.75" customHeight="1" x14ac:dyDescent="0.25">
      <c r="A31" s="104">
        <v>20</v>
      </c>
      <c r="B31" s="70">
        <v>3</v>
      </c>
      <c r="C31" s="44" t="s">
        <v>1277</v>
      </c>
      <c r="D31" s="44" t="s">
        <v>1278</v>
      </c>
      <c r="E31" s="44" t="s">
        <v>1279</v>
      </c>
      <c r="F31" s="44">
        <v>52.5</v>
      </c>
      <c r="G31" s="44">
        <v>335317</v>
      </c>
      <c r="H31" s="44" t="s">
        <v>1280</v>
      </c>
      <c r="I31" s="49">
        <v>9.1800000000000007E-2</v>
      </c>
      <c r="J31" s="44" t="s">
        <v>85</v>
      </c>
      <c r="K31" s="44" t="s">
        <v>877</v>
      </c>
      <c r="L31" s="37" t="s">
        <v>874</v>
      </c>
      <c r="M31" s="50" t="s">
        <v>88</v>
      </c>
      <c r="N31" s="44">
        <v>76258.259999999995</v>
      </c>
      <c r="O31" s="44" t="s">
        <v>1276</v>
      </c>
      <c r="P31" s="46"/>
      <c r="Q31" s="46"/>
      <c r="R31" s="36"/>
      <c r="S31" s="187"/>
    </row>
    <row r="32" spans="1:19" s="47" customFormat="1" ht="60.75" customHeight="1" x14ac:dyDescent="0.25">
      <c r="A32" s="104">
        <v>21</v>
      </c>
      <c r="B32" s="148">
        <v>4</v>
      </c>
      <c r="C32" s="148" t="s">
        <v>46</v>
      </c>
      <c r="D32" s="148" t="s">
        <v>1637</v>
      </c>
      <c r="E32" s="148" t="s">
        <v>1636</v>
      </c>
      <c r="F32" s="148">
        <v>63.6</v>
      </c>
      <c r="G32" s="148">
        <v>259786.92</v>
      </c>
      <c r="H32" s="55" t="s">
        <v>1638</v>
      </c>
      <c r="I32" s="55">
        <f>188/10000</f>
        <v>1.8800000000000001E-2</v>
      </c>
      <c r="J32" s="148" t="s">
        <v>85</v>
      </c>
      <c r="K32" s="55" t="s">
        <v>1639</v>
      </c>
      <c r="L32" s="56" t="s">
        <v>874</v>
      </c>
      <c r="M32" s="56" t="s">
        <v>88</v>
      </c>
      <c r="N32" s="55">
        <v>16372.92</v>
      </c>
      <c r="O32" s="146" t="s">
        <v>869</v>
      </c>
      <c r="P32" s="149"/>
      <c r="Q32" s="149"/>
      <c r="R32" s="145"/>
      <c r="S32" s="187"/>
    </row>
    <row r="33" spans="1:19" ht="18.75" x14ac:dyDescent="0.25">
      <c r="A33" s="101"/>
      <c r="B33" s="258" t="s">
        <v>853</v>
      </c>
      <c r="C33" s="258"/>
      <c r="D33" s="258"/>
      <c r="E33" s="258"/>
      <c r="F33" s="258"/>
      <c r="G33" s="258"/>
      <c r="H33" s="258"/>
      <c r="I33" s="258"/>
      <c r="J33" s="258"/>
      <c r="K33" s="258"/>
      <c r="L33" s="258"/>
      <c r="M33" s="258"/>
      <c r="N33" s="258"/>
      <c r="O33" s="258"/>
      <c r="P33" s="258"/>
      <c r="Q33" s="258"/>
      <c r="R33" s="259"/>
      <c r="S33" s="185"/>
    </row>
    <row r="34" spans="1:19" ht="63.75" x14ac:dyDescent="0.25">
      <c r="A34" s="161">
        <v>22</v>
      </c>
      <c r="B34" s="72">
        <v>1</v>
      </c>
      <c r="C34" s="35" t="s">
        <v>718</v>
      </c>
      <c r="D34" s="35" t="s">
        <v>747</v>
      </c>
      <c r="E34" s="35" t="s">
        <v>789</v>
      </c>
      <c r="F34" s="35">
        <v>127</v>
      </c>
      <c r="G34" s="35">
        <v>458459.84</v>
      </c>
      <c r="H34" s="35" t="s">
        <v>119</v>
      </c>
      <c r="I34" s="35" t="s">
        <v>119</v>
      </c>
      <c r="J34" s="35" t="s">
        <v>908</v>
      </c>
      <c r="K34" s="35" t="s">
        <v>119</v>
      </c>
      <c r="L34" s="35" t="s">
        <v>909</v>
      </c>
      <c r="M34" s="51" t="s">
        <v>119</v>
      </c>
      <c r="N34" s="35" t="s">
        <v>119</v>
      </c>
      <c r="O34" s="44" t="s">
        <v>910</v>
      </c>
      <c r="P34" s="36"/>
      <c r="Q34" s="36"/>
      <c r="R34" s="35"/>
      <c r="S34" s="188"/>
    </row>
    <row r="35" spans="1:19" ht="37.5" customHeight="1" x14ac:dyDescent="0.25">
      <c r="A35" s="161">
        <v>23</v>
      </c>
      <c r="B35" s="70">
        <v>2</v>
      </c>
      <c r="C35" s="44" t="s">
        <v>719</v>
      </c>
      <c r="D35" s="44" t="s">
        <v>748</v>
      </c>
      <c r="E35" s="44" t="s">
        <v>790</v>
      </c>
      <c r="F35" s="44">
        <v>35.200000000000003</v>
      </c>
      <c r="G35" s="44">
        <v>90065.58</v>
      </c>
      <c r="H35" s="35" t="s">
        <v>119</v>
      </c>
      <c r="I35" s="35" t="s">
        <v>119</v>
      </c>
      <c r="J35" s="35" t="s">
        <v>908</v>
      </c>
      <c r="K35" s="44" t="s">
        <v>119</v>
      </c>
      <c r="L35" s="35" t="s">
        <v>909</v>
      </c>
      <c r="M35" s="50" t="s">
        <v>119</v>
      </c>
      <c r="N35" s="44" t="s">
        <v>119</v>
      </c>
      <c r="O35" s="44" t="s">
        <v>910</v>
      </c>
      <c r="P35" s="46"/>
      <c r="Q35" s="46"/>
      <c r="R35" s="44"/>
      <c r="S35" s="186"/>
    </row>
    <row r="36" spans="1:19" ht="20.25" customHeight="1" x14ac:dyDescent="0.25">
      <c r="A36" s="101"/>
      <c r="B36" s="279" t="s">
        <v>1024</v>
      </c>
      <c r="C36" s="279"/>
      <c r="D36" s="279"/>
      <c r="E36" s="279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79"/>
      <c r="Q36" s="279"/>
      <c r="R36" s="280"/>
      <c r="S36" s="189"/>
    </row>
    <row r="37" spans="1:19" ht="74.25" customHeight="1" x14ac:dyDescent="0.25">
      <c r="A37" s="99">
        <v>24</v>
      </c>
      <c r="B37" s="98">
        <v>1</v>
      </c>
      <c r="C37" s="44" t="s">
        <v>1055</v>
      </c>
      <c r="D37" s="44" t="s">
        <v>1025</v>
      </c>
      <c r="E37" s="44" t="s">
        <v>1026</v>
      </c>
      <c r="F37" s="44">
        <v>53.3</v>
      </c>
      <c r="G37" s="44" t="s">
        <v>1027</v>
      </c>
      <c r="H37" s="44" t="s">
        <v>119</v>
      </c>
      <c r="I37" s="44" t="s">
        <v>119</v>
      </c>
      <c r="J37" s="44" t="s">
        <v>119</v>
      </c>
      <c r="K37" s="44" t="s">
        <v>119</v>
      </c>
      <c r="L37" s="44" t="s">
        <v>119</v>
      </c>
      <c r="M37" s="44" t="s">
        <v>119</v>
      </c>
      <c r="N37" s="44" t="s">
        <v>119</v>
      </c>
      <c r="O37" s="37" t="s">
        <v>1028</v>
      </c>
      <c r="P37" s="46"/>
      <c r="Q37" s="69" t="s">
        <v>1150</v>
      </c>
      <c r="R37" s="36">
        <v>153000</v>
      </c>
      <c r="S37" s="187"/>
    </row>
    <row r="38" spans="1:19" ht="65.25" customHeight="1" x14ac:dyDescent="0.25">
      <c r="A38" s="99">
        <v>25</v>
      </c>
      <c r="B38" s="44">
        <v>2</v>
      </c>
      <c r="C38" s="44" t="s">
        <v>330</v>
      </c>
      <c r="D38" s="44" t="s">
        <v>1393</v>
      </c>
      <c r="E38" s="44" t="s">
        <v>1394</v>
      </c>
      <c r="F38" s="44">
        <v>50.7</v>
      </c>
      <c r="G38" s="44">
        <v>471721</v>
      </c>
      <c r="H38" s="44" t="s">
        <v>1395</v>
      </c>
      <c r="I38" s="44">
        <v>8.5599999999999996E-2</v>
      </c>
      <c r="J38" s="44" t="s">
        <v>85</v>
      </c>
      <c r="K38" s="44" t="s">
        <v>1396</v>
      </c>
      <c r="L38" s="37" t="s">
        <v>874</v>
      </c>
      <c r="M38" s="50" t="s">
        <v>88</v>
      </c>
      <c r="N38" s="44">
        <v>106032.72</v>
      </c>
      <c r="O38" s="37" t="s">
        <v>1081</v>
      </c>
      <c r="P38" s="140"/>
      <c r="Q38" s="69"/>
      <c r="R38" s="36"/>
      <c r="S38" s="187"/>
    </row>
    <row r="39" spans="1:19" s="158" customFormat="1" ht="79.5" customHeight="1" x14ac:dyDescent="0.25">
      <c r="A39" s="161">
        <v>26</v>
      </c>
      <c r="B39" s="148">
        <v>3</v>
      </c>
      <c r="C39" s="148" t="s">
        <v>330</v>
      </c>
      <c r="D39" s="148" t="s">
        <v>1641</v>
      </c>
      <c r="E39" s="148" t="s">
        <v>1640</v>
      </c>
      <c r="F39" s="148">
        <v>618.70000000000005</v>
      </c>
      <c r="G39" s="148">
        <v>1787863.58</v>
      </c>
      <c r="H39" s="148" t="s">
        <v>1642</v>
      </c>
      <c r="I39" s="148">
        <v>0.47410000000000002</v>
      </c>
      <c r="J39" s="148" t="s">
        <v>85</v>
      </c>
      <c r="K39" s="148" t="s">
        <v>1643</v>
      </c>
      <c r="L39" s="146" t="s">
        <v>874</v>
      </c>
      <c r="M39" s="150" t="s">
        <v>88</v>
      </c>
      <c r="N39" s="148">
        <v>410096.5</v>
      </c>
      <c r="O39" s="146" t="s">
        <v>1081</v>
      </c>
      <c r="P39" s="149"/>
      <c r="Q39" s="69"/>
      <c r="R39" s="145"/>
      <c r="S39" s="187"/>
    </row>
    <row r="40" spans="1:19" ht="21" customHeight="1" x14ac:dyDescent="0.25">
      <c r="A40" s="99"/>
      <c r="B40" s="301" t="s">
        <v>1281</v>
      </c>
      <c r="C40" s="302"/>
      <c r="D40" s="302"/>
      <c r="E40" s="302"/>
      <c r="F40" s="302"/>
      <c r="G40" s="302"/>
      <c r="H40" s="302"/>
      <c r="I40" s="302"/>
      <c r="J40" s="302"/>
      <c r="K40" s="302"/>
      <c r="L40" s="302"/>
      <c r="M40" s="302"/>
      <c r="N40" s="302"/>
      <c r="O40" s="302"/>
      <c r="P40" s="302"/>
      <c r="Q40" s="302"/>
      <c r="R40" s="303"/>
      <c r="S40" s="190"/>
    </row>
    <row r="41" spans="1:19" ht="67.5" customHeight="1" x14ac:dyDescent="0.25">
      <c r="A41" s="99">
        <v>27</v>
      </c>
      <c r="B41" s="44">
        <v>1</v>
      </c>
      <c r="C41" s="44" t="s">
        <v>1282</v>
      </c>
      <c r="D41" s="44" t="s">
        <v>1284</v>
      </c>
      <c r="E41" s="44" t="s">
        <v>1288</v>
      </c>
      <c r="F41" s="44">
        <v>71.599999999999994</v>
      </c>
      <c r="G41" s="44">
        <v>667108</v>
      </c>
      <c r="H41" s="44" t="s">
        <v>1291</v>
      </c>
      <c r="I41" s="44">
        <v>0.1023</v>
      </c>
      <c r="J41" s="44" t="s">
        <v>85</v>
      </c>
      <c r="K41" s="44" t="s">
        <v>1292</v>
      </c>
      <c r="L41" s="37" t="s">
        <v>874</v>
      </c>
      <c r="M41" s="50" t="s">
        <v>88</v>
      </c>
      <c r="N41" s="44">
        <v>331707.75</v>
      </c>
      <c r="O41" s="44" t="s">
        <v>1276</v>
      </c>
      <c r="P41" s="46"/>
      <c r="Q41" s="69"/>
      <c r="R41" s="36"/>
      <c r="S41" s="187"/>
    </row>
    <row r="42" spans="1:19" ht="83.25" customHeight="1" x14ac:dyDescent="0.25">
      <c r="A42" s="99">
        <v>28</v>
      </c>
      <c r="B42" s="44">
        <v>2</v>
      </c>
      <c r="C42" s="44" t="s">
        <v>1283</v>
      </c>
      <c r="D42" s="44" t="s">
        <v>1285</v>
      </c>
      <c r="E42" s="44" t="s">
        <v>1289</v>
      </c>
      <c r="F42" s="44">
        <v>0</v>
      </c>
      <c r="G42" s="44" t="s">
        <v>119</v>
      </c>
      <c r="H42" s="44" t="s">
        <v>1291</v>
      </c>
      <c r="I42" s="44">
        <v>0.1023</v>
      </c>
      <c r="J42" s="44" t="s">
        <v>85</v>
      </c>
      <c r="K42" s="44" t="s">
        <v>1292</v>
      </c>
      <c r="L42" s="37" t="s">
        <v>874</v>
      </c>
      <c r="M42" s="50" t="s">
        <v>88</v>
      </c>
      <c r="N42" s="44">
        <v>331707.75</v>
      </c>
      <c r="O42" s="37" t="s">
        <v>119</v>
      </c>
      <c r="P42" s="46"/>
      <c r="Q42" s="69"/>
      <c r="R42" s="36"/>
      <c r="S42" s="187"/>
    </row>
    <row r="43" spans="1:19" ht="68.25" customHeight="1" x14ac:dyDescent="0.25">
      <c r="A43" s="99">
        <v>29</v>
      </c>
      <c r="B43" s="44">
        <v>3</v>
      </c>
      <c r="C43" s="44" t="s">
        <v>58</v>
      </c>
      <c r="D43" s="44" t="s">
        <v>1286</v>
      </c>
      <c r="E43" s="44" t="s">
        <v>1290</v>
      </c>
      <c r="F43" s="44">
        <v>256.2</v>
      </c>
      <c r="G43" s="44">
        <v>1170744.33</v>
      </c>
      <c r="H43" s="44" t="s">
        <v>1293</v>
      </c>
      <c r="I43" s="44">
        <v>6.2799999999999995E-2</v>
      </c>
      <c r="J43" s="44" t="s">
        <v>85</v>
      </c>
      <c r="K43" s="44" t="s">
        <v>886</v>
      </c>
      <c r="L43" s="37" t="s">
        <v>874</v>
      </c>
      <c r="M43" s="50" t="s">
        <v>88</v>
      </c>
      <c r="N43" s="44">
        <v>100869.36</v>
      </c>
      <c r="O43" s="44" t="s">
        <v>1287</v>
      </c>
      <c r="P43" s="46"/>
      <c r="Q43" s="69"/>
      <c r="R43" s="36"/>
      <c r="S43" s="187"/>
    </row>
    <row r="44" spans="1:19" s="158" customFormat="1" ht="26.25" customHeight="1" x14ac:dyDescent="0.25">
      <c r="A44" s="223"/>
      <c r="B44" s="304" t="s">
        <v>862</v>
      </c>
      <c r="C44" s="279"/>
      <c r="D44" s="279"/>
      <c r="E44" s="279"/>
      <c r="F44" s="279"/>
      <c r="G44" s="279"/>
      <c r="H44" s="279"/>
      <c r="I44" s="279"/>
      <c r="J44" s="279"/>
      <c r="K44" s="279"/>
      <c r="L44" s="279"/>
      <c r="M44" s="279"/>
      <c r="N44" s="279"/>
      <c r="O44" s="279"/>
      <c r="P44" s="279"/>
      <c r="Q44" s="279"/>
      <c r="R44" s="280"/>
      <c r="S44" s="187"/>
    </row>
    <row r="45" spans="1:19" s="158" customFormat="1" ht="68.25" customHeight="1" x14ac:dyDescent="0.25">
      <c r="A45" s="223">
        <v>30</v>
      </c>
      <c r="B45" s="148">
        <v>1</v>
      </c>
      <c r="C45" s="148" t="s">
        <v>1626</v>
      </c>
      <c r="D45" s="148" t="s">
        <v>1628</v>
      </c>
      <c r="E45" s="148" t="s">
        <v>1627</v>
      </c>
      <c r="F45" s="148">
        <v>1067.4000000000001</v>
      </c>
      <c r="G45" s="148">
        <v>5098201.2699999996</v>
      </c>
      <c r="H45" s="148" t="s">
        <v>1629</v>
      </c>
      <c r="I45" s="148">
        <f>1739/10000</f>
        <v>0.1739</v>
      </c>
      <c r="J45" s="148" t="s">
        <v>831</v>
      </c>
      <c r="K45" s="148" t="s">
        <v>878</v>
      </c>
      <c r="L45" s="146" t="s">
        <v>874</v>
      </c>
      <c r="M45" s="150" t="s">
        <v>88</v>
      </c>
      <c r="N45" s="148">
        <v>5616.97</v>
      </c>
      <c r="O45" s="148" t="s">
        <v>119</v>
      </c>
      <c r="P45" s="149"/>
      <c r="Q45" s="153" t="s">
        <v>1398</v>
      </c>
      <c r="R45" s="145">
        <v>447862.6</v>
      </c>
      <c r="S45" s="187"/>
    </row>
    <row r="46" spans="1:19" s="158" customFormat="1" ht="27.75" customHeight="1" x14ac:dyDescent="0.25">
      <c r="A46" s="170"/>
      <c r="B46" s="313" t="s">
        <v>863</v>
      </c>
      <c r="C46" s="313"/>
      <c r="D46" s="313"/>
      <c r="E46" s="313"/>
      <c r="F46" s="313"/>
      <c r="G46" s="313"/>
      <c r="H46" s="313"/>
      <c r="I46" s="313"/>
      <c r="J46" s="313"/>
      <c r="K46" s="313"/>
      <c r="L46" s="313"/>
      <c r="M46" s="313"/>
      <c r="N46" s="313"/>
      <c r="O46" s="313"/>
      <c r="P46" s="313"/>
      <c r="Q46" s="313"/>
      <c r="R46" s="313"/>
      <c r="S46" s="191"/>
    </row>
    <row r="47" spans="1:19" s="158" customFormat="1" ht="68.25" customHeight="1" x14ac:dyDescent="0.25">
      <c r="A47" s="161">
        <v>31</v>
      </c>
      <c r="B47" s="148">
        <v>1</v>
      </c>
      <c r="C47" s="148" t="s">
        <v>58</v>
      </c>
      <c r="D47" s="148" t="s">
        <v>1531</v>
      </c>
      <c r="E47" s="148" t="s">
        <v>1532</v>
      </c>
      <c r="F47" s="148">
        <v>78.400000000000006</v>
      </c>
      <c r="G47" s="148">
        <v>527707.26</v>
      </c>
      <c r="H47" s="148" t="s">
        <v>1533</v>
      </c>
      <c r="I47" s="148">
        <v>5.5300000000000002E-2</v>
      </c>
      <c r="J47" s="148" t="s">
        <v>85</v>
      </c>
      <c r="K47" s="148" t="s">
        <v>1534</v>
      </c>
      <c r="L47" s="146" t="s">
        <v>874</v>
      </c>
      <c r="M47" s="150" t="s">
        <v>88</v>
      </c>
      <c r="N47" s="148">
        <v>216593.51</v>
      </c>
      <c r="O47" s="146" t="s">
        <v>1081</v>
      </c>
      <c r="P47" s="149"/>
      <c r="Q47" s="69"/>
      <c r="R47" s="145"/>
      <c r="S47" s="187"/>
    </row>
    <row r="48" spans="1:19" ht="22.5" customHeight="1" x14ac:dyDescent="0.25">
      <c r="A48" s="99"/>
      <c r="B48" s="301" t="s">
        <v>1342</v>
      </c>
      <c r="C48" s="302"/>
      <c r="D48" s="302"/>
      <c r="E48" s="302"/>
      <c r="F48" s="302"/>
      <c r="G48" s="302"/>
      <c r="H48" s="302"/>
      <c r="I48" s="302"/>
      <c r="J48" s="302"/>
      <c r="K48" s="302"/>
      <c r="L48" s="302"/>
      <c r="M48" s="302"/>
      <c r="N48" s="302"/>
      <c r="O48" s="302"/>
      <c r="P48" s="302"/>
      <c r="Q48" s="302"/>
      <c r="R48" s="303"/>
      <c r="S48" s="190"/>
    </row>
    <row r="49" spans="1:19" ht="57" customHeight="1" x14ac:dyDescent="0.25">
      <c r="A49" s="99">
        <v>32</v>
      </c>
      <c r="B49" s="44">
        <v>1</v>
      </c>
      <c r="C49" s="132" t="s">
        <v>58</v>
      </c>
      <c r="D49" s="132" t="s">
        <v>1343</v>
      </c>
      <c r="E49" s="132" t="s">
        <v>1345</v>
      </c>
      <c r="F49" s="132">
        <v>399.44</v>
      </c>
      <c r="G49" s="132">
        <v>1062791.42</v>
      </c>
      <c r="H49" s="132" t="s">
        <v>1350</v>
      </c>
      <c r="I49" s="132">
        <v>0.59970000000000001</v>
      </c>
      <c r="J49" s="44" t="s">
        <v>85</v>
      </c>
      <c r="K49" s="132" t="s">
        <v>895</v>
      </c>
      <c r="L49" s="50" t="s">
        <v>874</v>
      </c>
      <c r="M49" s="50" t="s">
        <v>88</v>
      </c>
      <c r="N49" s="132">
        <v>302008.92</v>
      </c>
      <c r="O49" s="44" t="s">
        <v>1028</v>
      </c>
      <c r="P49" s="132"/>
      <c r="Q49" s="132"/>
      <c r="R49" s="36"/>
      <c r="S49" s="187"/>
    </row>
    <row r="50" spans="1:19" ht="54" customHeight="1" x14ac:dyDescent="0.25">
      <c r="A50" s="99">
        <v>33</v>
      </c>
      <c r="B50" s="44">
        <v>2</v>
      </c>
      <c r="C50" s="132" t="s">
        <v>1344</v>
      </c>
      <c r="D50" s="132" t="s">
        <v>1343</v>
      </c>
      <c r="E50" s="132" t="s">
        <v>1346</v>
      </c>
      <c r="F50" s="132">
        <v>47.2</v>
      </c>
      <c r="G50" s="132">
        <v>125597.78</v>
      </c>
      <c r="H50" s="132" t="s">
        <v>1350</v>
      </c>
      <c r="I50" s="132">
        <v>0.59970000000000001</v>
      </c>
      <c r="J50" s="44" t="s">
        <v>85</v>
      </c>
      <c r="K50" s="132" t="s">
        <v>895</v>
      </c>
      <c r="L50" s="50" t="s">
        <v>874</v>
      </c>
      <c r="M50" s="50" t="s">
        <v>88</v>
      </c>
      <c r="N50" s="132">
        <v>302008.92</v>
      </c>
      <c r="O50" s="44" t="s">
        <v>869</v>
      </c>
      <c r="P50" s="132"/>
      <c r="Q50" s="132"/>
      <c r="R50" s="36"/>
      <c r="S50" s="187"/>
    </row>
    <row r="51" spans="1:19" ht="54.75" customHeight="1" x14ac:dyDescent="0.25">
      <c r="A51" s="161">
        <v>34</v>
      </c>
      <c r="B51" s="148">
        <v>3</v>
      </c>
      <c r="C51" s="132" t="s">
        <v>1344</v>
      </c>
      <c r="D51" s="132" t="s">
        <v>1343</v>
      </c>
      <c r="E51" s="132" t="s">
        <v>1347</v>
      </c>
      <c r="F51" s="132">
        <v>33.799999999999997</v>
      </c>
      <c r="G51" s="132">
        <v>89940.79</v>
      </c>
      <c r="H51" s="132" t="s">
        <v>1350</v>
      </c>
      <c r="I51" s="132">
        <v>0.59970000000000001</v>
      </c>
      <c r="J51" s="44" t="s">
        <v>85</v>
      </c>
      <c r="K51" s="132" t="s">
        <v>895</v>
      </c>
      <c r="L51" s="50" t="s">
        <v>874</v>
      </c>
      <c r="M51" s="50" t="s">
        <v>88</v>
      </c>
      <c r="N51" s="132">
        <v>302008.92</v>
      </c>
      <c r="O51" s="44" t="s">
        <v>869</v>
      </c>
      <c r="P51" s="132"/>
      <c r="Q51" s="132"/>
      <c r="R51" s="36"/>
      <c r="S51" s="187"/>
    </row>
    <row r="52" spans="1:19" ht="54" customHeight="1" x14ac:dyDescent="0.25">
      <c r="A52" s="161">
        <v>35</v>
      </c>
      <c r="B52" s="148">
        <v>4</v>
      </c>
      <c r="C52" s="132" t="s">
        <v>1344</v>
      </c>
      <c r="D52" s="132" t="s">
        <v>1343</v>
      </c>
      <c r="E52" s="132" t="s">
        <v>1348</v>
      </c>
      <c r="F52" s="132">
        <v>16.8</v>
      </c>
      <c r="G52" s="132">
        <v>44704.3</v>
      </c>
      <c r="H52" s="132" t="s">
        <v>1350</v>
      </c>
      <c r="I52" s="132">
        <v>0.59970000000000001</v>
      </c>
      <c r="J52" s="44" t="s">
        <v>85</v>
      </c>
      <c r="K52" s="132" t="s">
        <v>895</v>
      </c>
      <c r="L52" s="50" t="s">
        <v>874</v>
      </c>
      <c r="M52" s="50" t="s">
        <v>88</v>
      </c>
      <c r="N52" s="132">
        <v>302008.92</v>
      </c>
      <c r="O52" s="44" t="s">
        <v>869</v>
      </c>
      <c r="P52" s="132"/>
      <c r="Q52" s="132"/>
      <c r="R52" s="36"/>
      <c r="S52" s="187"/>
    </row>
    <row r="53" spans="1:19" ht="56.25" customHeight="1" x14ac:dyDescent="0.25">
      <c r="A53" s="161">
        <v>36</v>
      </c>
      <c r="B53" s="148">
        <v>5</v>
      </c>
      <c r="C53" s="132" t="s">
        <v>1344</v>
      </c>
      <c r="D53" s="132" t="s">
        <v>1343</v>
      </c>
      <c r="E53" s="132" t="s">
        <v>1349</v>
      </c>
      <c r="F53" s="132">
        <v>52.2</v>
      </c>
      <c r="G53" s="132">
        <v>138902.63</v>
      </c>
      <c r="H53" s="132" t="s">
        <v>1350</v>
      </c>
      <c r="I53" s="132">
        <v>0.59970000000000001</v>
      </c>
      <c r="J53" s="44" t="s">
        <v>85</v>
      </c>
      <c r="K53" s="132" t="s">
        <v>895</v>
      </c>
      <c r="L53" s="50" t="s">
        <v>874</v>
      </c>
      <c r="M53" s="50" t="s">
        <v>88</v>
      </c>
      <c r="N53" s="132">
        <v>302008.92</v>
      </c>
      <c r="O53" s="44" t="s">
        <v>869</v>
      </c>
      <c r="P53" s="132"/>
      <c r="Q53" s="132"/>
      <c r="R53" s="36"/>
      <c r="S53" s="187"/>
    </row>
    <row r="54" spans="1:19" ht="55.5" customHeight="1" x14ac:dyDescent="0.25">
      <c r="A54" s="161">
        <v>37</v>
      </c>
      <c r="B54" s="148">
        <v>6</v>
      </c>
      <c r="C54" s="132" t="s">
        <v>58</v>
      </c>
      <c r="D54" s="132" t="s">
        <v>1352</v>
      </c>
      <c r="E54" s="44" t="s">
        <v>1353</v>
      </c>
      <c r="F54" s="44">
        <v>508</v>
      </c>
      <c r="G54" s="44">
        <v>924041.84</v>
      </c>
      <c r="H54" s="44" t="s">
        <v>1351</v>
      </c>
      <c r="I54" s="44">
        <v>0.28939999999999999</v>
      </c>
      <c r="J54" s="44" t="s">
        <v>85</v>
      </c>
      <c r="K54" s="132" t="s">
        <v>895</v>
      </c>
      <c r="L54" s="50" t="s">
        <v>874</v>
      </c>
      <c r="M54" s="50" t="s">
        <v>88</v>
      </c>
      <c r="N54" s="44">
        <v>188775.62</v>
      </c>
      <c r="O54" s="44" t="s">
        <v>1028</v>
      </c>
      <c r="P54" s="46"/>
      <c r="Q54" s="133"/>
      <c r="R54" s="36"/>
      <c r="S54" s="187"/>
    </row>
    <row r="55" spans="1:19" s="143" customFormat="1" ht="55.5" customHeight="1" x14ac:dyDescent="0.25">
      <c r="A55" s="161">
        <v>38</v>
      </c>
      <c r="B55" s="148">
        <v>7</v>
      </c>
      <c r="C55" s="154" t="s">
        <v>408</v>
      </c>
      <c r="D55" s="154" t="s">
        <v>1456</v>
      </c>
      <c r="E55" s="148" t="s">
        <v>1457</v>
      </c>
      <c r="F55" s="148">
        <v>106.4</v>
      </c>
      <c r="G55" s="148">
        <v>76906.98</v>
      </c>
      <c r="H55" s="148" t="s">
        <v>119</v>
      </c>
      <c r="I55" s="148" t="s">
        <v>119</v>
      </c>
      <c r="J55" s="148" t="s">
        <v>119</v>
      </c>
      <c r="K55" s="148" t="s">
        <v>119</v>
      </c>
      <c r="L55" s="148" t="s">
        <v>119</v>
      </c>
      <c r="M55" s="148" t="s">
        <v>119</v>
      </c>
      <c r="N55" s="148" t="s">
        <v>119</v>
      </c>
      <c r="O55" s="148" t="s">
        <v>869</v>
      </c>
      <c r="P55" s="149"/>
      <c r="Q55" s="155"/>
      <c r="R55" s="145"/>
      <c r="S55" s="187"/>
    </row>
    <row r="56" spans="1:19" s="158" customFormat="1" ht="55.5" customHeight="1" x14ac:dyDescent="0.25">
      <c r="A56" s="161">
        <v>39</v>
      </c>
      <c r="B56" s="148">
        <v>8</v>
      </c>
      <c r="C56" s="174" t="s">
        <v>58</v>
      </c>
      <c r="D56" s="154" t="s">
        <v>1583</v>
      </c>
      <c r="E56" s="148" t="s">
        <v>1584</v>
      </c>
      <c r="F56" s="148">
        <v>211.5</v>
      </c>
      <c r="G56" s="148">
        <v>1614999.2</v>
      </c>
      <c r="H56" s="146" t="s">
        <v>1587</v>
      </c>
      <c r="I56" s="98">
        <f>2769/10000</f>
        <v>0.27689999999999998</v>
      </c>
      <c r="J56" s="148" t="s">
        <v>85</v>
      </c>
      <c r="K56" s="98" t="s">
        <v>637</v>
      </c>
      <c r="L56" s="148" t="s">
        <v>874</v>
      </c>
      <c r="M56" s="148" t="s">
        <v>88</v>
      </c>
      <c r="N56" s="148">
        <v>114664.29</v>
      </c>
      <c r="O56" s="148" t="s">
        <v>869</v>
      </c>
      <c r="P56" s="149"/>
      <c r="Q56" s="155"/>
      <c r="R56" s="145"/>
      <c r="S56" s="187"/>
    </row>
    <row r="57" spans="1:19" s="158" customFormat="1" ht="55.5" customHeight="1" x14ac:dyDescent="0.25">
      <c r="A57" s="161">
        <v>40</v>
      </c>
      <c r="B57" s="148">
        <v>9</v>
      </c>
      <c r="C57" s="174" t="s">
        <v>58</v>
      </c>
      <c r="D57" s="154" t="s">
        <v>1583</v>
      </c>
      <c r="E57" s="148" t="s">
        <v>1585</v>
      </c>
      <c r="F57" s="148">
        <v>12.3</v>
      </c>
      <c r="G57" s="148">
        <v>210242.67</v>
      </c>
      <c r="H57" s="146" t="s">
        <v>1587</v>
      </c>
      <c r="I57" s="98">
        <f t="shared" ref="I57:I58" si="0">2769/10000</f>
        <v>0.27689999999999998</v>
      </c>
      <c r="J57" s="148" t="s">
        <v>85</v>
      </c>
      <c r="K57" s="98" t="s">
        <v>637</v>
      </c>
      <c r="L57" s="148" t="s">
        <v>874</v>
      </c>
      <c r="M57" s="148" t="s">
        <v>88</v>
      </c>
      <c r="N57" s="148">
        <v>114664.29</v>
      </c>
      <c r="O57" s="148" t="s">
        <v>869</v>
      </c>
      <c r="P57" s="149"/>
      <c r="Q57" s="155"/>
      <c r="R57" s="145"/>
      <c r="S57" s="187"/>
    </row>
    <row r="58" spans="1:19" s="158" customFormat="1" ht="55.5" customHeight="1" x14ac:dyDescent="0.25">
      <c r="A58" s="161">
        <v>41</v>
      </c>
      <c r="B58" s="148">
        <v>10</v>
      </c>
      <c r="C58" s="174" t="s">
        <v>58</v>
      </c>
      <c r="D58" s="154" t="s">
        <v>1583</v>
      </c>
      <c r="E58" s="148" t="s">
        <v>1586</v>
      </c>
      <c r="F58" s="148">
        <v>11.4</v>
      </c>
      <c r="G58" s="148">
        <v>87049.600000000006</v>
      </c>
      <c r="H58" s="146" t="s">
        <v>1587</v>
      </c>
      <c r="I58" s="98">
        <f t="shared" si="0"/>
        <v>0.27689999999999998</v>
      </c>
      <c r="J58" s="148" t="s">
        <v>85</v>
      </c>
      <c r="K58" s="98" t="s">
        <v>637</v>
      </c>
      <c r="L58" s="148" t="s">
        <v>874</v>
      </c>
      <c r="M58" s="148" t="s">
        <v>88</v>
      </c>
      <c r="N58" s="148">
        <v>114664.29</v>
      </c>
      <c r="O58" s="148" t="s">
        <v>1028</v>
      </c>
      <c r="P58" s="149"/>
      <c r="Q58" s="155"/>
      <c r="R58" s="145"/>
      <c r="S58" s="187"/>
    </row>
    <row r="59" spans="1:19" ht="23.25" customHeight="1" x14ac:dyDescent="0.25">
      <c r="A59" s="99"/>
      <c r="B59" s="304" t="s">
        <v>1386</v>
      </c>
      <c r="C59" s="279"/>
      <c r="D59" s="279"/>
      <c r="E59" s="279"/>
      <c r="F59" s="279"/>
      <c r="G59" s="279"/>
      <c r="H59" s="279"/>
      <c r="I59" s="279"/>
      <c r="J59" s="279"/>
      <c r="K59" s="279"/>
      <c r="L59" s="279"/>
      <c r="M59" s="279"/>
      <c r="N59" s="279"/>
      <c r="O59" s="279"/>
      <c r="P59" s="279"/>
      <c r="Q59" s="279"/>
      <c r="R59" s="280"/>
      <c r="S59" s="189"/>
    </row>
    <row r="60" spans="1:19" ht="55.5" customHeight="1" x14ac:dyDescent="0.25">
      <c r="A60" s="99">
        <v>42</v>
      </c>
      <c r="B60" s="139">
        <v>1</v>
      </c>
      <c r="C60" s="132" t="s">
        <v>330</v>
      </c>
      <c r="D60" s="132" t="s">
        <v>1387</v>
      </c>
      <c r="E60" s="44" t="s">
        <v>1388</v>
      </c>
      <c r="F60" s="44">
        <v>52.4</v>
      </c>
      <c r="G60" s="44">
        <v>602286.12</v>
      </c>
      <c r="H60" s="44" t="s">
        <v>1389</v>
      </c>
      <c r="I60" s="44">
        <v>5.4199999999999998E-2</v>
      </c>
      <c r="J60" s="44" t="s">
        <v>85</v>
      </c>
      <c r="K60" s="132" t="s">
        <v>1390</v>
      </c>
      <c r="L60" s="50" t="s">
        <v>874</v>
      </c>
      <c r="M60" s="50" t="s">
        <v>88</v>
      </c>
      <c r="N60" s="44">
        <v>21121.74</v>
      </c>
      <c r="O60" s="44" t="s">
        <v>869</v>
      </c>
      <c r="P60" s="46"/>
      <c r="Q60" s="229" t="s">
        <v>1664</v>
      </c>
      <c r="R60" s="36"/>
      <c r="S60" s="187"/>
    </row>
    <row r="61" spans="1:19" ht="22.5" customHeight="1" x14ac:dyDescent="0.25">
      <c r="A61" s="99"/>
      <c r="B61" s="301" t="s">
        <v>865</v>
      </c>
      <c r="C61" s="302"/>
      <c r="D61" s="302"/>
      <c r="E61" s="302"/>
      <c r="F61" s="302"/>
      <c r="G61" s="302"/>
      <c r="H61" s="302"/>
      <c r="I61" s="302"/>
      <c r="J61" s="302"/>
      <c r="K61" s="302"/>
      <c r="L61" s="302"/>
      <c r="M61" s="302"/>
      <c r="N61" s="302"/>
      <c r="O61" s="302"/>
      <c r="P61" s="302"/>
      <c r="Q61" s="302"/>
      <c r="R61" s="303"/>
      <c r="S61" s="190"/>
    </row>
    <row r="62" spans="1:19" ht="68.25" customHeight="1" x14ac:dyDescent="0.25">
      <c r="A62" s="99">
        <v>43</v>
      </c>
      <c r="B62" s="44">
        <v>1</v>
      </c>
      <c r="C62" s="44" t="s">
        <v>1294</v>
      </c>
      <c r="D62" s="44" t="s">
        <v>1297</v>
      </c>
      <c r="E62" s="44" t="s">
        <v>1300</v>
      </c>
      <c r="F62" s="44">
        <v>75.8</v>
      </c>
      <c r="G62" s="44">
        <v>874543.26</v>
      </c>
      <c r="H62" s="44" t="s">
        <v>119</v>
      </c>
      <c r="I62" s="44" t="s">
        <v>119</v>
      </c>
      <c r="J62" s="44" t="s">
        <v>119</v>
      </c>
      <c r="K62" s="44" t="s">
        <v>119</v>
      </c>
      <c r="L62" s="44" t="s">
        <v>119</v>
      </c>
      <c r="M62" s="44" t="s">
        <v>119</v>
      </c>
      <c r="N62" s="44" t="s">
        <v>119</v>
      </c>
      <c r="O62" s="44" t="s">
        <v>1028</v>
      </c>
      <c r="P62" s="46"/>
      <c r="Q62" s="69"/>
      <c r="R62" s="36"/>
      <c r="S62" s="187"/>
    </row>
    <row r="63" spans="1:19" ht="68.25" customHeight="1" x14ac:dyDescent="0.25">
      <c r="A63" s="161">
        <v>44</v>
      </c>
      <c r="B63" s="44">
        <v>2</v>
      </c>
      <c r="C63" s="44" t="s">
        <v>1295</v>
      </c>
      <c r="D63" s="44" t="s">
        <v>1298</v>
      </c>
      <c r="E63" s="44" t="s">
        <v>1301</v>
      </c>
      <c r="F63" s="44">
        <v>69.3</v>
      </c>
      <c r="G63" s="44">
        <v>479269</v>
      </c>
      <c r="H63" s="44" t="s">
        <v>119</v>
      </c>
      <c r="I63" s="44" t="s">
        <v>119</v>
      </c>
      <c r="J63" s="44" t="s">
        <v>119</v>
      </c>
      <c r="K63" s="44" t="s">
        <v>119</v>
      </c>
      <c r="L63" s="44" t="s">
        <v>119</v>
      </c>
      <c r="M63" s="44" t="s">
        <v>119</v>
      </c>
      <c r="N63" s="44" t="s">
        <v>119</v>
      </c>
      <c r="O63" s="44" t="s">
        <v>1276</v>
      </c>
      <c r="P63" s="46"/>
      <c r="Q63" s="69"/>
      <c r="R63" s="36"/>
      <c r="S63" s="187"/>
    </row>
    <row r="64" spans="1:19" ht="68.25" customHeight="1" x14ac:dyDescent="0.25">
      <c r="A64" s="161">
        <v>45</v>
      </c>
      <c r="B64" s="44">
        <v>3</v>
      </c>
      <c r="C64" s="44" t="s">
        <v>1296</v>
      </c>
      <c r="D64" s="44" t="s">
        <v>1299</v>
      </c>
      <c r="E64" s="44" t="s">
        <v>1302</v>
      </c>
      <c r="F64" s="44">
        <v>75.5</v>
      </c>
      <c r="G64" s="44">
        <v>1222275.54</v>
      </c>
      <c r="H64" s="44" t="s">
        <v>119</v>
      </c>
      <c r="I64" s="44" t="s">
        <v>119</v>
      </c>
      <c r="J64" s="44" t="s">
        <v>119</v>
      </c>
      <c r="K64" s="44" t="s">
        <v>119</v>
      </c>
      <c r="L64" s="44" t="s">
        <v>119</v>
      </c>
      <c r="M64" s="44" t="s">
        <v>119</v>
      </c>
      <c r="N64" s="44" t="s">
        <v>119</v>
      </c>
      <c r="O64" s="44" t="s">
        <v>1028</v>
      </c>
      <c r="P64" s="46"/>
      <c r="Q64" s="69"/>
      <c r="R64" s="36"/>
      <c r="S64" s="187"/>
    </row>
    <row r="65" spans="1:19" ht="24" customHeight="1" x14ac:dyDescent="0.25">
      <c r="A65" s="99"/>
      <c r="B65" s="304" t="s">
        <v>866</v>
      </c>
      <c r="C65" s="279"/>
      <c r="D65" s="279"/>
      <c r="E65" s="279"/>
      <c r="F65" s="279"/>
      <c r="G65" s="279"/>
      <c r="H65" s="279"/>
      <c r="I65" s="279"/>
      <c r="J65" s="279"/>
      <c r="K65" s="279"/>
      <c r="L65" s="279"/>
      <c r="M65" s="279"/>
      <c r="N65" s="279"/>
      <c r="O65" s="279"/>
      <c r="P65" s="279"/>
      <c r="Q65" s="279"/>
      <c r="R65" s="280"/>
      <c r="S65" s="189"/>
    </row>
    <row r="66" spans="1:19" ht="82.5" customHeight="1" x14ac:dyDescent="0.25">
      <c r="A66" s="161">
        <v>46</v>
      </c>
      <c r="B66" s="44">
        <v>1</v>
      </c>
      <c r="C66" s="44" t="s">
        <v>1111</v>
      </c>
      <c r="D66" s="44" t="s">
        <v>1112</v>
      </c>
      <c r="E66" s="44" t="s">
        <v>1113</v>
      </c>
      <c r="F66" s="44">
        <v>54.16</v>
      </c>
      <c r="G66" s="44" t="s">
        <v>1114</v>
      </c>
      <c r="H66" s="44" t="s">
        <v>119</v>
      </c>
      <c r="I66" s="44" t="s">
        <v>119</v>
      </c>
      <c r="J66" s="44" t="s">
        <v>119</v>
      </c>
      <c r="K66" s="44" t="s">
        <v>119</v>
      </c>
      <c r="L66" s="44" t="s">
        <v>119</v>
      </c>
      <c r="M66" s="44" t="s">
        <v>119</v>
      </c>
      <c r="N66" s="44" t="s">
        <v>119</v>
      </c>
      <c r="O66" s="37" t="s">
        <v>869</v>
      </c>
      <c r="P66" s="46"/>
      <c r="Q66" s="46"/>
      <c r="R66" s="36"/>
      <c r="S66" s="187"/>
    </row>
    <row r="67" spans="1:19" ht="52.5" customHeight="1" x14ac:dyDescent="0.25">
      <c r="A67" s="161">
        <v>47</v>
      </c>
      <c r="B67" s="44">
        <v>2</v>
      </c>
      <c r="C67" s="44" t="s">
        <v>1303</v>
      </c>
      <c r="D67" s="44" t="s">
        <v>1305</v>
      </c>
      <c r="E67" s="44" t="s">
        <v>1307</v>
      </c>
      <c r="F67" s="44">
        <v>96.5</v>
      </c>
      <c r="G67" s="44">
        <v>443864.3</v>
      </c>
      <c r="H67" s="44" t="s">
        <v>1293</v>
      </c>
      <c r="I67" s="44">
        <v>6.2799999999999995E-2</v>
      </c>
      <c r="J67" s="44" t="s">
        <v>85</v>
      </c>
      <c r="K67" s="44" t="s">
        <v>886</v>
      </c>
      <c r="L67" s="37" t="s">
        <v>874</v>
      </c>
      <c r="M67" s="50" t="s">
        <v>88</v>
      </c>
      <c r="N67" s="44">
        <v>100869.36</v>
      </c>
      <c r="O67" s="37" t="s">
        <v>869</v>
      </c>
      <c r="P67" s="46"/>
      <c r="Q67" s="46"/>
      <c r="R67" s="36"/>
      <c r="S67" s="187"/>
    </row>
    <row r="68" spans="1:19" ht="52.5" customHeight="1" x14ac:dyDescent="0.25">
      <c r="A68" s="161">
        <v>48</v>
      </c>
      <c r="B68" s="148">
        <v>3</v>
      </c>
      <c r="C68" s="44" t="s">
        <v>1315</v>
      </c>
      <c r="D68" s="44" t="s">
        <v>1305</v>
      </c>
      <c r="E68" s="44" t="s">
        <v>1316</v>
      </c>
      <c r="F68" s="44">
        <v>111.7</v>
      </c>
      <c r="G68" s="44">
        <v>513778.67</v>
      </c>
      <c r="H68" s="44" t="s">
        <v>1293</v>
      </c>
      <c r="I68" s="44">
        <v>6.2799999999999995E-2</v>
      </c>
      <c r="J68" s="44" t="s">
        <v>85</v>
      </c>
      <c r="K68" s="44" t="s">
        <v>886</v>
      </c>
      <c r="L68" s="37" t="s">
        <v>874</v>
      </c>
      <c r="M68" s="50" t="s">
        <v>88</v>
      </c>
      <c r="N68" s="44">
        <v>100869.36</v>
      </c>
      <c r="O68" s="37" t="s">
        <v>869</v>
      </c>
      <c r="P68" s="46"/>
      <c r="Q68" s="46"/>
      <c r="R68" s="36"/>
      <c r="S68" s="187"/>
    </row>
    <row r="69" spans="1:19" ht="92.25" customHeight="1" x14ac:dyDescent="0.25">
      <c r="A69" s="161">
        <v>49</v>
      </c>
      <c r="B69" s="148">
        <v>4</v>
      </c>
      <c r="C69" s="44" t="s">
        <v>1304</v>
      </c>
      <c r="D69" s="44" t="s">
        <v>1306</v>
      </c>
      <c r="E69" s="44" t="s">
        <v>1308</v>
      </c>
      <c r="F69" s="44">
        <v>543.29999999999995</v>
      </c>
      <c r="G69" s="44">
        <v>6079695.4199999999</v>
      </c>
      <c r="H69" s="44" t="s">
        <v>1309</v>
      </c>
      <c r="I69" s="44">
        <v>6.1899999999999997E-2</v>
      </c>
      <c r="J69" s="44" t="s">
        <v>85</v>
      </c>
      <c r="K69" s="44" t="s">
        <v>358</v>
      </c>
      <c r="L69" s="37" t="s">
        <v>874</v>
      </c>
      <c r="M69" s="50" t="s">
        <v>88</v>
      </c>
      <c r="N69" s="44">
        <v>103725.83</v>
      </c>
      <c r="O69" s="37" t="s">
        <v>869</v>
      </c>
      <c r="P69" s="46"/>
      <c r="Q69" s="46"/>
      <c r="R69" s="36"/>
      <c r="S69" s="187"/>
    </row>
    <row r="70" spans="1:19" ht="18.75" x14ac:dyDescent="0.3">
      <c r="A70" s="101"/>
      <c r="B70" s="297" t="s">
        <v>845</v>
      </c>
      <c r="C70" s="297"/>
      <c r="D70" s="297"/>
      <c r="E70" s="297"/>
      <c r="F70" s="297"/>
      <c r="G70" s="297"/>
      <c r="H70" s="297"/>
      <c r="I70" s="297"/>
      <c r="J70" s="297"/>
      <c r="K70" s="297"/>
      <c r="L70" s="297"/>
      <c r="M70" s="297"/>
      <c r="N70" s="297"/>
      <c r="O70" s="297"/>
      <c r="P70" s="297"/>
      <c r="Q70" s="297"/>
      <c r="R70" s="298"/>
      <c r="S70" s="192"/>
    </row>
    <row r="71" spans="1:19" ht="127.5" x14ac:dyDescent="0.25">
      <c r="A71" s="99">
        <v>50</v>
      </c>
      <c r="B71" s="70">
        <v>1</v>
      </c>
      <c r="C71" s="148" t="s">
        <v>693</v>
      </c>
      <c r="D71" s="148" t="s">
        <v>737</v>
      </c>
      <c r="E71" s="148" t="s">
        <v>761</v>
      </c>
      <c r="F71" s="148">
        <v>32.4</v>
      </c>
      <c r="G71" s="148">
        <v>135351.97</v>
      </c>
      <c r="H71" s="148" t="s">
        <v>825</v>
      </c>
      <c r="I71" s="148">
        <v>1.2829999999999999</v>
      </c>
      <c r="J71" s="148" t="s">
        <v>85</v>
      </c>
      <c r="K71" s="148" t="s">
        <v>911</v>
      </c>
      <c r="L71" s="148" t="s">
        <v>874</v>
      </c>
      <c r="M71" s="150" t="s">
        <v>88</v>
      </c>
      <c r="N71" s="148">
        <v>11142470.1</v>
      </c>
      <c r="O71" s="148" t="s">
        <v>1035</v>
      </c>
      <c r="P71" s="149"/>
      <c r="Q71" s="314" t="s">
        <v>1575</v>
      </c>
      <c r="R71" s="318"/>
      <c r="S71" s="187"/>
    </row>
    <row r="72" spans="1:19" ht="127.5" x14ac:dyDescent="0.25">
      <c r="A72" s="99">
        <v>51</v>
      </c>
      <c r="B72" s="70">
        <v>2</v>
      </c>
      <c r="C72" s="148" t="s">
        <v>694</v>
      </c>
      <c r="D72" s="148" t="s">
        <v>737</v>
      </c>
      <c r="E72" s="148" t="s">
        <v>762</v>
      </c>
      <c r="F72" s="148">
        <v>2197.8000000000002</v>
      </c>
      <c r="G72" s="148">
        <v>9181375.4299999997</v>
      </c>
      <c r="H72" s="148" t="s">
        <v>825</v>
      </c>
      <c r="I72" s="148">
        <v>1.2829999999999999</v>
      </c>
      <c r="J72" s="148" t="s">
        <v>85</v>
      </c>
      <c r="K72" s="148" t="s">
        <v>911</v>
      </c>
      <c r="L72" s="148" t="s">
        <v>874</v>
      </c>
      <c r="M72" s="150" t="s">
        <v>88</v>
      </c>
      <c r="N72" s="148">
        <v>11142470.1</v>
      </c>
      <c r="O72" s="148" t="s">
        <v>1035</v>
      </c>
      <c r="P72" s="149"/>
      <c r="Q72" s="315"/>
      <c r="R72" s="319"/>
      <c r="S72" s="187"/>
    </row>
    <row r="73" spans="1:19" ht="114.75" x14ac:dyDescent="0.25">
      <c r="A73" s="161">
        <v>52</v>
      </c>
      <c r="B73" s="70">
        <v>3</v>
      </c>
      <c r="C73" s="148" t="s">
        <v>695</v>
      </c>
      <c r="D73" s="148" t="s">
        <v>737</v>
      </c>
      <c r="E73" s="148" t="s">
        <v>763</v>
      </c>
      <c r="F73" s="148">
        <v>138.4</v>
      </c>
      <c r="G73" s="148">
        <v>8170.15</v>
      </c>
      <c r="H73" s="148" t="s">
        <v>825</v>
      </c>
      <c r="I73" s="148">
        <v>1.2829999999999999</v>
      </c>
      <c r="J73" s="148" t="s">
        <v>85</v>
      </c>
      <c r="K73" s="148" t="s">
        <v>911</v>
      </c>
      <c r="L73" s="148" t="s">
        <v>874</v>
      </c>
      <c r="M73" s="150" t="s">
        <v>88</v>
      </c>
      <c r="N73" s="148">
        <v>11142470.1</v>
      </c>
      <c r="O73" s="148" t="s">
        <v>1036</v>
      </c>
      <c r="P73" s="149"/>
      <c r="Q73" s="316"/>
      <c r="R73" s="320"/>
      <c r="S73" s="187"/>
    </row>
    <row r="74" spans="1:19" ht="127.5" x14ac:dyDescent="0.25">
      <c r="A74" s="161">
        <v>53</v>
      </c>
      <c r="B74" s="70">
        <v>4</v>
      </c>
      <c r="C74" s="148" t="s">
        <v>58</v>
      </c>
      <c r="D74" s="148" t="s">
        <v>867</v>
      </c>
      <c r="E74" s="148" t="s">
        <v>791</v>
      </c>
      <c r="F74" s="148">
        <v>661.1</v>
      </c>
      <c r="G74" s="148">
        <v>14378503.529999999</v>
      </c>
      <c r="H74" s="148" t="s">
        <v>815</v>
      </c>
      <c r="I74" s="148">
        <v>0.1104</v>
      </c>
      <c r="J74" s="148" t="s">
        <v>85</v>
      </c>
      <c r="K74" s="148" t="s">
        <v>833</v>
      </c>
      <c r="L74" s="146" t="s">
        <v>874</v>
      </c>
      <c r="M74" s="150" t="s">
        <v>88</v>
      </c>
      <c r="N74" s="148">
        <v>8202951.8399999999</v>
      </c>
      <c r="O74" s="148" t="s">
        <v>1037</v>
      </c>
      <c r="P74" s="149"/>
      <c r="Q74" s="153" t="s">
        <v>1398</v>
      </c>
      <c r="R74" s="36">
        <v>4182000</v>
      </c>
      <c r="S74" s="187"/>
    </row>
    <row r="75" spans="1:19" ht="51" x14ac:dyDescent="0.25">
      <c r="A75" s="161">
        <v>54</v>
      </c>
      <c r="B75" s="70">
        <v>5</v>
      </c>
      <c r="C75" s="148" t="s">
        <v>723</v>
      </c>
      <c r="D75" s="148" t="s">
        <v>750</v>
      </c>
      <c r="E75" s="148" t="s">
        <v>793</v>
      </c>
      <c r="F75" s="148">
        <v>502.1</v>
      </c>
      <c r="G75" s="148">
        <v>7189112.9900000002</v>
      </c>
      <c r="H75" s="148" t="s">
        <v>823</v>
      </c>
      <c r="I75" s="148">
        <v>0.21540000000000001</v>
      </c>
      <c r="J75" s="148" t="s">
        <v>85</v>
      </c>
      <c r="K75" s="148" t="s">
        <v>830</v>
      </c>
      <c r="L75" s="146" t="s">
        <v>874</v>
      </c>
      <c r="M75" s="150" t="s">
        <v>88</v>
      </c>
      <c r="N75" s="148">
        <v>1207597.02</v>
      </c>
      <c r="O75" s="148" t="s">
        <v>869</v>
      </c>
      <c r="P75" s="149"/>
      <c r="Q75" s="149"/>
      <c r="R75" s="36"/>
      <c r="S75" s="187"/>
    </row>
    <row r="76" spans="1:19" ht="107.25" customHeight="1" x14ac:dyDescent="0.25">
      <c r="A76" s="161">
        <v>55</v>
      </c>
      <c r="B76" s="70">
        <v>6</v>
      </c>
      <c r="C76" s="148" t="s">
        <v>408</v>
      </c>
      <c r="D76" s="148" t="s">
        <v>756</v>
      </c>
      <c r="E76" s="148" t="s">
        <v>806</v>
      </c>
      <c r="F76" s="148">
        <v>205</v>
      </c>
      <c r="G76" s="148">
        <v>169125</v>
      </c>
      <c r="H76" s="148" t="s">
        <v>119</v>
      </c>
      <c r="I76" s="148" t="s">
        <v>119</v>
      </c>
      <c r="J76" s="148" t="s">
        <v>119</v>
      </c>
      <c r="K76" s="148" t="s">
        <v>119</v>
      </c>
      <c r="L76" s="148" t="s">
        <v>119</v>
      </c>
      <c r="M76" s="148" t="s">
        <v>119</v>
      </c>
      <c r="N76" s="148" t="s">
        <v>119</v>
      </c>
      <c r="O76" s="148" t="s">
        <v>873</v>
      </c>
      <c r="P76" s="149"/>
      <c r="Q76" s="153" t="s">
        <v>1317</v>
      </c>
      <c r="R76" s="36">
        <v>8206000</v>
      </c>
      <c r="S76" s="187"/>
    </row>
    <row r="77" spans="1:19" ht="63.75" x14ac:dyDescent="0.25">
      <c r="A77" s="161">
        <v>56</v>
      </c>
      <c r="B77" s="70">
        <v>7</v>
      </c>
      <c r="C77" s="144" t="s">
        <v>412</v>
      </c>
      <c r="D77" s="144" t="s">
        <v>912</v>
      </c>
      <c r="E77" s="144" t="s">
        <v>767</v>
      </c>
      <c r="F77" s="144">
        <v>1086.4000000000001</v>
      </c>
      <c r="G77" s="144">
        <v>10968294.4</v>
      </c>
      <c r="H77" s="144" t="s">
        <v>824</v>
      </c>
      <c r="I77" s="144">
        <v>0.45150000000000001</v>
      </c>
      <c r="J77" s="144" t="s">
        <v>85</v>
      </c>
      <c r="K77" s="144" t="s">
        <v>879</v>
      </c>
      <c r="L77" s="144" t="s">
        <v>874</v>
      </c>
      <c r="M77" s="151" t="s">
        <v>88</v>
      </c>
      <c r="N77" s="144">
        <v>3921142.05</v>
      </c>
      <c r="O77" s="144" t="s">
        <v>898</v>
      </c>
      <c r="P77" s="145"/>
      <c r="Q77" s="153" t="s">
        <v>1398</v>
      </c>
      <c r="R77" s="36"/>
      <c r="S77" s="187"/>
    </row>
    <row r="78" spans="1:19" ht="60" x14ac:dyDescent="0.25">
      <c r="A78" s="161">
        <v>57</v>
      </c>
      <c r="B78" s="70">
        <v>8</v>
      </c>
      <c r="C78" s="144" t="s">
        <v>714</v>
      </c>
      <c r="D78" s="144" t="s">
        <v>740</v>
      </c>
      <c r="E78" s="144" t="s">
        <v>783</v>
      </c>
      <c r="F78" s="144">
        <v>62.9</v>
      </c>
      <c r="G78" s="144">
        <v>189726.53</v>
      </c>
      <c r="H78" s="144" t="s">
        <v>813</v>
      </c>
      <c r="I78" s="144">
        <v>2.3083999999999998</v>
      </c>
      <c r="J78" s="144" t="s">
        <v>85</v>
      </c>
      <c r="K78" s="144" t="s">
        <v>880</v>
      </c>
      <c r="L78" s="144" t="s">
        <v>874</v>
      </c>
      <c r="M78" s="151" t="s">
        <v>88</v>
      </c>
      <c r="N78" s="144">
        <v>21237280</v>
      </c>
      <c r="O78" s="148" t="s">
        <v>869</v>
      </c>
      <c r="P78" s="145"/>
      <c r="Q78" s="153" t="s">
        <v>1398</v>
      </c>
      <c r="R78" s="318">
        <v>15168000</v>
      </c>
      <c r="S78" s="193"/>
    </row>
    <row r="79" spans="1:19" ht="60" x14ac:dyDescent="0.25">
      <c r="A79" s="161">
        <v>58</v>
      </c>
      <c r="B79" s="70">
        <v>9</v>
      </c>
      <c r="C79" s="144" t="s">
        <v>715</v>
      </c>
      <c r="D79" s="144" t="s">
        <v>740</v>
      </c>
      <c r="E79" s="144" t="s">
        <v>784</v>
      </c>
      <c r="F79" s="144">
        <v>58.8</v>
      </c>
      <c r="G79" s="144">
        <v>2438052.31</v>
      </c>
      <c r="H79" s="144" t="s">
        <v>813</v>
      </c>
      <c r="I79" s="144">
        <v>2.3083999999999998</v>
      </c>
      <c r="J79" s="144" t="s">
        <v>85</v>
      </c>
      <c r="K79" s="144" t="s">
        <v>880</v>
      </c>
      <c r="L79" s="144" t="s">
        <v>874</v>
      </c>
      <c r="M79" s="151" t="s">
        <v>88</v>
      </c>
      <c r="N79" s="144">
        <v>21237280</v>
      </c>
      <c r="O79" s="144" t="s">
        <v>869</v>
      </c>
      <c r="P79" s="145"/>
      <c r="Q79" s="153" t="s">
        <v>1398</v>
      </c>
      <c r="R79" s="319"/>
      <c r="S79" s="193"/>
    </row>
    <row r="80" spans="1:19" ht="93.75" customHeight="1" x14ac:dyDescent="0.25">
      <c r="A80" s="161">
        <v>59</v>
      </c>
      <c r="B80" s="70">
        <v>10</v>
      </c>
      <c r="C80" s="144" t="s">
        <v>697</v>
      </c>
      <c r="D80" s="144" t="s">
        <v>740</v>
      </c>
      <c r="E80" s="144" t="s">
        <v>765</v>
      </c>
      <c r="F80" s="144">
        <v>351.5</v>
      </c>
      <c r="G80" s="144">
        <v>4598551.4800000004</v>
      </c>
      <c r="H80" s="144" t="s">
        <v>813</v>
      </c>
      <c r="I80" s="144">
        <v>2.3083999999999998</v>
      </c>
      <c r="J80" s="144" t="s">
        <v>85</v>
      </c>
      <c r="K80" s="144" t="s">
        <v>880</v>
      </c>
      <c r="L80" s="144" t="s">
        <v>874</v>
      </c>
      <c r="M80" s="151" t="s">
        <v>88</v>
      </c>
      <c r="N80" s="144">
        <v>21237280</v>
      </c>
      <c r="O80" s="144" t="s">
        <v>900</v>
      </c>
      <c r="P80" s="145"/>
      <c r="Q80" s="153" t="s">
        <v>1398</v>
      </c>
      <c r="R80" s="319"/>
      <c r="S80" s="193"/>
    </row>
    <row r="81" spans="1:19" ht="60" x14ac:dyDescent="0.25">
      <c r="A81" s="161">
        <v>60</v>
      </c>
      <c r="B81" s="70">
        <v>11</v>
      </c>
      <c r="C81" s="144" t="s">
        <v>729</v>
      </c>
      <c r="D81" s="144" t="s">
        <v>740</v>
      </c>
      <c r="E81" s="144" t="s">
        <v>798</v>
      </c>
      <c r="F81" s="144">
        <v>489.1</v>
      </c>
      <c r="G81" s="144">
        <v>1475282.11</v>
      </c>
      <c r="H81" s="144" t="s">
        <v>813</v>
      </c>
      <c r="I81" s="144">
        <v>2.3083999999999998</v>
      </c>
      <c r="J81" s="144" t="s">
        <v>85</v>
      </c>
      <c r="K81" s="144" t="s">
        <v>880</v>
      </c>
      <c r="L81" s="144" t="s">
        <v>874</v>
      </c>
      <c r="M81" s="151" t="s">
        <v>88</v>
      </c>
      <c r="N81" s="144">
        <v>21237280</v>
      </c>
      <c r="O81" s="144" t="s">
        <v>869</v>
      </c>
      <c r="P81" s="145"/>
      <c r="Q81" s="153" t="s">
        <v>1398</v>
      </c>
      <c r="R81" s="319"/>
      <c r="S81" s="193"/>
    </row>
    <row r="82" spans="1:19" ht="60" x14ac:dyDescent="0.25">
      <c r="A82" s="161">
        <v>61</v>
      </c>
      <c r="B82" s="70">
        <v>12</v>
      </c>
      <c r="C82" s="144" t="s">
        <v>730</v>
      </c>
      <c r="D82" s="144" t="s">
        <v>740</v>
      </c>
      <c r="E82" s="144" t="s">
        <v>799</v>
      </c>
      <c r="F82" s="144">
        <v>487.1</v>
      </c>
      <c r="G82" s="144">
        <v>3040447.28</v>
      </c>
      <c r="H82" s="144" t="s">
        <v>813</v>
      </c>
      <c r="I82" s="144">
        <v>2.3083999999999998</v>
      </c>
      <c r="J82" s="144" t="s">
        <v>85</v>
      </c>
      <c r="K82" s="144" t="s">
        <v>880</v>
      </c>
      <c r="L82" s="144" t="s">
        <v>874</v>
      </c>
      <c r="M82" s="151" t="s">
        <v>88</v>
      </c>
      <c r="N82" s="144">
        <v>21237280</v>
      </c>
      <c r="O82" s="144" t="s">
        <v>869</v>
      </c>
      <c r="P82" s="145"/>
      <c r="Q82" s="153" t="s">
        <v>1398</v>
      </c>
      <c r="R82" s="319"/>
      <c r="S82" s="193"/>
    </row>
    <row r="83" spans="1:19" ht="60" x14ac:dyDescent="0.25">
      <c r="A83" s="161">
        <v>62</v>
      </c>
      <c r="B83" s="70">
        <v>13</v>
      </c>
      <c r="C83" s="144" t="s">
        <v>736</v>
      </c>
      <c r="D83" s="144" t="s">
        <v>740</v>
      </c>
      <c r="E83" s="144" t="s">
        <v>810</v>
      </c>
      <c r="F83" s="144">
        <v>56.2</v>
      </c>
      <c r="G83" s="144">
        <v>12040725.720000001</v>
      </c>
      <c r="H83" s="144" t="s">
        <v>813</v>
      </c>
      <c r="I83" s="144">
        <v>2.3083999999999998</v>
      </c>
      <c r="J83" s="144" t="s">
        <v>85</v>
      </c>
      <c r="K83" s="144" t="s">
        <v>880</v>
      </c>
      <c r="L83" s="144" t="s">
        <v>874</v>
      </c>
      <c r="M83" s="151" t="s">
        <v>88</v>
      </c>
      <c r="N83" s="144">
        <v>21237280</v>
      </c>
      <c r="O83" s="144" t="s">
        <v>901</v>
      </c>
      <c r="P83" s="145"/>
      <c r="Q83" s="153" t="s">
        <v>1398</v>
      </c>
      <c r="R83" s="319"/>
      <c r="S83" s="193"/>
    </row>
    <row r="84" spans="1:19" ht="68.25" customHeight="1" x14ac:dyDescent="0.25">
      <c r="A84" s="161">
        <v>63</v>
      </c>
      <c r="B84" s="70">
        <v>14</v>
      </c>
      <c r="C84" s="144" t="s">
        <v>732</v>
      </c>
      <c r="D84" s="144" t="s">
        <v>740</v>
      </c>
      <c r="E84" s="144" t="s">
        <v>802</v>
      </c>
      <c r="F84" s="144">
        <v>485.2</v>
      </c>
      <c r="G84" s="144">
        <v>2048422.21</v>
      </c>
      <c r="H84" s="144" t="s">
        <v>813</v>
      </c>
      <c r="I84" s="144">
        <v>2.3083999999999998</v>
      </c>
      <c r="J84" s="144" t="s">
        <v>85</v>
      </c>
      <c r="K84" s="144" t="s">
        <v>880</v>
      </c>
      <c r="L84" s="144" t="s">
        <v>874</v>
      </c>
      <c r="M84" s="151" t="s">
        <v>88</v>
      </c>
      <c r="N84" s="144">
        <v>21237280</v>
      </c>
      <c r="O84" s="144" t="s">
        <v>899</v>
      </c>
      <c r="P84" s="145"/>
      <c r="Q84" s="153" t="s">
        <v>1398</v>
      </c>
      <c r="R84" s="320"/>
      <c r="S84" s="193"/>
    </row>
    <row r="85" spans="1:19" ht="51" x14ac:dyDescent="0.25">
      <c r="A85" s="161">
        <v>64</v>
      </c>
      <c r="B85" s="70">
        <v>15</v>
      </c>
      <c r="C85" s="144" t="s">
        <v>717</v>
      </c>
      <c r="D85" s="144" t="s">
        <v>745</v>
      </c>
      <c r="E85" s="144" t="s">
        <v>786</v>
      </c>
      <c r="F85" s="144">
        <v>54.8</v>
      </c>
      <c r="G85" s="144">
        <v>386753.74</v>
      </c>
      <c r="H85" s="144" t="s">
        <v>821</v>
      </c>
      <c r="I85" s="144">
        <v>1.5916999999999999</v>
      </c>
      <c r="J85" s="144" t="s">
        <v>85</v>
      </c>
      <c r="K85" s="144" t="s">
        <v>881</v>
      </c>
      <c r="L85" s="146" t="s">
        <v>874</v>
      </c>
      <c r="M85" s="151" t="s">
        <v>88</v>
      </c>
      <c r="N85" s="144">
        <v>31358400.039999999</v>
      </c>
      <c r="O85" s="144" t="s">
        <v>904</v>
      </c>
      <c r="P85" s="145"/>
      <c r="Q85" s="152" t="s">
        <v>948</v>
      </c>
      <c r="R85" s="35"/>
      <c r="S85" s="188"/>
    </row>
    <row r="86" spans="1:19" ht="51" x14ac:dyDescent="0.25">
      <c r="A86" s="161">
        <v>65</v>
      </c>
      <c r="B86" s="70">
        <v>16</v>
      </c>
      <c r="C86" s="144" t="s">
        <v>727</v>
      </c>
      <c r="D86" s="144" t="s">
        <v>745</v>
      </c>
      <c r="E86" s="144" t="s">
        <v>796</v>
      </c>
      <c r="F86" s="144">
        <v>286.10000000000002</v>
      </c>
      <c r="G86" s="144">
        <v>522698.98</v>
      </c>
      <c r="H86" s="144" t="s">
        <v>821</v>
      </c>
      <c r="I86" s="144">
        <v>1.5916999999999999</v>
      </c>
      <c r="J86" s="144" t="s">
        <v>85</v>
      </c>
      <c r="K86" s="144" t="s">
        <v>881</v>
      </c>
      <c r="L86" s="146" t="s">
        <v>874</v>
      </c>
      <c r="M86" s="151" t="s">
        <v>88</v>
      </c>
      <c r="N86" s="144">
        <v>31358400.039999999</v>
      </c>
      <c r="O86" s="144" t="s">
        <v>904</v>
      </c>
      <c r="P86" s="145"/>
      <c r="Q86" s="152" t="s">
        <v>948</v>
      </c>
      <c r="R86" s="35"/>
      <c r="S86" s="188"/>
    </row>
    <row r="87" spans="1:19" ht="51" x14ac:dyDescent="0.25">
      <c r="A87" s="161">
        <v>66</v>
      </c>
      <c r="B87" s="70">
        <v>17</v>
      </c>
      <c r="C87" s="144" t="s">
        <v>725</v>
      </c>
      <c r="D87" s="144" t="s">
        <v>745</v>
      </c>
      <c r="E87" s="144" t="s">
        <v>795</v>
      </c>
      <c r="F87" s="144">
        <v>409.4</v>
      </c>
      <c r="G87" s="144">
        <v>2889360.97</v>
      </c>
      <c r="H87" s="144" t="s">
        <v>821</v>
      </c>
      <c r="I87" s="144">
        <v>1.5916999999999999</v>
      </c>
      <c r="J87" s="144" t="s">
        <v>85</v>
      </c>
      <c r="K87" s="144" t="s">
        <v>881</v>
      </c>
      <c r="L87" s="146" t="s">
        <v>874</v>
      </c>
      <c r="M87" s="151" t="s">
        <v>88</v>
      </c>
      <c r="N87" s="144">
        <v>31358400.039999999</v>
      </c>
      <c r="O87" s="144" t="s">
        <v>904</v>
      </c>
      <c r="P87" s="145"/>
      <c r="Q87" s="152" t="s">
        <v>948</v>
      </c>
      <c r="R87" s="35"/>
      <c r="S87" s="188"/>
    </row>
    <row r="88" spans="1:19" ht="79.5" customHeight="1" x14ac:dyDescent="0.25">
      <c r="A88" s="161">
        <v>67</v>
      </c>
      <c r="B88" s="70">
        <v>18</v>
      </c>
      <c r="C88" s="144" t="s">
        <v>733</v>
      </c>
      <c r="D88" s="144" t="s">
        <v>754</v>
      </c>
      <c r="E88" s="144" t="s">
        <v>804</v>
      </c>
      <c r="F88" s="144">
        <v>16.2</v>
      </c>
      <c r="G88" s="144">
        <v>50430.92</v>
      </c>
      <c r="H88" s="144" t="s">
        <v>119</v>
      </c>
      <c r="I88" s="144" t="s">
        <v>119</v>
      </c>
      <c r="J88" s="144" t="s">
        <v>119</v>
      </c>
      <c r="K88" s="144" t="s">
        <v>119</v>
      </c>
      <c r="L88" s="144" t="s">
        <v>119</v>
      </c>
      <c r="M88" s="144" t="s">
        <v>119</v>
      </c>
      <c r="N88" s="144" t="s">
        <v>119</v>
      </c>
      <c r="O88" s="144" t="s">
        <v>896</v>
      </c>
      <c r="P88" s="145"/>
      <c r="Q88" s="145"/>
      <c r="R88" s="35"/>
      <c r="S88" s="188"/>
    </row>
    <row r="89" spans="1:19" ht="79.5" customHeight="1" x14ac:dyDescent="0.25">
      <c r="A89" s="161">
        <v>68</v>
      </c>
      <c r="B89" s="70">
        <v>19</v>
      </c>
      <c r="C89" s="144" t="s">
        <v>734</v>
      </c>
      <c r="D89" s="144" t="s">
        <v>755</v>
      </c>
      <c r="E89" s="144" t="s">
        <v>805</v>
      </c>
      <c r="F89" s="147">
        <v>174.9</v>
      </c>
      <c r="G89" s="144">
        <v>544467.19999999995</v>
      </c>
      <c r="H89" s="144" t="s">
        <v>119</v>
      </c>
      <c r="I89" s="144" t="s">
        <v>119</v>
      </c>
      <c r="J89" s="144" t="s">
        <v>119</v>
      </c>
      <c r="K89" s="144" t="s">
        <v>119</v>
      </c>
      <c r="L89" s="144" t="s">
        <v>119</v>
      </c>
      <c r="M89" s="144" t="s">
        <v>119</v>
      </c>
      <c r="N89" s="144" t="s">
        <v>119</v>
      </c>
      <c r="O89" s="144" t="s">
        <v>896</v>
      </c>
      <c r="P89" s="145"/>
      <c r="Q89" s="145"/>
      <c r="R89" s="35"/>
      <c r="S89" s="188"/>
    </row>
    <row r="90" spans="1:19" ht="76.5" x14ac:dyDescent="0.25">
      <c r="A90" s="161">
        <v>69</v>
      </c>
      <c r="B90" s="70">
        <v>20</v>
      </c>
      <c r="C90" s="144" t="s">
        <v>728</v>
      </c>
      <c r="D90" s="144" t="s">
        <v>751</v>
      </c>
      <c r="E90" s="144" t="s">
        <v>797</v>
      </c>
      <c r="F90" s="144">
        <v>2.7</v>
      </c>
      <c r="G90" s="144">
        <v>8405.15</v>
      </c>
      <c r="H90" s="144" t="s">
        <v>119</v>
      </c>
      <c r="I90" s="144" t="s">
        <v>119</v>
      </c>
      <c r="J90" s="144" t="s">
        <v>119</v>
      </c>
      <c r="K90" s="144" t="s">
        <v>119</v>
      </c>
      <c r="L90" s="144" t="s">
        <v>119</v>
      </c>
      <c r="M90" s="144" t="s">
        <v>119</v>
      </c>
      <c r="N90" s="144" t="s">
        <v>119</v>
      </c>
      <c r="O90" s="144" t="s">
        <v>896</v>
      </c>
      <c r="P90" s="145"/>
      <c r="Q90" s="145"/>
      <c r="R90" s="35"/>
      <c r="S90" s="188"/>
    </row>
    <row r="91" spans="1:19" ht="71.25" customHeight="1" x14ac:dyDescent="0.25">
      <c r="A91" s="161">
        <v>70</v>
      </c>
      <c r="B91" s="70">
        <v>21</v>
      </c>
      <c r="C91" s="144" t="s">
        <v>408</v>
      </c>
      <c r="D91" s="144" t="s">
        <v>757</v>
      </c>
      <c r="E91" s="144" t="s">
        <v>807</v>
      </c>
      <c r="F91" s="144">
        <v>495.7</v>
      </c>
      <c r="G91" s="144">
        <v>2068784.12</v>
      </c>
      <c r="H91" s="144" t="s">
        <v>119</v>
      </c>
      <c r="I91" s="144" t="s">
        <v>119</v>
      </c>
      <c r="J91" s="144" t="s">
        <v>119</v>
      </c>
      <c r="K91" s="144" t="s">
        <v>119</v>
      </c>
      <c r="L91" s="144" t="s">
        <v>119</v>
      </c>
      <c r="M91" s="144" t="s">
        <v>119</v>
      </c>
      <c r="N91" s="144" t="s">
        <v>119</v>
      </c>
      <c r="O91" s="144" t="s">
        <v>897</v>
      </c>
      <c r="P91" s="145"/>
      <c r="Q91" s="145"/>
      <c r="R91" s="35"/>
      <c r="S91" s="188"/>
    </row>
    <row r="92" spans="1:19" s="158" customFormat="1" ht="71.25" customHeight="1" x14ac:dyDescent="0.25">
      <c r="A92" s="161">
        <v>71</v>
      </c>
      <c r="B92" s="70">
        <v>22</v>
      </c>
      <c r="C92" s="159" t="s">
        <v>408</v>
      </c>
      <c r="D92" s="159" t="s">
        <v>1508</v>
      </c>
      <c r="E92" s="159" t="s">
        <v>1510</v>
      </c>
      <c r="F92" s="159">
        <v>77.900000000000006</v>
      </c>
      <c r="G92" s="159">
        <v>242504.26</v>
      </c>
      <c r="H92" s="159" t="s">
        <v>119</v>
      </c>
      <c r="I92" s="159" t="s">
        <v>119</v>
      </c>
      <c r="J92" s="159" t="s">
        <v>119</v>
      </c>
      <c r="K92" s="159" t="s">
        <v>119</v>
      </c>
      <c r="L92" s="159" t="s">
        <v>119</v>
      </c>
      <c r="M92" s="159" t="s">
        <v>119</v>
      </c>
      <c r="N92" s="159" t="s">
        <v>119</v>
      </c>
      <c r="O92" s="159" t="s">
        <v>897</v>
      </c>
      <c r="P92" s="145"/>
      <c r="Q92" s="145"/>
      <c r="R92" s="159"/>
      <c r="S92" s="188"/>
    </row>
    <row r="93" spans="1:19" s="158" customFormat="1" ht="71.25" customHeight="1" x14ac:dyDescent="0.25">
      <c r="A93" s="161">
        <v>72</v>
      </c>
      <c r="B93" s="70">
        <v>23</v>
      </c>
      <c r="C93" s="159" t="s">
        <v>408</v>
      </c>
      <c r="D93" s="159" t="s">
        <v>1509</v>
      </c>
      <c r="E93" s="159" t="s">
        <v>1511</v>
      </c>
      <c r="F93" s="159">
        <v>47.7</v>
      </c>
      <c r="G93" s="159">
        <v>148491.04999999999</v>
      </c>
      <c r="H93" s="159" t="s">
        <v>119</v>
      </c>
      <c r="I93" s="159" t="s">
        <v>119</v>
      </c>
      <c r="J93" s="159" t="s">
        <v>119</v>
      </c>
      <c r="K93" s="159" t="s">
        <v>119</v>
      </c>
      <c r="L93" s="159" t="s">
        <v>119</v>
      </c>
      <c r="M93" s="159" t="s">
        <v>119</v>
      </c>
      <c r="N93" s="159" t="s">
        <v>119</v>
      </c>
      <c r="O93" s="159" t="s">
        <v>897</v>
      </c>
      <c r="P93" s="145"/>
      <c r="Q93" s="145"/>
      <c r="R93" s="159"/>
      <c r="S93" s="188"/>
    </row>
    <row r="94" spans="1:19" ht="71.25" customHeight="1" x14ac:dyDescent="0.25">
      <c r="A94" s="161">
        <v>73</v>
      </c>
      <c r="B94" s="70">
        <v>24</v>
      </c>
      <c r="C94" s="144" t="s">
        <v>408</v>
      </c>
      <c r="D94" s="147" t="s">
        <v>1115</v>
      </c>
      <c r="E94" s="144" t="s">
        <v>1116</v>
      </c>
      <c r="F94" s="144">
        <v>36.6</v>
      </c>
      <c r="G94" s="144" t="s">
        <v>1117</v>
      </c>
      <c r="H94" s="144" t="s">
        <v>119</v>
      </c>
      <c r="I94" s="144" t="s">
        <v>119</v>
      </c>
      <c r="J94" s="144" t="s">
        <v>119</v>
      </c>
      <c r="K94" s="144" t="s">
        <v>119</v>
      </c>
      <c r="L94" s="144" t="s">
        <v>119</v>
      </c>
      <c r="M94" s="144" t="s">
        <v>119</v>
      </c>
      <c r="N94" s="144" t="s">
        <v>119</v>
      </c>
      <c r="O94" s="144" t="s">
        <v>1118</v>
      </c>
      <c r="P94" s="145"/>
      <c r="Q94" s="153" t="s">
        <v>1398</v>
      </c>
      <c r="R94" s="35">
        <v>1503000</v>
      </c>
      <c r="S94" s="188"/>
    </row>
    <row r="95" spans="1:19" ht="71.25" customHeight="1" x14ac:dyDescent="0.25">
      <c r="A95" s="161">
        <v>74</v>
      </c>
      <c r="B95" s="70">
        <v>25</v>
      </c>
      <c r="C95" s="144" t="s">
        <v>58</v>
      </c>
      <c r="D95" s="147" t="s">
        <v>1311</v>
      </c>
      <c r="E95" s="144" t="s">
        <v>1312</v>
      </c>
      <c r="F95" s="144">
        <v>1430.6</v>
      </c>
      <c r="G95" s="144">
        <v>11832549.82</v>
      </c>
      <c r="H95" s="144" t="s">
        <v>1313</v>
      </c>
      <c r="I95" s="144">
        <v>0.16969999999999999</v>
      </c>
      <c r="J95" s="144" t="s">
        <v>85</v>
      </c>
      <c r="K95" s="144" t="s">
        <v>1314</v>
      </c>
      <c r="L95" s="144" t="s">
        <v>874</v>
      </c>
      <c r="M95" s="151" t="s">
        <v>88</v>
      </c>
      <c r="N95" s="144">
        <v>1473793.59</v>
      </c>
      <c r="O95" s="144" t="s">
        <v>1310</v>
      </c>
      <c r="P95" s="145"/>
      <c r="Q95" s="138" t="s">
        <v>1705</v>
      </c>
      <c r="R95" s="36"/>
      <c r="S95" s="187"/>
    </row>
    <row r="96" spans="1:19" ht="71.25" customHeight="1" x14ac:dyDescent="0.25">
      <c r="A96" s="161">
        <v>75</v>
      </c>
      <c r="B96" s="70">
        <v>26</v>
      </c>
      <c r="C96" s="144" t="s">
        <v>1318</v>
      </c>
      <c r="D96" s="147" t="s">
        <v>1320</v>
      </c>
      <c r="E96" s="144" t="s">
        <v>1321</v>
      </c>
      <c r="F96" s="144">
        <v>265.5</v>
      </c>
      <c r="G96" s="144">
        <v>3920914.62</v>
      </c>
      <c r="H96" s="144" t="s">
        <v>1454</v>
      </c>
      <c r="I96" s="144" t="s">
        <v>119</v>
      </c>
      <c r="J96" s="144" t="s">
        <v>119</v>
      </c>
      <c r="K96" s="144" t="s">
        <v>119</v>
      </c>
      <c r="L96" s="144" t="s">
        <v>119</v>
      </c>
      <c r="M96" s="144" t="s">
        <v>119</v>
      </c>
      <c r="N96" s="144" t="s">
        <v>119</v>
      </c>
      <c r="O96" s="144" t="s">
        <v>1324</v>
      </c>
      <c r="P96" s="145"/>
      <c r="Q96" s="375" t="s">
        <v>1575</v>
      </c>
      <c r="R96" s="318"/>
      <c r="S96" s="187"/>
    </row>
    <row r="97" spans="1:19" ht="71.25" customHeight="1" x14ac:dyDescent="0.25">
      <c r="A97" s="161">
        <v>76</v>
      </c>
      <c r="B97" s="70">
        <v>27</v>
      </c>
      <c r="C97" s="144" t="s">
        <v>412</v>
      </c>
      <c r="D97" s="147" t="s">
        <v>1320</v>
      </c>
      <c r="E97" s="144" t="s">
        <v>1322</v>
      </c>
      <c r="F97" s="144">
        <v>201.9</v>
      </c>
      <c r="G97" s="144">
        <v>2981667.28</v>
      </c>
      <c r="H97" s="144" t="s">
        <v>1454</v>
      </c>
      <c r="I97" s="144" t="s">
        <v>119</v>
      </c>
      <c r="J97" s="144" t="s">
        <v>119</v>
      </c>
      <c r="K97" s="144" t="s">
        <v>119</v>
      </c>
      <c r="L97" s="144" t="s">
        <v>119</v>
      </c>
      <c r="M97" s="144" t="s">
        <v>119</v>
      </c>
      <c r="N97" s="144" t="s">
        <v>119</v>
      </c>
      <c r="O97" s="144" t="s">
        <v>1324</v>
      </c>
      <c r="P97" s="145"/>
      <c r="Q97" s="376"/>
      <c r="R97" s="319"/>
      <c r="S97" s="187"/>
    </row>
    <row r="98" spans="1:19" ht="71.25" customHeight="1" x14ac:dyDescent="0.25">
      <c r="A98" s="161">
        <v>77</v>
      </c>
      <c r="B98" s="70">
        <v>28</v>
      </c>
      <c r="C98" s="144" t="s">
        <v>1319</v>
      </c>
      <c r="D98" s="147" t="s">
        <v>1320</v>
      </c>
      <c r="E98" s="144" t="s">
        <v>1323</v>
      </c>
      <c r="F98" s="144">
        <v>324.5</v>
      </c>
      <c r="G98" s="144">
        <v>4792228.9800000004</v>
      </c>
      <c r="H98" s="144" t="s">
        <v>1454</v>
      </c>
      <c r="I98" s="144" t="s">
        <v>119</v>
      </c>
      <c r="J98" s="144" t="s">
        <v>119</v>
      </c>
      <c r="K98" s="144" t="s">
        <v>119</v>
      </c>
      <c r="L98" s="144" t="s">
        <v>119</v>
      </c>
      <c r="M98" s="144" t="s">
        <v>119</v>
      </c>
      <c r="N98" s="144" t="s">
        <v>119</v>
      </c>
      <c r="O98" s="144" t="s">
        <v>1310</v>
      </c>
      <c r="P98" s="145"/>
      <c r="Q98" s="377"/>
      <c r="R98" s="320"/>
      <c r="S98" s="187"/>
    </row>
    <row r="99" spans="1:19" ht="71.25" customHeight="1" x14ac:dyDescent="0.25">
      <c r="A99" s="161">
        <v>78</v>
      </c>
      <c r="B99" s="70">
        <v>29</v>
      </c>
      <c r="C99" s="144" t="s">
        <v>408</v>
      </c>
      <c r="D99" s="147" t="s">
        <v>1376</v>
      </c>
      <c r="E99" s="144" t="s">
        <v>1377</v>
      </c>
      <c r="F99" s="156">
        <v>301.39999999999998</v>
      </c>
      <c r="G99" s="156">
        <v>469936.85</v>
      </c>
      <c r="H99" s="156" t="s">
        <v>119</v>
      </c>
      <c r="I99" s="156" t="s">
        <v>119</v>
      </c>
      <c r="J99" s="144" t="s">
        <v>119</v>
      </c>
      <c r="K99" s="144" t="s">
        <v>119</v>
      </c>
      <c r="L99" s="144" t="s">
        <v>119</v>
      </c>
      <c r="M99" s="144" t="s">
        <v>119</v>
      </c>
      <c r="N99" s="144" t="s">
        <v>119</v>
      </c>
      <c r="O99" s="144" t="s">
        <v>1310</v>
      </c>
      <c r="P99" s="145"/>
      <c r="Q99" s="162" t="s">
        <v>1466</v>
      </c>
      <c r="R99" s="36"/>
      <c r="S99" s="187"/>
    </row>
    <row r="100" spans="1:19" ht="71.25" customHeight="1" x14ac:dyDescent="0.25">
      <c r="A100" s="161">
        <v>79</v>
      </c>
      <c r="B100" s="70">
        <v>30</v>
      </c>
      <c r="C100" s="144" t="s">
        <v>1429</v>
      </c>
      <c r="D100" s="147" t="s">
        <v>1430</v>
      </c>
      <c r="E100" s="159" t="s">
        <v>1431</v>
      </c>
      <c r="F100" s="159">
        <v>488.6</v>
      </c>
      <c r="G100" s="163">
        <v>4041875.1</v>
      </c>
      <c r="H100" s="164" t="s">
        <v>1432</v>
      </c>
      <c r="I100" s="144">
        <v>0.95699999999999996</v>
      </c>
      <c r="J100" s="144" t="s">
        <v>85</v>
      </c>
      <c r="K100" s="144" t="s">
        <v>1433</v>
      </c>
      <c r="L100" s="144" t="s">
        <v>874</v>
      </c>
      <c r="M100" s="151" t="s">
        <v>88</v>
      </c>
      <c r="N100" s="144">
        <v>19206798.600000001</v>
      </c>
      <c r="O100" s="144" t="s">
        <v>1324</v>
      </c>
      <c r="P100" s="145"/>
      <c r="Q100" s="375" t="s">
        <v>1575</v>
      </c>
      <c r="R100" s="318"/>
      <c r="S100" s="187"/>
    </row>
    <row r="101" spans="1:19" ht="71.25" customHeight="1" x14ac:dyDescent="0.25">
      <c r="A101" s="161">
        <v>80</v>
      </c>
      <c r="B101" s="70">
        <v>31</v>
      </c>
      <c r="C101" s="144" t="s">
        <v>1434</v>
      </c>
      <c r="D101" s="147" t="s">
        <v>1430</v>
      </c>
      <c r="E101" s="159" t="s">
        <v>1435</v>
      </c>
      <c r="F101" s="159">
        <v>1189.5999999999999</v>
      </c>
      <c r="G101" s="163" t="s">
        <v>1436</v>
      </c>
      <c r="H101" s="164" t="s">
        <v>1432</v>
      </c>
      <c r="I101" s="159">
        <v>0.95699999999999996</v>
      </c>
      <c r="J101" s="144" t="s">
        <v>85</v>
      </c>
      <c r="K101" s="144" t="s">
        <v>1433</v>
      </c>
      <c r="L101" s="144" t="s">
        <v>874</v>
      </c>
      <c r="M101" s="151" t="s">
        <v>88</v>
      </c>
      <c r="N101" s="144">
        <v>19206798.600000001</v>
      </c>
      <c r="O101" s="144" t="s">
        <v>1324</v>
      </c>
      <c r="P101" s="145"/>
      <c r="Q101" s="376"/>
      <c r="R101" s="319"/>
      <c r="S101" s="187"/>
    </row>
    <row r="102" spans="1:19" ht="71.25" customHeight="1" x14ac:dyDescent="0.25">
      <c r="A102" s="161">
        <v>81</v>
      </c>
      <c r="B102" s="70">
        <v>32</v>
      </c>
      <c r="C102" s="144" t="s">
        <v>1437</v>
      </c>
      <c r="D102" s="147" t="s">
        <v>1430</v>
      </c>
      <c r="E102" s="159" t="s">
        <v>1438</v>
      </c>
      <c r="F102" s="159">
        <v>981.6</v>
      </c>
      <c r="G102" s="163" t="s">
        <v>1455</v>
      </c>
      <c r="H102" s="164" t="s">
        <v>1432</v>
      </c>
      <c r="I102" s="159">
        <v>0.95699999999999996</v>
      </c>
      <c r="J102" s="144" t="s">
        <v>85</v>
      </c>
      <c r="K102" s="144" t="s">
        <v>1433</v>
      </c>
      <c r="L102" s="144" t="s">
        <v>874</v>
      </c>
      <c r="M102" s="151" t="s">
        <v>88</v>
      </c>
      <c r="N102" s="144">
        <v>19206798.600000001</v>
      </c>
      <c r="O102" s="144" t="s">
        <v>1324</v>
      </c>
      <c r="P102" s="145"/>
      <c r="Q102" s="377"/>
      <c r="R102" s="320"/>
      <c r="S102" s="187"/>
    </row>
    <row r="103" spans="1:19" s="158" customFormat="1" ht="71.25" customHeight="1" x14ac:dyDescent="0.25">
      <c r="A103" s="161">
        <v>82</v>
      </c>
      <c r="B103" s="70">
        <v>33</v>
      </c>
      <c r="C103" s="159" t="s">
        <v>1468</v>
      </c>
      <c r="D103" s="160" t="s">
        <v>1473</v>
      </c>
      <c r="E103" s="159" t="s">
        <v>1474</v>
      </c>
      <c r="F103" s="159">
        <v>926.4</v>
      </c>
      <c r="G103" s="163">
        <v>2171676.14</v>
      </c>
      <c r="H103" s="164" t="s">
        <v>1479</v>
      </c>
      <c r="I103" s="159">
        <v>1.1594</v>
      </c>
      <c r="J103" s="159" t="s">
        <v>85</v>
      </c>
      <c r="K103" s="159" t="s">
        <v>1480</v>
      </c>
      <c r="L103" s="159" t="s">
        <v>874</v>
      </c>
      <c r="M103" s="151" t="s">
        <v>88</v>
      </c>
      <c r="N103" s="159">
        <v>22879831.48</v>
      </c>
      <c r="O103" s="159" t="s">
        <v>936</v>
      </c>
      <c r="P103" s="145"/>
      <c r="Q103" s="145"/>
      <c r="R103" s="145"/>
      <c r="S103" s="187"/>
    </row>
    <row r="104" spans="1:19" s="158" customFormat="1" ht="71.25" customHeight="1" x14ac:dyDescent="0.25">
      <c r="A104" s="161">
        <v>83</v>
      </c>
      <c r="B104" s="70">
        <v>34</v>
      </c>
      <c r="C104" s="159" t="s">
        <v>1469</v>
      </c>
      <c r="D104" s="160" t="s">
        <v>1473</v>
      </c>
      <c r="E104" s="159" t="s">
        <v>1475</v>
      </c>
      <c r="F104" s="159">
        <v>923.7</v>
      </c>
      <c r="G104" s="163">
        <v>2165346.7799999998</v>
      </c>
      <c r="H104" s="164" t="s">
        <v>1479</v>
      </c>
      <c r="I104" s="159">
        <v>1.1594</v>
      </c>
      <c r="J104" s="159" t="s">
        <v>85</v>
      </c>
      <c r="K104" s="159" t="s">
        <v>1480</v>
      </c>
      <c r="L104" s="159" t="s">
        <v>874</v>
      </c>
      <c r="M104" s="151" t="s">
        <v>88</v>
      </c>
      <c r="N104" s="159">
        <v>22879831.48</v>
      </c>
      <c r="O104" s="159" t="s">
        <v>936</v>
      </c>
      <c r="P104" s="145"/>
      <c r="Q104" s="145"/>
      <c r="R104" s="145"/>
      <c r="S104" s="187"/>
    </row>
    <row r="105" spans="1:19" s="158" customFormat="1" ht="71.25" customHeight="1" x14ac:dyDescent="0.25">
      <c r="A105" s="161">
        <v>84</v>
      </c>
      <c r="B105" s="70">
        <v>35</v>
      </c>
      <c r="C105" s="159" t="s">
        <v>1470</v>
      </c>
      <c r="D105" s="160" t="s">
        <v>1473</v>
      </c>
      <c r="E105" s="159" t="s">
        <v>1476</v>
      </c>
      <c r="F105" s="159">
        <v>223.2</v>
      </c>
      <c r="G105" s="163">
        <v>1691577</v>
      </c>
      <c r="H105" s="165" t="s">
        <v>119</v>
      </c>
      <c r="I105" s="165" t="s">
        <v>119</v>
      </c>
      <c r="J105" s="165" t="s">
        <v>119</v>
      </c>
      <c r="K105" s="165" t="s">
        <v>119</v>
      </c>
      <c r="L105" s="165" t="s">
        <v>119</v>
      </c>
      <c r="M105" s="165" t="s">
        <v>119</v>
      </c>
      <c r="N105" s="165" t="s">
        <v>119</v>
      </c>
      <c r="O105" s="159" t="s">
        <v>936</v>
      </c>
      <c r="P105" s="145"/>
      <c r="Q105" s="145"/>
      <c r="R105" s="145"/>
      <c r="S105" s="187"/>
    </row>
    <row r="106" spans="1:19" s="158" customFormat="1" ht="71.25" customHeight="1" x14ac:dyDescent="0.25">
      <c r="A106" s="161">
        <v>85</v>
      </c>
      <c r="B106" s="70">
        <v>36</v>
      </c>
      <c r="C106" s="159" t="s">
        <v>1471</v>
      </c>
      <c r="D106" s="160" t="s">
        <v>1473</v>
      </c>
      <c r="E106" s="159" t="s">
        <v>1477</v>
      </c>
      <c r="F106" s="159">
        <v>800.2</v>
      </c>
      <c r="G106" s="163">
        <v>7455199.3300000001</v>
      </c>
      <c r="H106" s="164" t="s">
        <v>1479</v>
      </c>
      <c r="I106" s="159">
        <v>1.1594</v>
      </c>
      <c r="J106" s="159" t="s">
        <v>85</v>
      </c>
      <c r="K106" s="159" t="s">
        <v>1480</v>
      </c>
      <c r="L106" s="159" t="s">
        <v>590</v>
      </c>
      <c r="M106" s="151" t="s">
        <v>88</v>
      </c>
      <c r="N106" s="159">
        <v>22879831.48</v>
      </c>
      <c r="O106" s="159" t="s">
        <v>936</v>
      </c>
      <c r="P106" s="145"/>
      <c r="Q106" s="145"/>
      <c r="R106" s="145"/>
      <c r="S106" s="187"/>
    </row>
    <row r="107" spans="1:19" s="158" customFormat="1" ht="71.25" customHeight="1" x14ac:dyDescent="0.25">
      <c r="A107" s="161">
        <v>86</v>
      </c>
      <c r="B107" s="70">
        <v>37</v>
      </c>
      <c r="C107" s="159" t="s">
        <v>1472</v>
      </c>
      <c r="D107" s="160" t="s">
        <v>1473</v>
      </c>
      <c r="E107" s="159" t="s">
        <v>1478</v>
      </c>
      <c r="F107" s="159">
        <v>99.6</v>
      </c>
      <c r="G107" s="163">
        <v>82170</v>
      </c>
      <c r="H107" s="164" t="s">
        <v>1479</v>
      </c>
      <c r="I107" s="159">
        <v>1.1594</v>
      </c>
      <c r="J107" s="159" t="s">
        <v>85</v>
      </c>
      <c r="K107" s="159" t="s">
        <v>1480</v>
      </c>
      <c r="L107" s="159" t="s">
        <v>590</v>
      </c>
      <c r="M107" s="151" t="s">
        <v>88</v>
      </c>
      <c r="N107" s="159">
        <v>22879831.48</v>
      </c>
      <c r="O107" s="159" t="s">
        <v>119</v>
      </c>
      <c r="P107" s="145"/>
      <c r="Q107" s="145"/>
      <c r="R107" s="145"/>
      <c r="S107" s="187"/>
    </row>
    <row r="108" spans="1:19" s="158" customFormat="1" ht="71.25" customHeight="1" x14ac:dyDescent="0.25">
      <c r="A108" s="161">
        <v>87</v>
      </c>
      <c r="B108" s="70">
        <v>38</v>
      </c>
      <c r="C108" s="159" t="s">
        <v>1512</v>
      </c>
      <c r="D108" s="160" t="s">
        <v>1518</v>
      </c>
      <c r="E108" s="159" t="s">
        <v>1519</v>
      </c>
      <c r="F108" s="159">
        <v>4789.7</v>
      </c>
      <c r="G108" s="163">
        <v>29474376.890000001</v>
      </c>
      <c r="H108" s="164" t="s">
        <v>1528</v>
      </c>
      <c r="I108" s="159">
        <v>2.8822999999999999</v>
      </c>
      <c r="J108" s="159" t="s">
        <v>85</v>
      </c>
      <c r="K108" s="159" t="s">
        <v>1529</v>
      </c>
      <c r="L108" s="159" t="s">
        <v>590</v>
      </c>
      <c r="M108" s="151" t="s">
        <v>88</v>
      </c>
      <c r="N108" s="159">
        <v>25031910.809999999</v>
      </c>
      <c r="O108" s="159" t="s">
        <v>1310</v>
      </c>
      <c r="P108" s="145"/>
      <c r="Q108" s="138" t="s">
        <v>1598</v>
      </c>
      <c r="R108" s="145"/>
      <c r="S108" s="187"/>
    </row>
    <row r="109" spans="1:19" s="158" customFormat="1" ht="71.25" customHeight="1" x14ac:dyDescent="0.25">
      <c r="A109" s="161">
        <v>88</v>
      </c>
      <c r="B109" s="70">
        <v>39</v>
      </c>
      <c r="C109" s="159" t="s">
        <v>1328</v>
      </c>
      <c r="D109" s="160" t="s">
        <v>1518</v>
      </c>
      <c r="E109" s="159" t="s">
        <v>1520</v>
      </c>
      <c r="F109" s="159">
        <v>0</v>
      </c>
      <c r="G109" s="163">
        <v>0</v>
      </c>
      <c r="H109" s="164" t="s">
        <v>1528</v>
      </c>
      <c r="I109" s="159">
        <v>2.8822999999999999</v>
      </c>
      <c r="J109" s="159" t="s">
        <v>85</v>
      </c>
      <c r="K109" s="159" t="s">
        <v>1529</v>
      </c>
      <c r="L109" s="159" t="s">
        <v>590</v>
      </c>
      <c r="M109" s="151" t="s">
        <v>88</v>
      </c>
      <c r="N109" s="159">
        <v>25031910.809999999</v>
      </c>
      <c r="O109" s="159" t="s">
        <v>119</v>
      </c>
      <c r="P109" s="145"/>
      <c r="Q109" s="138" t="s">
        <v>1598</v>
      </c>
      <c r="R109" s="145"/>
      <c r="S109" s="187"/>
    </row>
    <row r="110" spans="1:19" s="158" customFormat="1" ht="71.25" customHeight="1" x14ac:dyDescent="0.25">
      <c r="A110" s="161">
        <v>89</v>
      </c>
      <c r="B110" s="70">
        <v>40</v>
      </c>
      <c r="C110" s="159" t="s">
        <v>1513</v>
      </c>
      <c r="D110" s="160" t="s">
        <v>1518</v>
      </c>
      <c r="E110" s="159" t="s">
        <v>1521</v>
      </c>
      <c r="F110" s="159">
        <v>1888.9</v>
      </c>
      <c r="G110" s="163">
        <v>11623723.93</v>
      </c>
      <c r="H110" s="164" t="s">
        <v>1528</v>
      </c>
      <c r="I110" s="159">
        <v>2.8822999999999999</v>
      </c>
      <c r="J110" s="159" t="s">
        <v>85</v>
      </c>
      <c r="K110" s="159" t="s">
        <v>1529</v>
      </c>
      <c r="L110" s="159" t="s">
        <v>590</v>
      </c>
      <c r="M110" s="151" t="s">
        <v>88</v>
      </c>
      <c r="N110" s="159">
        <v>25031910.809999999</v>
      </c>
      <c r="O110" s="159" t="s">
        <v>1310</v>
      </c>
      <c r="P110" s="145"/>
      <c r="Q110" s="138" t="s">
        <v>1598</v>
      </c>
      <c r="R110" s="145"/>
      <c r="S110" s="187"/>
    </row>
    <row r="111" spans="1:19" s="158" customFormat="1" ht="71.25" customHeight="1" x14ac:dyDescent="0.25">
      <c r="A111" s="161">
        <v>90</v>
      </c>
      <c r="B111" s="70">
        <v>41</v>
      </c>
      <c r="C111" s="159" t="s">
        <v>1514</v>
      </c>
      <c r="D111" s="160" t="s">
        <v>1518</v>
      </c>
      <c r="E111" s="159" t="s">
        <v>1522</v>
      </c>
      <c r="F111" s="159">
        <v>0</v>
      </c>
      <c r="G111" s="163">
        <v>0</v>
      </c>
      <c r="H111" s="164" t="s">
        <v>1528</v>
      </c>
      <c r="I111" s="159">
        <v>2.8822999999999999</v>
      </c>
      <c r="J111" s="159" t="s">
        <v>85</v>
      </c>
      <c r="K111" s="159" t="s">
        <v>1529</v>
      </c>
      <c r="L111" s="159" t="s">
        <v>590</v>
      </c>
      <c r="M111" s="151" t="s">
        <v>88</v>
      </c>
      <c r="N111" s="159">
        <v>25031910.809999999</v>
      </c>
      <c r="O111" s="159" t="s">
        <v>119</v>
      </c>
      <c r="P111" s="145"/>
      <c r="Q111" s="138" t="s">
        <v>1598</v>
      </c>
      <c r="R111" s="145"/>
      <c r="S111" s="187"/>
    </row>
    <row r="112" spans="1:19" s="158" customFormat="1" ht="71.25" customHeight="1" x14ac:dyDescent="0.25">
      <c r="A112" s="161">
        <v>91</v>
      </c>
      <c r="B112" s="70">
        <v>42</v>
      </c>
      <c r="C112" s="159" t="s">
        <v>1515</v>
      </c>
      <c r="D112" s="160" t="s">
        <v>1518</v>
      </c>
      <c r="E112" s="159" t="s">
        <v>1523</v>
      </c>
      <c r="F112" s="159">
        <v>0</v>
      </c>
      <c r="G112" s="163">
        <v>0</v>
      </c>
      <c r="H112" s="164" t="s">
        <v>1528</v>
      </c>
      <c r="I112" s="159">
        <v>2.8822999999999999</v>
      </c>
      <c r="J112" s="159" t="s">
        <v>85</v>
      </c>
      <c r="K112" s="159" t="s">
        <v>1529</v>
      </c>
      <c r="L112" s="159" t="s">
        <v>590</v>
      </c>
      <c r="M112" s="151" t="s">
        <v>88</v>
      </c>
      <c r="N112" s="159">
        <v>25031910.809999999</v>
      </c>
      <c r="O112" s="159" t="s">
        <v>119</v>
      </c>
      <c r="P112" s="145"/>
      <c r="Q112" s="138" t="s">
        <v>1598</v>
      </c>
      <c r="R112" s="145"/>
      <c r="S112" s="187"/>
    </row>
    <row r="113" spans="1:19" s="158" customFormat="1" ht="71.25" customHeight="1" x14ac:dyDescent="0.25">
      <c r="A113" s="161">
        <v>92</v>
      </c>
      <c r="B113" s="70">
        <v>43</v>
      </c>
      <c r="C113" s="159" t="s">
        <v>1516</v>
      </c>
      <c r="D113" s="160" t="s">
        <v>1518</v>
      </c>
      <c r="E113" s="159" t="s">
        <v>1524</v>
      </c>
      <c r="F113" s="159">
        <v>0</v>
      </c>
      <c r="G113" s="163">
        <v>669.24</v>
      </c>
      <c r="H113" s="164" t="s">
        <v>1528</v>
      </c>
      <c r="I113" s="159">
        <v>2.8822999999999999</v>
      </c>
      <c r="J113" s="159" t="s">
        <v>85</v>
      </c>
      <c r="K113" s="159" t="s">
        <v>1529</v>
      </c>
      <c r="L113" s="159" t="s">
        <v>590</v>
      </c>
      <c r="M113" s="151" t="s">
        <v>88</v>
      </c>
      <c r="N113" s="159">
        <v>25031910.809999999</v>
      </c>
      <c r="O113" s="159" t="s">
        <v>119</v>
      </c>
      <c r="P113" s="145"/>
      <c r="Q113" s="138" t="s">
        <v>1598</v>
      </c>
      <c r="R113" s="145"/>
      <c r="S113" s="187"/>
    </row>
    <row r="114" spans="1:19" s="158" customFormat="1" ht="79.5" customHeight="1" x14ac:dyDescent="0.25">
      <c r="A114" s="161">
        <v>93</v>
      </c>
      <c r="B114" s="70">
        <v>44</v>
      </c>
      <c r="C114" s="159" t="s">
        <v>1517</v>
      </c>
      <c r="D114" s="160" t="s">
        <v>1518</v>
      </c>
      <c r="E114" s="159" t="s">
        <v>1525</v>
      </c>
      <c r="F114" s="159">
        <v>663.9</v>
      </c>
      <c r="G114" s="163">
        <v>4085441.43</v>
      </c>
      <c r="H114" s="164" t="s">
        <v>1528</v>
      </c>
      <c r="I114" s="159">
        <v>2.8822999999999999</v>
      </c>
      <c r="J114" s="159" t="s">
        <v>85</v>
      </c>
      <c r="K114" s="159" t="s">
        <v>1529</v>
      </c>
      <c r="L114" s="159" t="s">
        <v>590</v>
      </c>
      <c r="M114" s="151" t="s">
        <v>88</v>
      </c>
      <c r="N114" s="159">
        <v>25031910.809999999</v>
      </c>
      <c r="O114" s="159" t="s">
        <v>1310</v>
      </c>
      <c r="P114" s="145"/>
      <c r="Q114" s="138" t="s">
        <v>1598</v>
      </c>
      <c r="R114" s="145"/>
      <c r="S114" s="187"/>
    </row>
    <row r="115" spans="1:19" s="158" customFormat="1" ht="71.25" customHeight="1" x14ac:dyDescent="0.25">
      <c r="A115" s="161">
        <v>94</v>
      </c>
      <c r="B115" s="70">
        <v>45</v>
      </c>
      <c r="C115" s="159" t="s">
        <v>731</v>
      </c>
      <c r="D115" s="160" t="s">
        <v>1518</v>
      </c>
      <c r="E115" s="159" t="s">
        <v>1526</v>
      </c>
      <c r="F115" s="159">
        <v>30.1</v>
      </c>
      <c r="G115" s="163">
        <v>185226.37</v>
      </c>
      <c r="H115" s="164" t="s">
        <v>1528</v>
      </c>
      <c r="I115" s="159">
        <v>2.8822999999999999</v>
      </c>
      <c r="J115" s="159" t="s">
        <v>85</v>
      </c>
      <c r="K115" s="159" t="s">
        <v>1529</v>
      </c>
      <c r="L115" s="159" t="s">
        <v>590</v>
      </c>
      <c r="M115" s="151" t="s">
        <v>88</v>
      </c>
      <c r="N115" s="159">
        <v>25031910.809999999</v>
      </c>
      <c r="O115" s="159" t="s">
        <v>1324</v>
      </c>
      <c r="P115" s="145"/>
      <c r="Q115" s="138" t="s">
        <v>1598</v>
      </c>
      <c r="R115" s="145"/>
      <c r="S115" s="187"/>
    </row>
    <row r="116" spans="1:19" s="158" customFormat="1" ht="71.25" customHeight="1" x14ac:dyDescent="0.25">
      <c r="A116" s="161">
        <v>95</v>
      </c>
      <c r="B116" s="70">
        <v>46</v>
      </c>
      <c r="C116" s="159" t="s">
        <v>411</v>
      </c>
      <c r="D116" s="160" t="s">
        <v>1518</v>
      </c>
      <c r="E116" s="159" t="s">
        <v>1527</v>
      </c>
      <c r="F116" s="159">
        <v>66.599999999999994</v>
      </c>
      <c r="G116" s="163">
        <v>409836.42</v>
      </c>
      <c r="H116" s="164" t="s">
        <v>1528</v>
      </c>
      <c r="I116" s="159">
        <v>2.8822999999999999</v>
      </c>
      <c r="J116" s="159" t="s">
        <v>85</v>
      </c>
      <c r="K116" s="159" t="s">
        <v>1529</v>
      </c>
      <c r="L116" s="159" t="s">
        <v>590</v>
      </c>
      <c r="M116" s="151" t="s">
        <v>88</v>
      </c>
      <c r="N116" s="159">
        <v>25031910.809999999</v>
      </c>
      <c r="O116" s="159" t="s">
        <v>936</v>
      </c>
      <c r="P116" s="145"/>
      <c r="Q116" s="138" t="s">
        <v>1598</v>
      </c>
      <c r="R116" s="145"/>
      <c r="S116" s="187"/>
    </row>
    <row r="117" spans="1:19" s="158" customFormat="1" ht="68.25" customHeight="1" x14ac:dyDescent="0.25">
      <c r="A117" s="161">
        <v>96</v>
      </c>
      <c r="B117" s="148">
        <v>47</v>
      </c>
      <c r="C117" s="159" t="s">
        <v>1597</v>
      </c>
      <c r="D117" s="160" t="s">
        <v>1703</v>
      </c>
      <c r="E117" s="159" t="s">
        <v>1599</v>
      </c>
      <c r="F117" s="159">
        <v>344</v>
      </c>
      <c r="G117" s="163">
        <v>749128.8</v>
      </c>
      <c r="H117" s="164" t="s">
        <v>1600</v>
      </c>
      <c r="I117" s="159">
        <v>2.29E-2</v>
      </c>
      <c r="J117" s="159" t="s">
        <v>85</v>
      </c>
      <c r="K117" s="159" t="s">
        <v>1601</v>
      </c>
      <c r="L117" s="159" t="s">
        <v>874</v>
      </c>
      <c r="M117" s="151" t="s">
        <v>88</v>
      </c>
      <c r="N117" s="159">
        <v>417652.49</v>
      </c>
      <c r="O117" s="159" t="s">
        <v>1324</v>
      </c>
      <c r="P117" s="145"/>
      <c r="Q117" s="162" t="s">
        <v>1704</v>
      </c>
      <c r="R117" s="145">
        <v>4466000</v>
      </c>
      <c r="S117" s="187"/>
    </row>
    <row r="118" spans="1:19" s="158" customFormat="1" ht="59.25" customHeight="1" x14ac:dyDescent="0.25">
      <c r="A118" s="161">
        <v>97</v>
      </c>
      <c r="B118" s="70">
        <v>48</v>
      </c>
      <c r="C118" s="159" t="s">
        <v>330</v>
      </c>
      <c r="D118" s="160" t="s">
        <v>1607</v>
      </c>
      <c r="E118" s="159" t="s">
        <v>1610</v>
      </c>
      <c r="F118" s="159">
        <v>65.3</v>
      </c>
      <c r="G118" s="163">
        <v>53872.5</v>
      </c>
      <c r="H118" s="164" t="s">
        <v>1613</v>
      </c>
      <c r="I118" s="159">
        <f>1294/10000</f>
        <v>0.12939999999999999</v>
      </c>
      <c r="J118" s="159" t="s">
        <v>85</v>
      </c>
      <c r="K118" s="159" t="s">
        <v>1614</v>
      </c>
      <c r="L118" s="159" t="s">
        <v>874</v>
      </c>
      <c r="M118" s="151" t="s">
        <v>88</v>
      </c>
      <c r="N118" s="159">
        <v>2474244.46</v>
      </c>
      <c r="O118" s="159" t="s">
        <v>1615</v>
      </c>
      <c r="P118" s="145"/>
      <c r="Q118" s="138" t="s">
        <v>1598</v>
      </c>
      <c r="R118" s="145"/>
    </row>
    <row r="119" spans="1:19" s="158" customFormat="1" ht="43.5" customHeight="1" x14ac:dyDescent="0.25">
      <c r="A119" s="161">
        <v>98</v>
      </c>
      <c r="B119" s="148">
        <v>49</v>
      </c>
      <c r="C119" s="159" t="s">
        <v>58</v>
      </c>
      <c r="D119" s="160" t="s">
        <v>1656</v>
      </c>
      <c r="E119" s="159" t="s">
        <v>1657</v>
      </c>
      <c r="F119" s="159">
        <v>3929.4</v>
      </c>
      <c r="G119" s="163">
        <v>3241755</v>
      </c>
      <c r="H119" s="164" t="s">
        <v>1659</v>
      </c>
      <c r="I119" s="159">
        <f>1535/10000</f>
        <v>0.1535</v>
      </c>
      <c r="J119" s="159" t="s">
        <v>85</v>
      </c>
      <c r="K119" s="159" t="s">
        <v>1658</v>
      </c>
      <c r="L119" s="159" t="s">
        <v>874</v>
      </c>
      <c r="M119" s="151" t="s">
        <v>88</v>
      </c>
      <c r="N119" s="159">
        <v>1333101.45</v>
      </c>
      <c r="O119" s="159" t="s">
        <v>1615</v>
      </c>
      <c r="P119" s="145"/>
      <c r="Q119" s="145"/>
      <c r="R119" s="145"/>
    </row>
    <row r="120" spans="1:19" s="158" customFormat="1" ht="43.5" customHeight="1" x14ac:dyDescent="0.25">
      <c r="A120" s="161">
        <v>99</v>
      </c>
      <c r="B120" s="70">
        <v>50</v>
      </c>
      <c r="C120" s="159" t="s">
        <v>1606</v>
      </c>
      <c r="D120" s="160" t="s">
        <v>1608</v>
      </c>
      <c r="E120" s="159" t="s">
        <v>1612</v>
      </c>
      <c r="F120" s="159">
        <v>85.7</v>
      </c>
      <c r="G120" s="163">
        <v>440352.31</v>
      </c>
      <c r="H120" s="164" t="s">
        <v>119</v>
      </c>
      <c r="I120" s="164" t="s">
        <v>119</v>
      </c>
      <c r="J120" s="164" t="s">
        <v>119</v>
      </c>
      <c r="K120" s="164" t="s">
        <v>119</v>
      </c>
      <c r="L120" s="164" t="s">
        <v>119</v>
      </c>
      <c r="M120" s="164" t="s">
        <v>119</v>
      </c>
      <c r="N120" s="164" t="s">
        <v>119</v>
      </c>
      <c r="O120" s="159" t="s">
        <v>1324</v>
      </c>
      <c r="P120" s="145"/>
      <c r="Q120" s="230" t="s">
        <v>948</v>
      </c>
      <c r="R120" s="145"/>
    </row>
    <row r="121" spans="1:19" s="158" customFormat="1" ht="55.5" customHeight="1" x14ac:dyDescent="0.25">
      <c r="A121" s="161">
        <v>100</v>
      </c>
      <c r="B121" s="148">
        <v>51</v>
      </c>
      <c r="C121" s="159" t="s">
        <v>1606</v>
      </c>
      <c r="D121" s="160" t="s">
        <v>1609</v>
      </c>
      <c r="E121" s="159" t="s">
        <v>1611</v>
      </c>
      <c r="F121" s="159">
        <v>386.5</v>
      </c>
      <c r="G121" s="163">
        <v>318862.5</v>
      </c>
      <c r="H121" s="164" t="s">
        <v>119</v>
      </c>
      <c r="I121" s="164" t="s">
        <v>119</v>
      </c>
      <c r="J121" s="164" t="s">
        <v>119</v>
      </c>
      <c r="K121" s="164" t="s">
        <v>119</v>
      </c>
      <c r="L121" s="164" t="s">
        <v>119</v>
      </c>
      <c r="M121" s="164" t="s">
        <v>119</v>
      </c>
      <c r="N121" s="164" t="s">
        <v>119</v>
      </c>
      <c r="O121" s="159" t="s">
        <v>1324</v>
      </c>
      <c r="P121" s="145"/>
      <c r="Q121" s="229" t="s">
        <v>1598</v>
      </c>
      <c r="R121" s="145"/>
    </row>
    <row r="122" spans="1:19" s="158" customFormat="1" ht="43.5" customHeight="1" x14ac:dyDescent="0.25">
      <c r="A122" s="161">
        <v>101</v>
      </c>
      <c r="B122" s="70">
        <v>52</v>
      </c>
      <c r="C122" s="159" t="s">
        <v>1606</v>
      </c>
      <c r="D122" s="160" t="s">
        <v>1635</v>
      </c>
      <c r="E122" s="159" t="s">
        <v>1634</v>
      </c>
      <c r="F122" s="159">
        <v>1586.1</v>
      </c>
      <c r="G122" s="163">
        <v>8149857.6299999999</v>
      </c>
      <c r="H122" s="164" t="s">
        <v>119</v>
      </c>
      <c r="I122" s="164" t="s">
        <v>119</v>
      </c>
      <c r="J122" s="164" t="s">
        <v>119</v>
      </c>
      <c r="K122" s="164" t="s">
        <v>119</v>
      </c>
      <c r="L122" s="164" t="s">
        <v>119</v>
      </c>
      <c r="M122" s="164" t="s">
        <v>119</v>
      </c>
      <c r="N122" s="164" t="s">
        <v>119</v>
      </c>
      <c r="O122" s="159" t="s">
        <v>1324</v>
      </c>
      <c r="P122" s="145"/>
      <c r="Q122" s="230" t="s">
        <v>948</v>
      </c>
      <c r="R122" s="145"/>
    </row>
    <row r="123" spans="1:19" s="158" customFormat="1" ht="43.5" customHeight="1" x14ac:dyDescent="0.25">
      <c r="A123" s="161">
        <v>102</v>
      </c>
      <c r="B123" s="148">
        <v>53</v>
      </c>
      <c r="C123" s="159" t="s">
        <v>330</v>
      </c>
      <c r="D123" s="160" t="s">
        <v>1660</v>
      </c>
      <c r="E123" s="159" t="s">
        <v>1661</v>
      </c>
      <c r="F123" s="159">
        <v>211.6</v>
      </c>
      <c r="G123" s="163">
        <v>3574022</v>
      </c>
      <c r="H123" s="164" t="s">
        <v>1662</v>
      </c>
      <c r="I123" s="227">
        <f>1188/10000</f>
        <v>0.1188</v>
      </c>
      <c r="J123" s="159" t="s">
        <v>85</v>
      </c>
      <c r="K123" s="164" t="s">
        <v>1663</v>
      </c>
      <c r="L123" s="159" t="s">
        <v>874</v>
      </c>
      <c r="M123" s="151" t="s">
        <v>88</v>
      </c>
      <c r="N123" s="227">
        <v>1031742.36</v>
      </c>
      <c r="O123" s="159" t="s">
        <v>936</v>
      </c>
      <c r="P123" s="145"/>
      <c r="Q123" s="230" t="s">
        <v>948</v>
      </c>
      <c r="R123" s="145"/>
    </row>
    <row r="124" spans="1:19" s="158" customFormat="1" ht="43.5" customHeight="1" x14ac:dyDescent="0.25">
      <c r="A124" s="161">
        <v>103</v>
      </c>
      <c r="B124" s="70">
        <v>54</v>
      </c>
      <c r="C124" s="159" t="s">
        <v>1671</v>
      </c>
      <c r="D124" s="160" t="s">
        <v>1673</v>
      </c>
      <c r="E124" s="159" t="s">
        <v>1675</v>
      </c>
      <c r="F124" s="159">
        <v>2745.3</v>
      </c>
      <c r="G124" s="163">
        <v>94236234.579999998</v>
      </c>
      <c r="H124" s="273" t="s">
        <v>1678</v>
      </c>
      <c r="I124" s="267">
        <f>2161/10000</f>
        <v>0.21609999999999999</v>
      </c>
      <c r="J124" s="325" t="s">
        <v>85</v>
      </c>
      <c r="K124" s="267" t="s">
        <v>1679</v>
      </c>
      <c r="L124" s="270" t="s">
        <v>874</v>
      </c>
      <c r="M124" s="270" t="s">
        <v>88</v>
      </c>
      <c r="N124" s="273">
        <v>1876763.67</v>
      </c>
      <c r="O124" s="159"/>
      <c r="P124" s="145"/>
      <c r="Q124" s="328" t="s">
        <v>1705</v>
      </c>
      <c r="R124" s="145"/>
    </row>
    <row r="125" spans="1:19" s="158" customFormat="1" ht="43.5" customHeight="1" x14ac:dyDescent="0.25">
      <c r="A125" s="161">
        <v>104</v>
      </c>
      <c r="B125" s="148">
        <v>55</v>
      </c>
      <c r="C125" s="159" t="s">
        <v>1606</v>
      </c>
      <c r="D125" s="160" t="s">
        <v>1674</v>
      </c>
      <c r="E125" s="159" t="s">
        <v>1677</v>
      </c>
      <c r="F125" s="159">
        <v>712.9</v>
      </c>
      <c r="G125" s="163">
        <v>25841867.510000002</v>
      </c>
      <c r="H125" s="274"/>
      <c r="I125" s="268"/>
      <c r="J125" s="326"/>
      <c r="K125" s="268"/>
      <c r="L125" s="271"/>
      <c r="M125" s="271"/>
      <c r="N125" s="274"/>
      <c r="O125" s="159"/>
      <c r="P125" s="145"/>
      <c r="Q125" s="329"/>
      <c r="R125" s="145"/>
    </row>
    <row r="126" spans="1:19" s="158" customFormat="1" ht="43.5" customHeight="1" x14ac:dyDescent="0.25">
      <c r="A126" s="161">
        <v>105</v>
      </c>
      <c r="B126" s="70">
        <v>56</v>
      </c>
      <c r="C126" s="159" t="s">
        <v>1672</v>
      </c>
      <c r="D126" s="160" t="s">
        <v>1673</v>
      </c>
      <c r="E126" s="159" t="s">
        <v>1676</v>
      </c>
      <c r="F126" s="159">
        <v>153</v>
      </c>
      <c r="G126" s="163">
        <v>818776.47</v>
      </c>
      <c r="H126" s="275"/>
      <c r="I126" s="269"/>
      <c r="J126" s="327"/>
      <c r="K126" s="269"/>
      <c r="L126" s="272"/>
      <c r="M126" s="272"/>
      <c r="N126" s="275"/>
      <c r="O126" s="159"/>
      <c r="P126" s="145"/>
      <c r="Q126" s="330"/>
      <c r="R126" s="145"/>
    </row>
    <row r="127" spans="1:19" s="158" customFormat="1" ht="43.5" customHeight="1" x14ac:dyDescent="0.25">
      <c r="A127" s="161">
        <v>106</v>
      </c>
      <c r="B127" s="148">
        <v>57</v>
      </c>
      <c r="C127" s="159" t="s">
        <v>46</v>
      </c>
      <c r="D127" s="160" t="s">
        <v>1696</v>
      </c>
      <c r="E127" s="159" t="s">
        <v>1697</v>
      </c>
      <c r="F127" s="159">
        <v>699.9</v>
      </c>
      <c r="G127" s="163">
        <v>2956972.52</v>
      </c>
      <c r="H127" s="164" t="s">
        <v>119</v>
      </c>
      <c r="I127" s="164" t="s">
        <v>119</v>
      </c>
      <c r="J127" s="164" t="s">
        <v>119</v>
      </c>
      <c r="K127" s="164" t="s">
        <v>119</v>
      </c>
      <c r="L127" s="164" t="s">
        <v>119</v>
      </c>
      <c r="M127" s="164" t="s">
        <v>119</v>
      </c>
      <c r="N127" s="164" t="s">
        <v>119</v>
      </c>
      <c r="O127" s="159" t="s">
        <v>1324</v>
      </c>
      <c r="P127" s="145"/>
      <c r="Q127" s="145"/>
      <c r="R127" s="145"/>
    </row>
    <row r="128" spans="1:19" s="158" customFormat="1" ht="43.5" customHeight="1" x14ac:dyDescent="0.25">
      <c r="A128" s="161">
        <v>107</v>
      </c>
      <c r="B128" s="70">
        <v>58</v>
      </c>
      <c r="C128" s="159" t="s">
        <v>330</v>
      </c>
      <c r="D128" s="160" t="s">
        <v>1712</v>
      </c>
      <c r="E128" s="159" t="s">
        <v>1711</v>
      </c>
      <c r="F128" s="159" t="s">
        <v>1713</v>
      </c>
      <c r="G128" s="163">
        <v>38376651.240000002</v>
      </c>
      <c r="H128" s="164" t="s">
        <v>1714</v>
      </c>
      <c r="I128" s="227">
        <f>3794/10000</f>
        <v>0.37940000000000002</v>
      </c>
      <c r="J128" s="164" t="s">
        <v>85</v>
      </c>
      <c r="K128" s="164" t="s">
        <v>1715</v>
      </c>
      <c r="L128" s="164" t="s">
        <v>874</v>
      </c>
      <c r="M128" s="164" t="s">
        <v>88</v>
      </c>
      <c r="N128" s="164">
        <v>29011554</v>
      </c>
      <c r="O128" s="159" t="s">
        <v>1324</v>
      </c>
      <c r="P128" s="145"/>
      <c r="Q128" s="145"/>
      <c r="R128" s="145"/>
    </row>
    <row r="129" spans="1:19" ht="18.75" x14ac:dyDescent="0.25">
      <c r="A129" s="73"/>
      <c r="B129" s="258" t="s">
        <v>846</v>
      </c>
      <c r="C129" s="258"/>
      <c r="D129" s="258"/>
      <c r="E129" s="258"/>
      <c r="F129" s="258"/>
      <c r="G129" s="258"/>
      <c r="H129" s="258"/>
      <c r="I129" s="258"/>
      <c r="J129" s="258"/>
      <c r="K129" s="258"/>
      <c r="L129" s="258"/>
      <c r="M129" s="258"/>
      <c r="N129" s="258"/>
      <c r="O129" s="258"/>
      <c r="P129" s="258"/>
      <c r="Q129" s="258"/>
      <c r="R129" s="259"/>
      <c r="S129" s="185"/>
    </row>
    <row r="130" spans="1:19" ht="63.75" x14ac:dyDescent="0.25">
      <c r="A130" s="161">
        <v>108</v>
      </c>
      <c r="B130" s="72">
        <v>1</v>
      </c>
      <c r="C130" s="35" t="s">
        <v>696</v>
      </c>
      <c r="D130" s="35" t="s">
        <v>738</v>
      </c>
      <c r="E130" s="35" t="s">
        <v>40</v>
      </c>
      <c r="F130" s="35">
        <v>113.9</v>
      </c>
      <c r="G130" s="35">
        <v>633031.14</v>
      </c>
      <c r="H130" s="35" t="s">
        <v>573</v>
      </c>
      <c r="I130" s="35">
        <v>2.8264</v>
      </c>
      <c r="J130" s="35" t="s">
        <v>85</v>
      </c>
      <c r="K130" s="35" t="s">
        <v>877</v>
      </c>
      <c r="L130" s="35" t="s">
        <v>874</v>
      </c>
      <c r="M130" s="51" t="s">
        <v>88</v>
      </c>
      <c r="N130" s="35">
        <v>21151929.68</v>
      </c>
      <c r="O130" s="35" t="s">
        <v>905</v>
      </c>
      <c r="P130" s="36"/>
      <c r="Q130" s="36"/>
      <c r="R130" s="36"/>
      <c r="S130" s="187"/>
    </row>
    <row r="131" spans="1:19" ht="38.25" x14ac:dyDescent="0.25">
      <c r="A131" s="161">
        <v>109</v>
      </c>
      <c r="B131" s="72">
        <v>2</v>
      </c>
      <c r="C131" s="35" t="s">
        <v>411</v>
      </c>
      <c r="D131" s="35" t="s">
        <v>752</v>
      </c>
      <c r="E131" s="35" t="s">
        <v>39</v>
      </c>
      <c r="F131" s="35">
        <v>439.4</v>
      </c>
      <c r="G131" s="35">
        <v>1890742.59</v>
      </c>
      <c r="H131" s="35" t="s">
        <v>573</v>
      </c>
      <c r="I131" s="35">
        <v>2.8264</v>
      </c>
      <c r="J131" s="35" t="s">
        <v>85</v>
      </c>
      <c r="K131" s="35" t="s">
        <v>877</v>
      </c>
      <c r="L131" s="37" t="s">
        <v>874</v>
      </c>
      <c r="M131" s="51" t="s">
        <v>88</v>
      </c>
      <c r="N131" s="35">
        <v>21151929.68</v>
      </c>
      <c r="O131" s="35" t="s">
        <v>869</v>
      </c>
      <c r="P131" s="36"/>
      <c r="Q131" s="36"/>
      <c r="R131" s="35"/>
      <c r="S131" s="188"/>
    </row>
    <row r="132" spans="1:19" ht="38.25" x14ac:dyDescent="0.25">
      <c r="A132" s="161">
        <v>110</v>
      </c>
      <c r="B132" s="72">
        <v>3</v>
      </c>
      <c r="C132" s="35" t="s">
        <v>411</v>
      </c>
      <c r="D132" s="35" t="s">
        <v>738</v>
      </c>
      <c r="E132" s="35" t="s">
        <v>38</v>
      </c>
      <c r="F132" s="35">
        <v>62</v>
      </c>
      <c r="G132" s="35">
        <v>344582.36</v>
      </c>
      <c r="H132" s="35" t="s">
        <v>573</v>
      </c>
      <c r="I132" s="35">
        <v>2.8264</v>
      </c>
      <c r="J132" s="35" t="s">
        <v>85</v>
      </c>
      <c r="K132" s="35" t="s">
        <v>877</v>
      </c>
      <c r="L132" s="37" t="s">
        <v>874</v>
      </c>
      <c r="M132" s="51" t="s">
        <v>88</v>
      </c>
      <c r="N132" s="35">
        <v>21151929.68</v>
      </c>
      <c r="O132" s="35" t="s">
        <v>869</v>
      </c>
      <c r="P132" s="36"/>
      <c r="Q132" s="36"/>
      <c r="R132" s="35"/>
      <c r="S132" s="188"/>
    </row>
    <row r="133" spans="1:19" ht="38.25" x14ac:dyDescent="0.25">
      <c r="A133" s="161">
        <v>111</v>
      </c>
      <c r="B133" s="72">
        <v>4</v>
      </c>
      <c r="C133" s="35" t="s">
        <v>411</v>
      </c>
      <c r="D133" s="35" t="s">
        <v>738</v>
      </c>
      <c r="E133" s="35" t="s">
        <v>36</v>
      </c>
      <c r="F133" s="35">
        <v>25</v>
      </c>
      <c r="G133" s="35">
        <v>138944.5</v>
      </c>
      <c r="H133" s="35" t="s">
        <v>573</v>
      </c>
      <c r="I133" s="35">
        <v>2.8264</v>
      </c>
      <c r="J133" s="35" t="s">
        <v>85</v>
      </c>
      <c r="K133" s="35" t="s">
        <v>877</v>
      </c>
      <c r="L133" s="37" t="s">
        <v>874</v>
      </c>
      <c r="M133" s="51" t="s">
        <v>88</v>
      </c>
      <c r="N133" s="35">
        <v>21151929.68</v>
      </c>
      <c r="O133" s="35" t="s">
        <v>869</v>
      </c>
      <c r="P133" s="36"/>
      <c r="Q133" s="36"/>
      <c r="R133" s="35"/>
      <c r="S133" s="188"/>
    </row>
    <row r="134" spans="1:19" ht="38.25" x14ac:dyDescent="0.25">
      <c r="A134" s="161">
        <v>112</v>
      </c>
      <c r="B134" s="72">
        <v>5</v>
      </c>
      <c r="C134" s="35" t="s">
        <v>411</v>
      </c>
      <c r="D134" s="35" t="s">
        <v>738</v>
      </c>
      <c r="E134" s="35" t="s">
        <v>37</v>
      </c>
      <c r="F134" s="35">
        <v>23.4</v>
      </c>
      <c r="G134" s="35">
        <v>130052.05</v>
      </c>
      <c r="H134" s="35" t="s">
        <v>573</v>
      </c>
      <c r="I134" s="35">
        <v>2.8264</v>
      </c>
      <c r="J134" s="35" t="s">
        <v>85</v>
      </c>
      <c r="K134" s="35" t="s">
        <v>877</v>
      </c>
      <c r="L134" s="37" t="s">
        <v>874</v>
      </c>
      <c r="M134" s="51" t="s">
        <v>88</v>
      </c>
      <c r="N134" s="35">
        <v>21151929.68</v>
      </c>
      <c r="O134" s="35" t="s">
        <v>869</v>
      </c>
      <c r="P134" s="36"/>
      <c r="Q134" s="36"/>
      <c r="R134" s="35"/>
      <c r="S134" s="188"/>
    </row>
    <row r="135" spans="1:19" ht="40.5" customHeight="1" x14ac:dyDescent="0.25">
      <c r="A135" s="161">
        <v>113</v>
      </c>
      <c r="B135" s="72">
        <v>6</v>
      </c>
      <c r="C135" s="35" t="s">
        <v>726</v>
      </c>
      <c r="D135" s="35" t="s">
        <v>738</v>
      </c>
      <c r="E135" s="35" t="s">
        <v>33</v>
      </c>
      <c r="F135" s="35">
        <v>228.8</v>
      </c>
      <c r="G135" s="35">
        <v>1271620.06</v>
      </c>
      <c r="H135" s="35" t="s">
        <v>573</v>
      </c>
      <c r="I135" s="35">
        <v>2.8264</v>
      </c>
      <c r="J135" s="35" t="s">
        <v>85</v>
      </c>
      <c r="K135" s="35" t="s">
        <v>877</v>
      </c>
      <c r="L135" s="37" t="s">
        <v>874</v>
      </c>
      <c r="M135" s="51" t="s">
        <v>88</v>
      </c>
      <c r="N135" s="35">
        <v>21151929.68</v>
      </c>
      <c r="O135" s="35" t="s">
        <v>869</v>
      </c>
      <c r="P135" s="36"/>
      <c r="Q135" s="36"/>
      <c r="R135" s="65"/>
      <c r="S135" s="194"/>
    </row>
    <row r="136" spans="1:19" ht="102" x14ac:dyDescent="0.25">
      <c r="A136" s="161">
        <v>114</v>
      </c>
      <c r="B136" s="72">
        <v>7</v>
      </c>
      <c r="C136" s="38" t="s">
        <v>724</v>
      </c>
      <c r="D136" s="38" t="s">
        <v>738</v>
      </c>
      <c r="E136" s="38" t="s">
        <v>794</v>
      </c>
      <c r="F136" s="38">
        <v>1039.9000000000001</v>
      </c>
      <c r="G136" s="35">
        <v>5779535.4199999999</v>
      </c>
      <c r="H136" s="35" t="s">
        <v>573</v>
      </c>
      <c r="I136" s="35">
        <v>2.8264</v>
      </c>
      <c r="J136" s="35" t="s">
        <v>85</v>
      </c>
      <c r="K136" s="35" t="s">
        <v>877</v>
      </c>
      <c r="L136" s="37" t="s">
        <v>874</v>
      </c>
      <c r="M136" s="51" t="s">
        <v>88</v>
      </c>
      <c r="N136" s="35">
        <v>21151929.68</v>
      </c>
      <c r="O136" s="35" t="s">
        <v>903</v>
      </c>
      <c r="P136" s="36"/>
      <c r="Q136" s="66" t="s">
        <v>1680</v>
      </c>
      <c r="R136" s="95"/>
      <c r="S136" s="195"/>
    </row>
    <row r="137" spans="1:19" ht="38.25" x14ac:dyDescent="0.25">
      <c r="A137" s="161">
        <v>115</v>
      </c>
      <c r="B137" s="72">
        <v>8</v>
      </c>
      <c r="C137" s="35" t="s">
        <v>412</v>
      </c>
      <c r="D137" s="35" t="s">
        <v>738</v>
      </c>
      <c r="E137" s="35" t="s">
        <v>32</v>
      </c>
      <c r="F137" s="35">
        <v>646.20000000000005</v>
      </c>
      <c r="G137" s="35">
        <v>3591437.44</v>
      </c>
      <c r="H137" s="35" t="s">
        <v>573</v>
      </c>
      <c r="I137" s="35">
        <v>2.8264</v>
      </c>
      <c r="J137" s="35" t="s">
        <v>85</v>
      </c>
      <c r="K137" s="35" t="s">
        <v>877</v>
      </c>
      <c r="L137" s="35" t="s">
        <v>874</v>
      </c>
      <c r="M137" s="51" t="s">
        <v>88</v>
      </c>
      <c r="N137" s="35">
        <v>21151929.68</v>
      </c>
      <c r="O137" s="35" t="s">
        <v>904</v>
      </c>
      <c r="P137" s="36"/>
      <c r="Q137" s="36"/>
      <c r="R137" s="67"/>
      <c r="S137" s="196"/>
    </row>
    <row r="138" spans="1:19" ht="38.25" x14ac:dyDescent="0.25">
      <c r="A138" s="161">
        <v>116</v>
      </c>
      <c r="B138" s="72">
        <v>9</v>
      </c>
      <c r="C138" s="35" t="s">
        <v>721</v>
      </c>
      <c r="D138" s="35" t="s">
        <v>738</v>
      </c>
      <c r="E138" s="35" t="s">
        <v>35</v>
      </c>
      <c r="F138" s="35">
        <v>26.2</v>
      </c>
      <c r="G138" s="35">
        <v>145613.84</v>
      </c>
      <c r="H138" s="35" t="s">
        <v>573</v>
      </c>
      <c r="I138" s="35">
        <v>2.8264</v>
      </c>
      <c r="J138" s="35" t="s">
        <v>85</v>
      </c>
      <c r="K138" s="35" t="s">
        <v>877</v>
      </c>
      <c r="L138" s="37" t="s">
        <v>874</v>
      </c>
      <c r="M138" s="51" t="s">
        <v>88</v>
      </c>
      <c r="N138" s="35">
        <v>21151929.68</v>
      </c>
      <c r="O138" s="35" t="s">
        <v>869</v>
      </c>
      <c r="P138" s="36"/>
      <c r="Q138" s="36"/>
      <c r="R138" s="65"/>
      <c r="S138" s="194"/>
    </row>
    <row r="139" spans="1:19" ht="114.75" x14ac:dyDescent="0.25">
      <c r="A139" s="161">
        <v>117</v>
      </c>
      <c r="B139" s="72">
        <v>10</v>
      </c>
      <c r="C139" s="35" t="s">
        <v>58</v>
      </c>
      <c r="D139" s="35" t="s">
        <v>738</v>
      </c>
      <c r="E139" s="35" t="s">
        <v>787</v>
      </c>
      <c r="F139" s="35">
        <v>1619.8</v>
      </c>
      <c r="G139" s="35">
        <v>9002492.0399999991</v>
      </c>
      <c r="H139" s="35" t="s">
        <v>574</v>
      </c>
      <c r="I139" s="37">
        <v>0.90369999999999995</v>
      </c>
      <c r="J139" s="35" t="s">
        <v>85</v>
      </c>
      <c r="K139" s="37" t="s">
        <v>882</v>
      </c>
      <c r="L139" s="37" t="s">
        <v>874</v>
      </c>
      <c r="M139" s="51" t="s">
        <v>88</v>
      </c>
      <c r="N139" s="37" t="s">
        <v>588</v>
      </c>
      <c r="O139" s="37" t="s">
        <v>913</v>
      </c>
      <c r="P139" s="36"/>
      <c r="Q139" s="36"/>
      <c r="R139" s="65"/>
      <c r="S139" s="194"/>
    </row>
    <row r="140" spans="1:19" ht="63.75" x14ac:dyDescent="0.25">
      <c r="A140" s="161">
        <v>118</v>
      </c>
      <c r="B140" s="72">
        <v>11</v>
      </c>
      <c r="C140" s="35" t="s">
        <v>58</v>
      </c>
      <c r="D140" s="35" t="s">
        <v>738</v>
      </c>
      <c r="E140" s="35" t="s">
        <v>34</v>
      </c>
      <c r="F140" s="35">
        <v>279.8</v>
      </c>
      <c r="G140" s="37">
        <v>6143353.1500000004</v>
      </c>
      <c r="H140" s="37" t="s">
        <v>574</v>
      </c>
      <c r="I140" s="37">
        <v>0.90369999999999995</v>
      </c>
      <c r="J140" s="35" t="s">
        <v>85</v>
      </c>
      <c r="K140" s="37" t="s">
        <v>882</v>
      </c>
      <c r="L140" s="37" t="s">
        <v>874</v>
      </c>
      <c r="M140" s="51" t="s">
        <v>88</v>
      </c>
      <c r="N140" s="37" t="s">
        <v>588</v>
      </c>
      <c r="O140" s="37" t="s">
        <v>902</v>
      </c>
      <c r="P140" s="36"/>
      <c r="Q140" s="36"/>
      <c r="R140" s="65"/>
      <c r="S140" s="194"/>
    </row>
    <row r="141" spans="1:19" ht="38.25" x14ac:dyDescent="0.25">
      <c r="A141" s="161">
        <v>119</v>
      </c>
      <c r="B141" s="72">
        <v>12</v>
      </c>
      <c r="C141" s="38" t="s">
        <v>726</v>
      </c>
      <c r="D141" s="38" t="s">
        <v>738</v>
      </c>
      <c r="E141" s="38" t="s">
        <v>809</v>
      </c>
      <c r="F141" s="38">
        <v>285.39999999999998</v>
      </c>
      <c r="G141" s="35">
        <v>1586190.41</v>
      </c>
      <c r="H141" s="35" t="s">
        <v>573</v>
      </c>
      <c r="I141" s="35">
        <v>2.8264</v>
      </c>
      <c r="J141" s="35" t="s">
        <v>85</v>
      </c>
      <c r="K141" s="35" t="s">
        <v>877</v>
      </c>
      <c r="L141" s="37" t="s">
        <v>874</v>
      </c>
      <c r="M141" s="51" t="s">
        <v>88</v>
      </c>
      <c r="N141" s="35">
        <v>21151929.68</v>
      </c>
      <c r="O141" s="35" t="s">
        <v>869</v>
      </c>
      <c r="P141" s="36"/>
      <c r="Q141" s="66"/>
      <c r="R141" s="95"/>
      <c r="S141" s="195"/>
    </row>
    <row r="142" spans="1:19" ht="81" customHeight="1" x14ac:dyDescent="0.25">
      <c r="A142" s="161">
        <v>120</v>
      </c>
      <c r="B142" s="72">
        <v>13</v>
      </c>
      <c r="C142" s="38" t="s">
        <v>1041</v>
      </c>
      <c r="D142" s="38" t="s">
        <v>1042</v>
      </c>
      <c r="E142" s="38" t="s">
        <v>1043</v>
      </c>
      <c r="F142" s="38">
        <v>101.6</v>
      </c>
      <c r="G142" s="35">
        <v>0</v>
      </c>
      <c r="H142" s="35" t="s">
        <v>1044</v>
      </c>
      <c r="I142" s="35">
        <v>3.61E-2</v>
      </c>
      <c r="J142" s="35" t="s">
        <v>85</v>
      </c>
      <c r="K142" s="35" t="s">
        <v>1045</v>
      </c>
      <c r="L142" s="37" t="s">
        <v>874</v>
      </c>
      <c r="M142" s="51" t="s">
        <v>88</v>
      </c>
      <c r="N142" s="35">
        <v>242732.79</v>
      </c>
      <c r="O142" s="35" t="s">
        <v>869</v>
      </c>
      <c r="P142" s="36"/>
      <c r="Q142" s="173" t="s">
        <v>1551</v>
      </c>
      <c r="R142" s="36">
        <v>379500</v>
      </c>
      <c r="S142" s="187"/>
    </row>
    <row r="143" spans="1:19" ht="51" x14ac:dyDescent="0.25">
      <c r="A143" s="161">
        <v>121</v>
      </c>
      <c r="B143" s="72">
        <v>14</v>
      </c>
      <c r="C143" s="38" t="s">
        <v>408</v>
      </c>
      <c r="D143" s="38" t="s">
        <v>1076</v>
      </c>
      <c r="E143" s="38" t="s">
        <v>1077</v>
      </c>
      <c r="F143" s="38">
        <v>249.1</v>
      </c>
      <c r="G143" s="35">
        <v>199342.28</v>
      </c>
      <c r="H143" s="35" t="s">
        <v>119</v>
      </c>
      <c r="I143" s="35" t="s">
        <v>119</v>
      </c>
      <c r="J143" s="35" t="s">
        <v>119</v>
      </c>
      <c r="K143" s="35" t="s">
        <v>119</v>
      </c>
      <c r="L143" s="35" t="s">
        <v>119</v>
      </c>
      <c r="M143" s="35" t="s">
        <v>119</v>
      </c>
      <c r="N143" s="35" t="s">
        <v>119</v>
      </c>
      <c r="O143" s="35" t="s">
        <v>1081</v>
      </c>
      <c r="P143" s="36"/>
      <c r="Q143" s="66"/>
      <c r="R143" s="67"/>
      <c r="S143" s="196"/>
    </row>
    <row r="144" spans="1:19" ht="51" x14ac:dyDescent="0.25">
      <c r="A144" s="161">
        <v>122</v>
      </c>
      <c r="B144" s="72">
        <v>15</v>
      </c>
      <c r="C144" s="38" t="s">
        <v>408</v>
      </c>
      <c r="D144" s="38" t="s">
        <v>1076</v>
      </c>
      <c r="E144" s="38" t="s">
        <v>1078</v>
      </c>
      <c r="F144" s="38">
        <v>705.4</v>
      </c>
      <c r="G144" s="35">
        <v>564496.35</v>
      </c>
      <c r="H144" s="35" t="s">
        <v>119</v>
      </c>
      <c r="I144" s="35" t="s">
        <v>119</v>
      </c>
      <c r="J144" s="35" t="s">
        <v>119</v>
      </c>
      <c r="K144" s="35" t="s">
        <v>119</v>
      </c>
      <c r="L144" s="35" t="s">
        <v>119</v>
      </c>
      <c r="M144" s="35" t="s">
        <v>119</v>
      </c>
      <c r="N144" s="35" t="s">
        <v>119</v>
      </c>
      <c r="O144" s="35" t="s">
        <v>1081</v>
      </c>
      <c r="P144" s="36"/>
      <c r="Q144" s="66"/>
      <c r="R144" s="67"/>
      <c r="S144" s="196"/>
    </row>
    <row r="145" spans="1:19" ht="51" x14ac:dyDescent="0.25">
      <c r="A145" s="161">
        <v>123</v>
      </c>
      <c r="B145" s="72">
        <v>16</v>
      </c>
      <c r="C145" s="38" t="s">
        <v>408</v>
      </c>
      <c r="D145" s="38" t="s">
        <v>1076</v>
      </c>
      <c r="E145" s="38" t="s">
        <v>1079</v>
      </c>
      <c r="F145" s="38">
        <v>33.9</v>
      </c>
      <c r="G145" s="35">
        <v>27128.48</v>
      </c>
      <c r="H145" s="35" t="s">
        <v>119</v>
      </c>
      <c r="I145" s="35" t="s">
        <v>119</v>
      </c>
      <c r="J145" s="35" t="s">
        <v>119</v>
      </c>
      <c r="K145" s="35" t="s">
        <v>119</v>
      </c>
      <c r="L145" s="35" t="s">
        <v>119</v>
      </c>
      <c r="M145" s="35" t="s">
        <v>119</v>
      </c>
      <c r="N145" s="35" t="s">
        <v>119</v>
      </c>
      <c r="O145" s="35" t="s">
        <v>1081</v>
      </c>
      <c r="P145" s="36"/>
      <c r="Q145" s="66"/>
      <c r="R145" s="67"/>
      <c r="S145" s="196"/>
    </row>
    <row r="146" spans="1:19" ht="51" x14ac:dyDescent="0.25">
      <c r="A146" s="161">
        <v>124</v>
      </c>
      <c r="B146" s="72">
        <v>17</v>
      </c>
      <c r="C146" s="38" t="s">
        <v>408</v>
      </c>
      <c r="D146" s="38" t="s">
        <v>1076</v>
      </c>
      <c r="E146" s="38" t="s">
        <v>1080</v>
      </c>
      <c r="F146" s="38">
        <v>58.7</v>
      </c>
      <c r="G146" s="35">
        <v>46974.68</v>
      </c>
      <c r="H146" s="35" t="s">
        <v>119</v>
      </c>
      <c r="I146" s="35" t="s">
        <v>119</v>
      </c>
      <c r="J146" s="35" t="s">
        <v>119</v>
      </c>
      <c r="K146" s="35" t="s">
        <v>119</v>
      </c>
      <c r="L146" s="35" t="s">
        <v>119</v>
      </c>
      <c r="M146" s="35" t="s">
        <v>119</v>
      </c>
      <c r="N146" s="35" t="s">
        <v>119</v>
      </c>
      <c r="O146" s="35" t="s">
        <v>1081</v>
      </c>
      <c r="P146" s="36"/>
      <c r="Q146" s="66"/>
      <c r="R146" s="67"/>
      <c r="S146" s="196"/>
    </row>
    <row r="147" spans="1:19" ht="81" customHeight="1" x14ac:dyDescent="0.25">
      <c r="A147" s="161">
        <v>125</v>
      </c>
      <c r="B147" s="72">
        <v>18</v>
      </c>
      <c r="C147" s="38" t="s">
        <v>1119</v>
      </c>
      <c r="D147" s="38" t="s">
        <v>1120</v>
      </c>
      <c r="E147" s="38" t="s">
        <v>1121</v>
      </c>
      <c r="F147" s="38">
        <v>1041.5999999999999</v>
      </c>
      <c r="G147" s="35" t="s">
        <v>1122</v>
      </c>
      <c r="H147" s="35" t="s">
        <v>119</v>
      </c>
      <c r="I147" s="35" t="s">
        <v>119</v>
      </c>
      <c r="J147" s="35" t="s">
        <v>119</v>
      </c>
      <c r="K147" s="35" t="s">
        <v>119</v>
      </c>
      <c r="L147" s="35" t="s">
        <v>119</v>
      </c>
      <c r="M147" s="35" t="s">
        <v>119</v>
      </c>
      <c r="N147" s="35" t="s">
        <v>119</v>
      </c>
      <c r="O147" s="35" t="s">
        <v>1123</v>
      </c>
      <c r="P147" s="36"/>
      <c r="Q147" s="231" t="s">
        <v>1681</v>
      </c>
      <c r="R147" s="67"/>
      <c r="S147" s="196"/>
    </row>
    <row r="148" spans="1:19" ht="76.5" customHeight="1" x14ac:dyDescent="0.25">
      <c r="A148" s="161">
        <v>126</v>
      </c>
      <c r="B148" s="72">
        <v>19</v>
      </c>
      <c r="C148" s="38" t="s">
        <v>58</v>
      </c>
      <c r="D148" s="38" t="s">
        <v>1391</v>
      </c>
      <c r="E148" s="38" t="s">
        <v>1392</v>
      </c>
      <c r="F148" s="38">
        <v>2882.4</v>
      </c>
      <c r="G148" s="35">
        <v>26753024.420000002</v>
      </c>
      <c r="H148" s="35" t="s">
        <v>1439</v>
      </c>
      <c r="I148" s="35">
        <v>0.2208</v>
      </c>
      <c r="J148" s="35" t="s">
        <v>85</v>
      </c>
      <c r="K148" s="35" t="s">
        <v>1440</v>
      </c>
      <c r="L148" s="35" t="s">
        <v>874</v>
      </c>
      <c r="M148" s="35" t="s">
        <v>88</v>
      </c>
      <c r="N148" s="35">
        <v>19307006.460000001</v>
      </c>
      <c r="O148" s="35" t="s">
        <v>1081</v>
      </c>
      <c r="P148" s="36"/>
      <c r="Q148" s="66"/>
      <c r="R148" s="67"/>
      <c r="S148" s="196"/>
    </row>
    <row r="149" spans="1:19" s="158" customFormat="1" ht="76.5" customHeight="1" x14ac:dyDescent="0.25">
      <c r="A149" s="161">
        <v>127</v>
      </c>
      <c r="B149" s="72">
        <v>20</v>
      </c>
      <c r="C149" s="160" t="s">
        <v>1459</v>
      </c>
      <c r="D149" s="160" t="s">
        <v>1460</v>
      </c>
      <c r="E149" s="160" t="s">
        <v>1458</v>
      </c>
      <c r="F149" s="160">
        <v>405.9</v>
      </c>
      <c r="G149" s="159" t="s">
        <v>1461</v>
      </c>
      <c r="H149" s="159" t="s">
        <v>1462</v>
      </c>
      <c r="I149" s="159">
        <v>0.17749999999999999</v>
      </c>
      <c r="J149" s="159" t="s">
        <v>85</v>
      </c>
      <c r="K149" s="159" t="s">
        <v>1463</v>
      </c>
      <c r="L149" s="159" t="s">
        <v>874</v>
      </c>
      <c r="M149" s="159" t="s">
        <v>88</v>
      </c>
      <c r="N149" s="159" t="s">
        <v>1464</v>
      </c>
      <c r="O149" s="159"/>
      <c r="P149" s="157"/>
      <c r="Q149" s="66"/>
      <c r="R149" s="67"/>
      <c r="S149" s="196"/>
    </row>
    <row r="150" spans="1:19" ht="18.75" x14ac:dyDescent="0.25">
      <c r="A150" s="101"/>
      <c r="B150" s="258" t="s">
        <v>1029</v>
      </c>
      <c r="C150" s="258"/>
      <c r="D150" s="258"/>
      <c r="E150" s="258"/>
      <c r="F150" s="258"/>
      <c r="G150" s="258"/>
      <c r="H150" s="258"/>
      <c r="I150" s="258"/>
      <c r="J150" s="258"/>
      <c r="K150" s="258"/>
      <c r="L150" s="258"/>
      <c r="M150" s="258"/>
      <c r="N150" s="258"/>
      <c r="O150" s="258"/>
      <c r="P150" s="258"/>
      <c r="Q150" s="258"/>
      <c r="R150" s="259"/>
      <c r="S150" s="185"/>
    </row>
    <row r="151" spans="1:19" ht="69.599999999999994" customHeight="1" x14ac:dyDescent="0.25">
      <c r="A151" s="161">
        <v>128</v>
      </c>
      <c r="B151" s="72">
        <v>1</v>
      </c>
      <c r="C151" s="38" t="s">
        <v>684</v>
      </c>
      <c r="D151" s="38" t="s">
        <v>1030</v>
      </c>
      <c r="E151" s="38" t="s">
        <v>1031</v>
      </c>
      <c r="F151" s="38">
        <v>319.5</v>
      </c>
      <c r="G151" s="35">
        <v>1728038.12</v>
      </c>
      <c r="H151" s="35" t="s">
        <v>1032</v>
      </c>
      <c r="I151" s="35">
        <v>1.7221</v>
      </c>
      <c r="J151" s="35" t="s">
        <v>85</v>
      </c>
      <c r="K151" s="35" t="s">
        <v>1033</v>
      </c>
      <c r="L151" s="37" t="s">
        <v>874</v>
      </c>
      <c r="M151" s="51" t="s">
        <v>88</v>
      </c>
      <c r="N151" s="35">
        <v>5759046.8200000003</v>
      </c>
      <c r="O151" s="35" t="s">
        <v>1034</v>
      </c>
      <c r="P151" s="36"/>
      <c r="Q151" s="107" t="s">
        <v>1062</v>
      </c>
      <c r="R151" s="95"/>
      <c r="S151" s="195"/>
    </row>
    <row r="152" spans="1:19" ht="69.599999999999994" customHeight="1" x14ac:dyDescent="0.25">
      <c r="A152" s="161">
        <v>129</v>
      </c>
      <c r="B152" s="35">
        <v>2</v>
      </c>
      <c r="C152" s="38" t="s">
        <v>330</v>
      </c>
      <c r="D152" s="38" t="s">
        <v>1030</v>
      </c>
      <c r="E152" s="38" t="s">
        <v>1229</v>
      </c>
      <c r="F152" s="38">
        <v>141.6</v>
      </c>
      <c r="G152" s="35">
        <v>1239220.8999999999</v>
      </c>
      <c r="H152" s="35" t="s">
        <v>1230</v>
      </c>
      <c r="I152" s="35">
        <v>1.611</v>
      </c>
      <c r="J152" s="35" t="s">
        <v>85</v>
      </c>
      <c r="K152" s="35" t="s">
        <v>1231</v>
      </c>
      <c r="L152" s="37" t="s">
        <v>874</v>
      </c>
      <c r="M152" s="51" t="s">
        <v>88</v>
      </c>
      <c r="N152" s="35">
        <v>538750.62</v>
      </c>
      <c r="O152" s="35" t="s">
        <v>1034</v>
      </c>
      <c r="P152" s="36"/>
      <c r="Q152" s="107"/>
      <c r="R152" s="36"/>
      <c r="S152" s="187"/>
    </row>
    <row r="153" spans="1:19" ht="69.599999999999994" customHeight="1" x14ac:dyDescent="0.25">
      <c r="A153" s="161">
        <v>130</v>
      </c>
      <c r="B153" s="72">
        <v>3</v>
      </c>
      <c r="C153" s="38" t="s">
        <v>411</v>
      </c>
      <c r="D153" s="38" t="s">
        <v>1240</v>
      </c>
      <c r="E153" s="38" t="s">
        <v>1241</v>
      </c>
      <c r="F153" s="38">
        <v>61.2</v>
      </c>
      <c r="G153" s="35">
        <v>358182.18</v>
      </c>
      <c r="H153" s="35" t="s">
        <v>1245</v>
      </c>
      <c r="I153" s="35">
        <v>0.80230000000000001</v>
      </c>
      <c r="J153" s="35" t="s">
        <v>85</v>
      </c>
      <c r="K153" s="35" t="s">
        <v>1182</v>
      </c>
      <c r="L153" s="37" t="s">
        <v>874</v>
      </c>
      <c r="M153" s="51" t="s">
        <v>88</v>
      </c>
      <c r="N153" s="35">
        <v>2683051.66</v>
      </c>
      <c r="O153" s="35" t="s">
        <v>869</v>
      </c>
      <c r="P153" s="36"/>
      <c r="Q153" s="107"/>
      <c r="R153" s="36"/>
      <c r="S153" s="187"/>
    </row>
    <row r="154" spans="1:19" ht="69.599999999999994" customHeight="1" x14ac:dyDescent="0.25">
      <c r="A154" s="161">
        <v>131</v>
      </c>
      <c r="B154" s="159">
        <v>4</v>
      </c>
      <c r="C154" s="38" t="s">
        <v>731</v>
      </c>
      <c r="D154" s="38" t="s">
        <v>1240</v>
      </c>
      <c r="E154" s="38" t="s">
        <v>1242</v>
      </c>
      <c r="F154" s="38">
        <v>13.4</v>
      </c>
      <c r="G154" s="35">
        <v>71094.240000000005</v>
      </c>
      <c r="H154" s="35" t="s">
        <v>1245</v>
      </c>
      <c r="I154" s="35">
        <v>0.80230000000000001</v>
      </c>
      <c r="J154" s="35" t="s">
        <v>85</v>
      </c>
      <c r="K154" s="35" t="s">
        <v>1182</v>
      </c>
      <c r="L154" s="37" t="s">
        <v>874</v>
      </c>
      <c r="M154" s="51" t="s">
        <v>88</v>
      </c>
      <c r="N154" s="35">
        <v>2683051.66</v>
      </c>
      <c r="O154" s="35" t="s">
        <v>869</v>
      </c>
      <c r="P154" s="36"/>
      <c r="Q154" s="107"/>
      <c r="R154" s="36"/>
      <c r="S154" s="187"/>
    </row>
    <row r="155" spans="1:19" ht="69.599999999999994" customHeight="1" x14ac:dyDescent="0.25">
      <c r="A155" s="161">
        <v>132</v>
      </c>
      <c r="B155" s="72">
        <v>5</v>
      </c>
      <c r="C155" s="38" t="s">
        <v>1238</v>
      </c>
      <c r="D155" s="38" t="s">
        <v>1240</v>
      </c>
      <c r="E155" s="38" t="s">
        <v>1243</v>
      </c>
      <c r="F155" s="38">
        <v>47.3</v>
      </c>
      <c r="G155" s="35" t="s">
        <v>119</v>
      </c>
      <c r="H155" s="35" t="s">
        <v>1245</v>
      </c>
      <c r="I155" s="35">
        <v>0.80230000000000001</v>
      </c>
      <c r="J155" s="35" t="s">
        <v>85</v>
      </c>
      <c r="K155" s="35" t="s">
        <v>1182</v>
      </c>
      <c r="L155" s="37" t="s">
        <v>874</v>
      </c>
      <c r="M155" s="51" t="s">
        <v>88</v>
      </c>
      <c r="N155" s="35">
        <v>2683051.66</v>
      </c>
      <c r="O155" s="35" t="s">
        <v>869</v>
      </c>
      <c r="P155" s="36"/>
      <c r="Q155" s="107"/>
      <c r="R155" s="36"/>
      <c r="S155" s="187"/>
    </row>
    <row r="156" spans="1:19" ht="69.599999999999994" customHeight="1" x14ac:dyDescent="0.25">
      <c r="A156" s="161">
        <v>133</v>
      </c>
      <c r="B156" s="159">
        <v>6</v>
      </c>
      <c r="C156" s="38" t="s">
        <v>1239</v>
      </c>
      <c r="D156" s="38" t="s">
        <v>1240</v>
      </c>
      <c r="E156" s="38" t="s">
        <v>1244</v>
      </c>
      <c r="F156" s="38">
        <v>1331.5</v>
      </c>
      <c r="G156" s="35">
        <v>4525102.75</v>
      </c>
      <c r="H156" s="35" t="s">
        <v>1245</v>
      </c>
      <c r="I156" s="35">
        <v>0.80230000000000001</v>
      </c>
      <c r="J156" s="35" t="s">
        <v>85</v>
      </c>
      <c r="K156" s="35" t="s">
        <v>1182</v>
      </c>
      <c r="L156" s="37" t="s">
        <v>874</v>
      </c>
      <c r="M156" s="51" t="s">
        <v>88</v>
      </c>
      <c r="N156" s="35">
        <v>2683051.66</v>
      </c>
      <c r="O156" s="35" t="s">
        <v>869</v>
      </c>
      <c r="P156" s="36"/>
      <c r="Q156" s="107"/>
      <c r="R156" s="36"/>
      <c r="S156" s="187"/>
    </row>
    <row r="157" spans="1:19" ht="18.75" x14ac:dyDescent="0.25">
      <c r="A157" s="101"/>
      <c r="B157" s="258" t="s">
        <v>847</v>
      </c>
      <c r="C157" s="258"/>
      <c r="D157" s="258"/>
      <c r="E157" s="258"/>
      <c r="F157" s="258"/>
      <c r="G157" s="258"/>
      <c r="H157" s="258"/>
      <c r="I157" s="258"/>
      <c r="J157" s="258"/>
      <c r="K157" s="258"/>
      <c r="L157" s="258"/>
      <c r="M157" s="258"/>
      <c r="N157" s="258"/>
      <c r="O157" s="258"/>
      <c r="P157" s="258"/>
      <c r="Q157" s="258"/>
      <c r="R157" s="259"/>
      <c r="S157" s="185"/>
    </row>
    <row r="158" spans="1:19" ht="63.75" x14ac:dyDescent="0.25">
      <c r="A158" s="161">
        <v>134</v>
      </c>
      <c r="B158" s="72">
        <v>1</v>
      </c>
      <c r="C158" s="35" t="s">
        <v>684</v>
      </c>
      <c r="D158" s="35" t="s">
        <v>739</v>
      </c>
      <c r="E158" s="35" t="s">
        <v>764</v>
      </c>
      <c r="F158" s="35">
        <v>188.8</v>
      </c>
      <c r="G158" s="35">
        <v>3426724.05</v>
      </c>
      <c r="H158" s="35" t="s">
        <v>822</v>
      </c>
      <c r="I158" s="35">
        <v>6.0903</v>
      </c>
      <c r="J158" s="35" t="s">
        <v>85</v>
      </c>
      <c r="K158" s="35" t="s">
        <v>425</v>
      </c>
      <c r="L158" s="35" t="s">
        <v>874</v>
      </c>
      <c r="M158" s="51" t="s">
        <v>88</v>
      </c>
      <c r="N158" s="35">
        <v>21394005.84</v>
      </c>
      <c r="O158" s="35" t="s">
        <v>899</v>
      </c>
      <c r="P158" s="36"/>
      <c r="Q158" s="69" t="s">
        <v>1466</v>
      </c>
      <c r="R158" s="36"/>
      <c r="S158" s="187"/>
    </row>
    <row r="159" spans="1:19" ht="58.5" customHeight="1" x14ac:dyDescent="0.25">
      <c r="A159" s="161">
        <v>135</v>
      </c>
      <c r="B159" s="72">
        <v>2</v>
      </c>
      <c r="C159" s="35" t="s">
        <v>699</v>
      </c>
      <c r="D159" s="35" t="s">
        <v>739</v>
      </c>
      <c r="E159" s="35" t="s">
        <v>768</v>
      </c>
      <c r="F159" s="35">
        <v>358.5</v>
      </c>
      <c r="G159" s="35">
        <v>1087903.21</v>
      </c>
      <c r="H159" s="35" t="s">
        <v>822</v>
      </c>
      <c r="I159" s="35">
        <v>6.0903</v>
      </c>
      <c r="J159" s="35" t="s">
        <v>85</v>
      </c>
      <c r="K159" s="35" t="s">
        <v>425</v>
      </c>
      <c r="L159" s="35" t="s">
        <v>874</v>
      </c>
      <c r="M159" s="51" t="s">
        <v>88</v>
      </c>
      <c r="N159" s="35">
        <v>21394005.84</v>
      </c>
      <c r="O159" s="35" t="s">
        <v>869</v>
      </c>
      <c r="P159" s="36"/>
      <c r="Q159" s="69" t="s">
        <v>1466</v>
      </c>
      <c r="R159" s="36"/>
      <c r="S159" s="187"/>
    </row>
    <row r="160" spans="1:19" ht="54.75" customHeight="1" x14ac:dyDescent="0.25">
      <c r="A160" s="161">
        <v>136</v>
      </c>
      <c r="B160" s="72">
        <v>3</v>
      </c>
      <c r="C160" s="35" t="s">
        <v>698</v>
      </c>
      <c r="D160" s="35" t="s">
        <v>739</v>
      </c>
      <c r="E160" s="35" t="s">
        <v>766</v>
      </c>
      <c r="F160" s="35">
        <v>62.5</v>
      </c>
      <c r="G160" s="35">
        <v>205961.88</v>
      </c>
      <c r="H160" s="35" t="s">
        <v>822</v>
      </c>
      <c r="I160" s="35">
        <v>6.0903</v>
      </c>
      <c r="J160" s="35" t="s">
        <v>85</v>
      </c>
      <c r="K160" s="35" t="s">
        <v>425</v>
      </c>
      <c r="L160" s="35" t="s">
        <v>874</v>
      </c>
      <c r="M160" s="51" t="s">
        <v>88</v>
      </c>
      <c r="N160" s="35">
        <v>21394005.84</v>
      </c>
      <c r="O160" s="35" t="s">
        <v>869</v>
      </c>
      <c r="P160" s="36"/>
      <c r="Q160" s="69" t="s">
        <v>1466</v>
      </c>
      <c r="R160" s="36"/>
      <c r="S160" s="187"/>
    </row>
    <row r="161" spans="1:19" ht="54.75" customHeight="1" x14ac:dyDescent="0.25">
      <c r="A161" s="161">
        <v>137</v>
      </c>
      <c r="B161" s="72">
        <v>4</v>
      </c>
      <c r="C161" s="35" t="s">
        <v>411</v>
      </c>
      <c r="D161" s="35" t="s">
        <v>739</v>
      </c>
      <c r="E161" s="35" t="s">
        <v>800</v>
      </c>
      <c r="F161" s="35">
        <v>23.8</v>
      </c>
      <c r="G161" s="35">
        <v>106359.05</v>
      </c>
      <c r="H161" s="35" t="s">
        <v>822</v>
      </c>
      <c r="I161" s="35">
        <v>6.0903</v>
      </c>
      <c r="J161" s="35" t="s">
        <v>85</v>
      </c>
      <c r="K161" s="35" t="s">
        <v>425</v>
      </c>
      <c r="L161" s="35" t="s">
        <v>874</v>
      </c>
      <c r="M161" s="51" t="s">
        <v>88</v>
      </c>
      <c r="N161" s="35">
        <v>21394005.84</v>
      </c>
      <c r="O161" s="35" t="s">
        <v>88</v>
      </c>
      <c r="P161" s="36"/>
      <c r="Q161" s="69" t="s">
        <v>1466</v>
      </c>
      <c r="R161" s="36"/>
      <c r="S161" s="187"/>
    </row>
    <row r="162" spans="1:19" ht="54" customHeight="1" x14ac:dyDescent="0.25">
      <c r="A162" s="161">
        <v>138</v>
      </c>
      <c r="B162" s="72">
        <v>5</v>
      </c>
      <c r="C162" s="35" t="s">
        <v>731</v>
      </c>
      <c r="D162" s="35" t="s">
        <v>739</v>
      </c>
      <c r="E162" s="35" t="s">
        <v>801</v>
      </c>
      <c r="F162" s="35">
        <v>17.899999999999999</v>
      </c>
      <c r="G162" s="35">
        <v>13855.67</v>
      </c>
      <c r="H162" s="35" t="s">
        <v>822</v>
      </c>
      <c r="I162" s="35">
        <v>6.0903</v>
      </c>
      <c r="J162" s="35" t="s">
        <v>85</v>
      </c>
      <c r="K162" s="35" t="s">
        <v>425</v>
      </c>
      <c r="L162" s="35" t="s">
        <v>874</v>
      </c>
      <c r="M162" s="51" t="s">
        <v>88</v>
      </c>
      <c r="N162" s="35">
        <v>21394005.84</v>
      </c>
      <c r="O162" s="35" t="s">
        <v>869</v>
      </c>
      <c r="P162" s="36"/>
      <c r="Q162" s="69" t="s">
        <v>1466</v>
      </c>
      <c r="R162" s="36"/>
      <c r="S162" s="187"/>
    </row>
    <row r="163" spans="1:19" ht="57.75" customHeight="1" x14ac:dyDescent="0.25">
      <c r="A163" s="161">
        <v>139</v>
      </c>
      <c r="B163" s="72">
        <v>6</v>
      </c>
      <c r="C163" s="35" t="s">
        <v>722</v>
      </c>
      <c r="D163" s="35" t="s">
        <v>739</v>
      </c>
      <c r="E163" s="35" t="s">
        <v>792</v>
      </c>
      <c r="F163" s="35">
        <v>60.9</v>
      </c>
      <c r="G163" s="35">
        <v>47140.25</v>
      </c>
      <c r="H163" s="35" t="s">
        <v>822</v>
      </c>
      <c r="I163" s="35">
        <v>6.0903</v>
      </c>
      <c r="J163" s="35" t="s">
        <v>85</v>
      </c>
      <c r="K163" s="35" t="s">
        <v>425</v>
      </c>
      <c r="L163" s="35" t="s">
        <v>874</v>
      </c>
      <c r="M163" s="51" t="s">
        <v>88</v>
      </c>
      <c r="N163" s="35">
        <v>21394005.84</v>
      </c>
      <c r="O163" s="35" t="s">
        <v>869</v>
      </c>
      <c r="P163" s="36"/>
      <c r="Q163" s="69" t="s">
        <v>1466</v>
      </c>
      <c r="R163" s="36"/>
      <c r="S163" s="187"/>
    </row>
    <row r="164" spans="1:19" ht="59.25" customHeight="1" x14ac:dyDescent="0.25">
      <c r="A164" s="161">
        <v>140</v>
      </c>
      <c r="B164" s="72">
        <v>7</v>
      </c>
      <c r="C164" s="35" t="s">
        <v>716</v>
      </c>
      <c r="D164" s="35" t="s">
        <v>744</v>
      </c>
      <c r="E164" s="35" t="s">
        <v>785</v>
      </c>
      <c r="F164" s="35">
        <v>79.900000000000006</v>
      </c>
      <c r="G164" s="35">
        <v>534260.06999999995</v>
      </c>
      <c r="H164" s="35" t="s">
        <v>822</v>
      </c>
      <c r="I164" s="35">
        <v>6.0903</v>
      </c>
      <c r="J164" s="35" t="s">
        <v>85</v>
      </c>
      <c r="K164" s="35" t="s">
        <v>425</v>
      </c>
      <c r="L164" s="35" t="s">
        <v>874</v>
      </c>
      <c r="M164" s="51" t="s">
        <v>88</v>
      </c>
      <c r="N164" s="35">
        <v>21394005.84</v>
      </c>
      <c r="O164" s="35" t="s">
        <v>869</v>
      </c>
      <c r="P164" s="36"/>
      <c r="Q164" s="69" t="s">
        <v>1466</v>
      </c>
      <c r="R164" s="36"/>
      <c r="S164" s="187"/>
    </row>
    <row r="165" spans="1:19" ht="57" customHeight="1" x14ac:dyDescent="0.25">
      <c r="A165" s="161">
        <v>141</v>
      </c>
      <c r="B165" s="72">
        <v>8</v>
      </c>
      <c r="C165" s="35" t="s">
        <v>1246</v>
      </c>
      <c r="D165" s="35" t="s">
        <v>744</v>
      </c>
      <c r="E165" s="35" t="s">
        <v>1247</v>
      </c>
      <c r="F165" s="35">
        <v>0</v>
      </c>
      <c r="G165" s="35">
        <v>20739972.010000002</v>
      </c>
      <c r="H165" s="35" t="s">
        <v>822</v>
      </c>
      <c r="I165" s="35">
        <v>6.0903</v>
      </c>
      <c r="J165" s="35" t="s">
        <v>85</v>
      </c>
      <c r="K165" s="35" t="s">
        <v>425</v>
      </c>
      <c r="L165" s="35" t="s">
        <v>874</v>
      </c>
      <c r="M165" s="51" t="s">
        <v>88</v>
      </c>
      <c r="N165" s="35">
        <v>21394005.84</v>
      </c>
      <c r="O165" s="35" t="s">
        <v>869</v>
      </c>
      <c r="P165" s="36"/>
      <c r="Q165" s="69" t="s">
        <v>1466</v>
      </c>
      <c r="R165" s="36"/>
      <c r="S165" s="187"/>
    </row>
    <row r="166" spans="1:19" ht="57.75" customHeight="1" x14ac:dyDescent="0.25">
      <c r="A166" s="161">
        <v>142</v>
      </c>
      <c r="B166" s="72">
        <v>9</v>
      </c>
      <c r="C166" s="35" t="s">
        <v>1246</v>
      </c>
      <c r="D166" s="35" t="s">
        <v>744</v>
      </c>
      <c r="E166" s="35" t="s">
        <v>1248</v>
      </c>
      <c r="F166" s="35">
        <v>0</v>
      </c>
      <c r="G166" s="35">
        <v>20739972.010000002</v>
      </c>
      <c r="H166" s="35" t="s">
        <v>822</v>
      </c>
      <c r="I166" s="35">
        <v>6.0903</v>
      </c>
      <c r="J166" s="35" t="s">
        <v>85</v>
      </c>
      <c r="K166" s="35" t="s">
        <v>425</v>
      </c>
      <c r="L166" s="35" t="s">
        <v>874</v>
      </c>
      <c r="M166" s="51" t="s">
        <v>88</v>
      </c>
      <c r="N166" s="159">
        <v>21394005.84</v>
      </c>
      <c r="O166" s="35" t="s">
        <v>869</v>
      </c>
      <c r="P166" s="36"/>
      <c r="Q166" s="69" t="s">
        <v>1466</v>
      </c>
      <c r="R166" s="36"/>
      <c r="S166" s="187"/>
    </row>
    <row r="167" spans="1:19" ht="64.5" customHeight="1" x14ac:dyDescent="0.25">
      <c r="A167" s="161">
        <v>143</v>
      </c>
      <c r="B167" s="72">
        <v>10</v>
      </c>
      <c r="C167" s="35" t="s">
        <v>330</v>
      </c>
      <c r="D167" s="35" t="s">
        <v>759</v>
      </c>
      <c r="E167" s="35" t="s">
        <v>811</v>
      </c>
      <c r="F167" s="35">
        <v>798.5</v>
      </c>
      <c r="G167" s="35">
        <v>8591947.8399999999</v>
      </c>
      <c r="H167" s="35" t="s">
        <v>818</v>
      </c>
      <c r="I167" s="35">
        <v>0.2235</v>
      </c>
      <c r="J167" s="35" t="s">
        <v>85</v>
      </c>
      <c r="K167" s="35" t="s">
        <v>830</v>
      </c>
      <c r="L167" s="37" t="s">
        <v>874</v>
      </c>
      <c r="M167" s="51" t="s">
        <v>88</v>
      </c>
      <c r="N167" s="35">
        <v>5866875</v>
      </c>
      <c r="O167" s="35" t="s">
        <v>906</v>
      </c>
      <c r="P167" s="36"/>
      <c r="Q167" s="375" t="s">
        <v>1575</v>
      </c>
      <c r="R167" s="318"/>
      <c r="S167" s="187"/>
    </row>
    <row r="168" spans="1:19" ht="89.25" x14ac:dyDescent="0.25">
      <c r="A168" s="161">
        <v>144</v>
      </c>
      <c r="B168" s="72">
        <v>11</v>
      </c>
      <c r="C168" s="35" t="s">
        <v>330</v>
      </c>
      <c r="D168" s="35" t="s">
        <v>760</v>
      </c>
      <c r="E168" s="35" t="s">
        <v>812</v>
      </c>
      <c r="F168" s="35">
        <v>480.8</v>
      </c>
      <c r="G168" s="35">
        <v>4059932.9</v>
      </c>
      <c r="H168" s="35" t="s">
        <v>819</v>
      </c>
      <c r="I168" s="35">
        <v>0.1789</v>
      </c>
      <c r="J168" s="35" t="s">
        <v>85</v>
      </c>
      <c r="K168" s="35" t="s">
        <v>830</v>
      </c>
      <c r="L168" s="37" t="s">
        <v>874</v>
      </c>
      <c r="M168" s="51" t="s">
        <v>88</v>
      </c>
      <c r="N168" s="35">
        <v>4696125</v>
      </c>
      <c r="O168" s="35" t="s">
        <v>906</v>
      </c>
      <c r="P168" s="36"/>
      <c r="Q168" s="377"/>
      <c r="R168" s="320"/>
      <c r="S168" s="187"/>
    </row>
    <row r="169" spans="1:19" s="158" customFormat="1" ht="39" x14ac:dyDescent="0.25">
      <c r="A169" s="161">
        <v>145</v>
      </c>
      <c r="B169" s="72">
        <v>12</v>
      </c>
      <c r="C169" s="159" t="s">
        <v>412</v>
      </c>
      <c r="D169" s="159" t="s">
        <v>1622</v>
      </c>
      <c r="E169" s="159" t="s">
        <v>1623</v>
      </c>
      <c r="F169" s="159">
        <v>89.4</v>
      </c>
      <c r="G169" s="159">
        <v>69200.960000000006</v>
      </c>
      <c r="H169" s="159" t="s">
        <v>1624</v>
      </c>
      <c r="I169" s="159">
        <v>1.3599999999999999E-2</v>
      </c>
      <c r="J169" s="159" t="s">
        <v>85</v>
      </c>
      <c r="K169" s="159" t="s">
        <v>1625</v>
      </c>
      <c r="L169" s="146" t="s">
        <v>874</v>
      </c>
      <c r="M169" s="151" t="s">
        <v>88</v>
      </c>
      <c r="N169" s="159">
        <v>73630.399999999994</v>
      </c>
      <c r="O169" s="159" t="s">
        <v>869</v>
      </c>
      <c r="P169" s="145"/>
      <c r="Q169" s="162" t="s">
        <v>1466</v>
      </c>
      <c r="R169" s="145"/>
      <c r="S169" s="187"/>
    </row>
    <row r="170" spans="1:19" ht="51.75" x14ac:dyDescent="0.25">
      <c r="A170" s="161">
        <v>146</v>
      </c>
      <c r="B170" s="72">
        <v>13</v>
      </c>
      <c r="C170" s="35" t="s">
        <v>1056</v>
      </c>
      <c r="D170" s="35" t="s">
        <v>1057</v>
      </c>
      <c r="E170" s="35" t="s">
        <v>1058</v>
      </c>
      <c r="F170" s="35">
        <v>56.4</v>
      </c>
      <c r="G170" s="35">
        <v>3419730.11</v>
      </c>
      <c r="H170" s="35" t="s">
        <v>1059</v>
      </c>
      <c r="I170" s="35">
        <v>1.0590999999999999</v>
      </c>
      <c r="J170" s="35" t="s">
        <v>85</v>
      </c>
      <c r="K170" s="35" t="s">
        <v>425</v>
      </c>
      <c r="L170" s="37" t="s">
        <v>874</v>
      </c>
      <c r="M170" s="51" t="s">
        <v>88</v>
      </c>
      <c r="N170" s="35">
        <v>1103052.6499999999</v>
      </c>
      <c r="O170" s="35" t="s">
        <v>1060</v>
      </c>
      <c r="P170" s="36"/>
      <c r="Q170" s="138" t="s">
        <v>1664</v>
      </c>
      <c r="R170" s="36"/>
      <c r="S170" s="187"/>
    </row>
    <row r="171" spans="1:19" ht="92.25" customHeight="1" x14ac:dyDescent="0.25">
      <c r="A171" s="161">
        <v>147</v>
      </c>
      <c r="B171" s="72">
        <v>14</v>
      </c>
      <c r="C171" s="35" t="s">
        <v>1249</v>
      </c>
      <c r="D171" s="35" t="s">
        <v>1250</v>
      </c>
      <c r="E171" s="35" t="s">
        <v>1251</v>
      </c>
      <c r="F171" s="35">
        <v>1587.6</v>
      </c>
      <c r="G171" s="35" t="s">
        <v>119</v>
      </c>
      <c r="H171" s="35" t="s">
        <v>1257</v>
      </c>
      <c r="I171" s="35">
        <v>1.6879</v>
      </c>
      <c r="J171" s="35" t="s">
        <v>85</v>
      </c>
      <c r="K171" s="35" t="s">
        <v>1258</v>
      </c>
      <c r="L171" s="37" t="s">
        <v>874</v>
      </c>
      <c r="M171" s="51" t="s">
        <v>88</v>
      </c>
      <c r="N171" s="35">
        <v>6311733.2599999998</v>
      </c>
      <c r="O171" s="35" t="s">
        <v>119</v>
      </c>
      <c r="P171" s="36"/>
      <c r="Q171" s="36"/>
      <c r="R171" s="36"/>
      <c r="S171" s="187"/>
    </row>
    <row r="172" spans="1:19" ht="89.25" x14ac:dyDescent="0.25">
      <c r="A172" s="161">
        <v>148</v>
      </c>
      <c r="B172" s="72">
        <v>15</v>
      </c>
      <c r="C172" s="35" t="s">
        <v>1249</v>
      </c>
      <c r="D172" s="35" t="s">
        <v>1250</v>
      </c>
      <c r="E172" s="35" t="s">
        <v>1252</v>
      </c>
      <c r="F172" s="35">
        <v>331</v>
      </c>
      <c r="G172" s="35" t="s">
        <v>119</v>
      </c>
      <c r="H172" s="35" t="s">
        <v>1257</v>
      </c>
      <c r="I172" s="35">
        <v>1.6879</v>
      </c>
      <c r="J172" s="35" t="s">
        <v>85</v>
      </c>
      <c r="K172" s="35" t="s">
        <v>1258</v>
      </c>
      <c r="L172" s="37" t="s">
        <v>874</v>
      </c>
      <c r="M172" s="51" t="s">
        <v>88</v>
      </c>
      <c r="N172" s="35">
        <v>6311733.2599999998</v>
      </c>
      <c r="O172" s="35" t="s">
        <v>119</v>
      </c>
      <c r="P172" s="36"/>
      <c r="Q172" s="36"/>
      <c r="R172" s="36"/>
      <c r="S172" s="187"/>
    </row>
    <row r="173" spans="1:19" ht="89.25" x14ac:dyDescent="0.25">
      <c r="A173" s="161">
        <v>149</v>
      </c>
      <c r="B173" s="72">
        <v>16</v>
      </c>
      <c r="C173" s="35" t="s">
        <v>1041</v>
      </c>
      <c r="D173" s="35" t="s">
        <v>1250</v>
      </c>
      <c r="E173" s="35" t="s">
        <v>1253</v>
      </c>
      <c r="F173" s="35">
        <v>801.7</v>
      </c>
      <c r="G173" s="35" t="s">
        <v>119</v>
      </c>
      <c r="H173" s="35" t="s">
        <v>1257</v>
      </c>
      <c r="I173" s="35">
        <v>1.6879</v>
      </c>
      <c r="J173" s="35" t="s">
        <v>85</v>
      </c>
      <c r="K173" s="35" t="s">
        <v>1258</v>
      </c>
      <c r="L173" s="37" t="s">
        <v>874</v>
      </c>
      <c r="M173" s="51" t="s">
        <v>88</v>
      </c>
      <c r="N173" s="35">
        <v>6311733.2599999998</v>
      </c>
      <c r="O173" s="35" t="s">
        <v>119</v>
      </c>
      <c r="P173" s="36"/>
      <c r="Q173" s="36"/>
      <c r="R173" s="36"/>
      <c r="S173" s="187"/>
    </row>
    <row r="174" spans="1:19" ht="89.25" x14ac:dyDescent="0.25">
      <c r="A174" s="161">
        <v>150</v>
      </c>
      <c r="B174" s="72">
        <v>17</v>
      </c>
      <c r="C174" s="35" t="s">
        <v>1249</v>
      </c>
      <c r="D174" s="35" t="s">
        <v>1250</v>
      </c>
      <c r="E174" s="35" t="s">
        <v>1254</v>
      </c>
      <c r="F174" s="35">
        <v>123.8</v>
      </c>
      <c r="G174" s="35" t="s">
        <v>119</v>
      </c>
      <c r="H174" s="35" t="s">
        <v>1257</v>
      </c>
      <c r="I174" s="35">
        <v>1.6879</v>
      </c>
      <c r="J174" s="35" t="s">
        <v>85</v>
      </c>
      <c r="K174" s="35" t="s">
        <v>1258</v>
      </c>
      <c r="L174" s="37" t="s">
        <v>874</v>
      </c>
      <c r="M174" s="51" t="s">
        <v>88</v>
      </c>
      <c r="N174" s="35">
        <v>6311733.2599999998</v>
      </c>
      <c r="O174" s="35" t="s">
        <v>119</v>
      </c>
      <c r="P174" s="36"/>
      <c r="Q174" s="36"/>
      <c r="R174" s="36"/>
      <c r="S174" s="187"/>
    </row>
    <row r="175" spans="1:19" ht="89.25" x14ac:dyDescent="0.25">
      <c r="A175" s="161">
        <v>151</v>
      </c>
      <c r="B175" s="72">
        <v>18</v>
      </c>
      <c r="C175" s="35" t="s">
        <v>1249</v>
      </c>
      <c r="D175" s="35" t="s">
        <v>1250</v>
      </c>
      <c r="E175" s="35" t="s">
        <v>1255</v>
      </c>
      <c r="F175" s="35">
        <v>24.1</v>
      </c>
      <c r="G175" s="35" t="s">
        <v>119</v>
      </c>
      <c r="H175" s="35" t="s">
        <v>1257</v>
      </c>
      <c r="I175" s="35">
        <v>1.6879</v>
      </c>
      <c r="J175" s="35" t="s">
        <v>85</v>
      </c>
      <c r="K175" s="35" t="s">
        <v>1258</v>
      </c>
      <c r="L175" s="37" t="s">
        <v>874</v>
      </c>
      <c r="M175" s="51" t="s">
        <v>88</v>
      </c>
      <c r="N175" s="35">
        <v>6311733.2599999998</v>
      </c>
      <c r="O175" s="35" t="s">
        <v>119</v>
      </c>
      <c r="P175" s="36"/>
      <c r="Q175" s="36"/>
      <c r="R175" s="36"/>
      <c r="S175" s="187"/>
    </row>
    <row r="176" spans="1:19" ht="89.25" x14ac:dyDescent="0.25">
      <c r="A176" s="161">
        <v>152</v>
      </c>
      <c r="B176" s="228">
        <v>19</v>
      </c>
      <c r="C176" s="35" t="s">
        <v>1249</v>
      </c>
      <c r="D176" s="35" t="s">
        <v>1250</v>
      </c>
      <c r="E176" s="35" t="s">
        <v>1256</v>
      </c>
      <c r="F176" s="35">
        <v>89</v>
      </c>
      <c r="G176" s="35" t="s">
        <v>119</v>
      </c>
      <c r="H176" s="35" t="s">
        <v>1257</v>
      </c>
      <c r="I176" s="35">
        <v>1.6879</v>
      </c>
      <c r="J176" s="35" t="s">
        <v>85</v>
      </c>
      <c r="K176" s="35" t="s">
        <v>1258</v>
      </c>
      <c r="L176" s="37" t="s">
        <v>874</v>
      </c>
      <c r="M176" s="51" t="s">
        <v>88</v>
      </c>
      <c r="N176" s="35">
        <v>6311733.2599999998</v>
      </c>
      <c r="O176" s="35" t="s">
        <v>119</v>
      </c>
      <c r="P176" s="36"/>
      <c r="Q176" s="36"/>
      <c r="R176" s="36"/>
      <c r="S176" s="187"/>
    </row>
    <row r="177" spans="1:19" ht="18.75" x14ac:dyDescent="0.25">
      <c r="A177" s="99"/>
      <c r="B177" s="337" t="s">
        <v>1124</v>
      </c>
      <c r="C177" s="258"/>
      <c r="D177" s="258"/>
      <c r="E177" s="258"/>
      <c r="F177" s="258"/>
      <c r="G177" s="258"/>
      <c r="H177" s="258"/>
      <c r="I177" s="258"/>
      <c r="J177" s="258"/>
      <c r="K177" s="258"/>
      <c r="L177" s="258"/>
      <c r="M177" s="258"/>
      <c r="N177" s="258"/>
      <c r="O177" s="258"/>
      <c r="P177" s="258"/>
      <c r="Q177" s="258"/>
      <c r="R177" s="259"/>
      <c r="S177" s="185"/>
    </row>
    <row r="178" spans="1:19" ht="64.5" customHeight="1" x14ac:dyDescent="0.25">
      <c r="A178" s="161">
        <v>153</v>
      </c>
      <c r="B178" s="35">
        <v>1</v>
      </c>
      <c r="C178" s="35" t="s">
        <v>1125</v>
      </c>
      <c r="D178" s="35" t="s">
        <v>1126</v>
      </c>
      <c r="E178" s="35" t="s">
        <v>1127</v>
      </c>
      <c r="F178" s="35">
        <v>286.3</v>
      </c>
      <c r="G178" s="35" t="s">
        <v>1128</v>
      </c>
      <c r="H178" s="35" t="s">
        <v>119</v>
      </c>
      <c r="I178" s="35" t="s">
        <v>119</v>
      </c>
      <c r="J178" s="35" t="s">
        <v>119</v>
      </c>
      <c r="K178" s="35" t="s">
        <v>119</v>
      </c>
      <c r="L178" s="35" t="s">
        <v>119</v>
      </c>
      <c r="M178" s="35" t="s">
        <v>119</v>
      </c>
      <c r="N178" s="35" t="s">
        <v>119</v>
      </c>
      <c r="O178" s="35" t="s">
        <v>1118</v>
      </c>
      <c r="P178" s="36"/>
      <c r="Q178" s="162" t="s">
        <v>1467</v>
      </c>
      <c r="R178" s="36">
        <v>2380570</v>
      </c>
      <c r="S178" s="187"/>
    </row>
    <row r="179" spans="1:19" ht="64.5" customHeight="1" x14ac:dyDescent="0.25">
      <c r="A179" s="161">
        <v>154</v>
      </c>
      <c r="B179" s="35">
        <v>2</v>
      </c>
      <c r="C179" s="35" t="s">
        <v>1235</v>
      </c>
      <c r="D179" s="35" t="s">
        <v>1236</v>
      </c>
      <c r="E179" s="35" t="s">
        <v>1237</v>
      </c>
      <c r="F179" s="35">
        <v>1512.5</v>
      </c>
      <c r="G179" s="35" t="s">
        <v>119</v>
      </c>
      <c r="H179" s="35" t="s">
        <v>119</v>
      </c>
      <c r="I179" s="35" t="s">
        <v>119</v>
      </c>
      <c r="J179" s="35" t="s">
        <v>119</v>
      </c>
      <c r="K179" s="35" t="s">
        <v>119</v>
      </c>
      <c r="L179" s="35" t="s">
        <v>119</v>
      </c>
      <c r="M179" s="35" t="s">
        <v>119</v>
      </c>
      <c r="N179" s="35" t="s">
        <v>119</v>
      </c>
      <c r="O179" s="35" t="s">
        <v>869</v>
      </c>
      <c r="P179" s="36"/>
      <c r="Q179" s="181"/>
      <c r="R179" s="36"/>
      <c r="S179" s="187"/>
    </row>
    <row r="180" spans="1:19" ht="64.5" customHeight="1" x14ac:dyDescent="0.25">
      <c r="A180" s="161">
        <v>155</v>
      </c>
      <c r="B180" s="159">
        <v>3</v>
      </c>
      <c r="C180" s="35" t="s">
        <v>1259</v>
      </c>
      <c r="D180" s="35" t="s">
        <v>1262</v>
      </c>
      <c r="E180" s="35" t="s">
        <v>1263</v>
      </c>
      <c r="F180" s="35">
        <v>7.9</v>
      </c>
      <c r="G180" s="35">
        <v>8536.11</v>
      </c>
      <c r="H180" s="35" t="s">
        <v>1267</v>
      </c>
      <c r="I180" s="35">
        <v>0.94720000000000004</v>
      </c>
      <c r="J180" s="35" t="s">
        <v>85</v>
      </c>
      <c r="K180" s="35" t="s">
        <v>877</v>
      </c>
      <c r="L180" s="37" t="s">
        <v>874</v>
      </c>
      <c r="M180" s="51" t="s">
        <v>88</v>
      </c>
      <c r="N180" s="35">
        <v>4721128.96</v>
      </c>
      <c r="O180" s="35" t="s">
        <v>869</v>
      </c>
      <c r="P180" s="36"/>
      <c r="Q180" s="36"/>
      <c r="R180" s="36"/>
      <c r="S180" s="187"/>
    </row>
    <row r="181" spans="1:19" ht="64.5" customHeight="1" x14ac:dyDescent="0.25">
      <c r="A181" s="161">
        <v>156</v>
      </c>
      <c r="B181" s="159">
        <v>4</v>
      </c>
      <c r="C181" s="35" t="s">
        <v>1260</v>
      </c>
      <c r="D181" s="35" t="s">
        <v>1262</v>
      </c>
      <c r="E181" s="35" t="s">
        <v>1264</v>
      </c>
      <c r="F181" s="35">
        <v>1324.3</v>
      </c>
      <c r="G181" s="35">
        <v>4212018.59</v>
      </c>
      <c r="H181" s="35" t="s">
        <v>1267</v>
      </c>
      <c r="I181" s="35">
        <v>0.94720000000000004</v>
      </c>
      <c r="J181" s="35" t="s">
        <v>85</v>
      </c>
      <c r="K181" s="35" t="s">
        <v>877</v>
      </c>
      <c r="L181" s="37" t="s">
        <v>874</v>
      </c>
      <c r="M181" s="51" t="s">
        <v>88</v>
      </c>
      <c r="N181" s="35">
        <v>4721128.96</v>
      </c>
      <c r="O181" s="35" t="s">
        <v>869</v>
      </c>
      <c r="P181" s="36"/>
      <c r="Q181" s="36"/>
      <c r="R181" s="36"/>
      <c r="S181" s="187"/>
    </row>
    <row r="182" spans="1:19" ht="64.5" customHeight="1" x14ac:dyDescent="0.25">
      <c r="A182" s="161">
        <v>157</v>
      </c>
      <c r="B182" s="159">
        <v>5</v>
      </c>
      <c r="C182" s="35" t="s">
        <v>688</v>
      </c>
      <c r="D182" s="35" t="s">
        <v>1262</v>
      </c>
      <c r="E182" s="35" t="s">
        <v>1265</v>
      </c>
      <c r="F182" s="35">
        <v>25.4</v>
      </c>
      <c r="G182" s="35">
        <v>80682.080000000002</v>
      </c>
      <c r="H182" s="35" t="s">
        <v>1267</v>
      </c>
      <c r="I182" s="35">
        <v>0.94720000000000004</v>
      </c>
      <c r="J182" s="35" t="s">
        <v>85</v>
      </c>
      <c r="K182" s="35" t="s">
        <v>877</v>
      </c>
      <c r="L182" s="37" t="s">
        <v>874</v>
      </c>
      <c r="M182" s="51" t="s">
        <v>88</v>
      </c>
      <c r="N182" s="35">
        <v>4721128.96</v>
      </c>
      <c r="O182" s="35" t="s">
        <v>869</v>
      </c>
      <c r="P182" s="36"/>
      <c r="Q182" s="36"/>
      <c r="R182" s="36"/>
      <c r="S182" s="187"/>
    </row>
    <row r="183" spans="1:19" ht="64.5" customHeight="1" x14ac:dyDescent="0.25">
      <c r="A183" s="161">
        <v>158</v>
      </c>
      <c r="B183" s="159">
        <v>6</v>
      </c>
      <c r="C183" s="35" t="s">
        <v>1261</v>
      </c>
      <c r="D183" s="35" t="s">
        <v>1262</v>
      </c>
      <c r="E183" s="35" t="s">
        <v>1266</v>
      </c>
      <c r="F183" s="35">
        <v>55.7</v>
      </c>
      <c r="G183" s="35">
        <v>236942.23</v>
      </c>
      <c r="H183" s="35" t="s">
        <v>1267</v>
      </c>
      <c r="I183" s="35">
        <v>0.94720000000000004</v>
      </c>
      <c r="J183" s="35" t="s">
        <v>85</v>
      </c>
      <c r="K183" s="35" t="s">
        <v>877</v>
      </c>
      <c r="L183" s="37" t="s">
        <v>874</v>
      </c>
      <c r="M183" s="51" t="s">
        <v>88</v>
      </c>
      <c r="N183" s="35">
        <v>4721128.96</v>
      </c>
      <c r="O183" s="35" t="s">
        <v>869</v>
      </c>
      <c r="P183" s="36"/>
      <c r="Q183" s="36"/>
      <c r="R183" s="36"/>
      <c r="S183" s="187"/>
    </row>
    <row r="184" spans="1:19" s="158" customFormat="1" ht="64.5" customHeight="1" x14ac:dyDescent="0.25">
      <c r="A184" s="161">
        <v>159</v>
      </c>
      <c r="B184" s="159">
        <v>7</v>
      </c>
      <c r="C184" s="159" t="s">
        <v>330</v>
      </c>
      <c r="D184" s="159" t="s">
        <v>1492</v>
      </c>
      <c r="E184" s="166" t="s">
        <v>1493</v>
      </c>
      <c r="F184" s="159">
        <v>666.2</v>
      </c>
      <c r="G184" s="159">
        <v>6816599</v>
      </c>
      <c r="H184" s="159" t="s">
        <v>1494</v>
      </c>
      <c r="I184" s="159">
        <v>1.4831000000000001</v>
      </c>
      <c r="J184" s="159" t="s">
        <v>85</v>
      </c>
      <c r="K184" s="159" t="s">
        <v>877</v>
      </c>
      <c r="L184" s="146" t="s">
        <v>874</v>
      </c>
      <c r="M184" s="151" t="s">
        <v>88</v>
      </c>
      <c r="N184" s="159">
        <v>7744303.2699999996</v>
      </c>
      <c r="O184" s="159" t="s">
        <v>869</v>
      </c>
      <c r="P184" s="145"/>
      <c r="Q184" s="145"/>
      <c r="R184" s="145"/>
      <c r="S184" s="187"/>
    </row>
    <row r="185" spans="1:19" s="158" customFormat="1" ht="64.5" customHeight="1" x14ac:dyDescent="0.25">
      <c r="A185" s="161">
        <v>160</v>
      </c>
      <c r="B185" s="159">
        <v>8</v>
      </c>
      <c r="C185" s="159" t="s">
        <v>330</v>
      </c>
      <c r="D185" s="159" t="s">
        <v>1492</v>
      </c>
      <c r="E185" s="159" t="s">
        <v>1496</v>
      </c>
      <c r="F185" s="159">
        <v>82.8</v>
      </c>
      <c r="G185" s="159">
        <v>271419.23</v>
      </c>
      <c r="H185" s="159" t="s">
        <v>1494</v>
      </c>
      <c r="I185" s="159">
        <v>1.4831000000000001</v>
      </c>
      <c r="J185" s="159" t="s">
        <v>85</v>
      </c>
      <c r="K185" s="159" t="s">
        <v>877</v>
      </c>
      <c r="L185" s="146" t="s">
        <v>874</v>
      </c>
      <c r="M185" s="151" t="s">
        <v>88</v>
      </c>
      <c r="N185" s="159">
        <v>7744303.2699999996</v>
      </c>
      <c r="O185" s="159" t="s">
        <v>869</v>
      </c>
      <c r="P185" s="145"/>
      <c r="Q185" s="145"/>
      <c r="R185" s="145"/>
      <c r="S185" s="187"/>
    </row>
    <row r="186" spans="1:19" s="158" customFormat="1" ht="64.5" customHeight="1" x14ac:dyDescent="0.25">
      <c r="A186" s="161">
        <v>161</v>
      </c>
      <c r="B186" s="159">
        <v>9</v>
      </c>
      <c r="C186" s="159" t="s">
        <v>330</v>
      </c>
      <c r="D186" s="159" t="s">
        <v>1492</v>
      </c>
      <c r="E186" s="159" t="s">
        <v>1495</v>
      </c>
      <c r="F186" s="159">
        <v>298</v>
      </c>
      <c r="G186" s="159">
        <v>976846.98</v>
      </c>
      <c r="H186" s="159" t="s">
        <v>1494</v>
      </c>
      <c r="I186" s="159">
        <v>1.4831000000000001</v>
      </c>
      <c r="J186" s="159" t="s">
        <v>85</v>
      </c>
      <c r="K186" s="159" t="s">
        <v>877</v>
      </c>
      <c r="L186" s="146" t="s">
        <v>874</v>
      </c>
      <c r="M186" s="151" t="s">
        <v>88</v>
      </c>
      <c r="N186" s="159">
        <v>7744303.2699999996</v>
      </c>
      <c r="O186" s="159" t="s">
        <v>869</v>
      </c>
      <c r="P186" s="145"/>
      <c r="Q186" s="145"/>
      <c r="R186" s="145"/>
      <c r="S186" s="187"/>
    </row>
    <row r="187" spans="1:19" ht="21.6" customHeight="1" x14ac:dyDescent="0.25">
      <c r="A187" s="101"/>
      <c r="B187" s="258" t="s">
        <v>843</v>
      </c>
      <c r="C187" s="258"/>
      <c r="D187" s="258"/>
      <c r="E187" s="258"/>
      <c r="F187" s="258"/>
      <c r="G187" s="258"/>
      <c r="H187" s="258"/>
      <c r="I187" s="258"/>
      <c r="J187" s="258"/>
      <c r="K187" s="258"/>
      <c r="L187" s="258"/>
      <c r="M187" s="258"/>
      <c r="N187" s="258"/>
      <c r="O187" s="258"/>
      <c r="P187" s="258"/>
      <c r="Q187" s="258"/>
      <c r="R187" s="259"/>
      <c r="S187" s="185"/>
    </row>
    <row r="188" spans="1:19" ht="63.75" x14ac:dyDescent="0.25">
      <c r="A188" s="161">
        <v>162</v>
      </c>
      <c r="B188" s="72">
        <v>1</v>
      </c>
      <c r="C188" s="35" t="s">
        <v>700</v>
      </c>
      <c r="D188" s="35" t="s">
        <v>742</v>
      </c>
      <c r="E188" s="35" t="s">
        <v>769</v>
      </c>
      <c r="F188" s="35">
        <v>40.6</v>
      </c>
      <c r="G188" s="35">
        <v>496288.72</v>
      </c>
      <c r="H188" s="35" t="s">
        <v>119</v>
      </c>
      <c r="I188" s="35" t="s">
        <v>119</v>
      </c>
      <c r="J188" s="35" t="s">
        <v>908</v>
      </c>
      <c r="K188" s="35" t="s">
        <v>119</v>
      </c>
      <c r="L188" s="35" t="s">
        <v>909</v>
      </c>
      <c r="M188" s="35" t="s">
        <v>119</v>
      </c>
      <c r="N188" s="35" t="s">
        <v>119</v>
      </c>
      <c r="O188" s="44" t="s">
        <v>869</v>
      </c>
      <c r="P188" s="36"/>
      <c r="Q188" s="107" t="s">
        <v>1384</v>
      </c>
      <c r="R188" s="36"/>
      <c r="S188" s="187"/>
    </row>
    <row r="189" spans="1:19" ht="76.5" x14ac:dyDescent="0.25">
      <c r="A189" s="161">
        <v>163</v>
      </c>
      <c r="B189" s="72">
        <v>2</v>
      </c>
      <c r="C189" s="35" t="s">
        <v>701</v>
      </c>
      <c r="D189" s="35" t="s">
        <v>743</v>
      </c>
      <c r="E189" s="35" t="s">
        <v>770</v>
      </c>
      <c r="F189" s="35">
        <v>36.200000000000003</v>
      </c>
      <c r="G189" s="35">
        <v>442503.73</v>
      </c>
      <c r="H189" s="35" t="s">
        <v>119</v>
      </c>
      <c r="I189" s="35" t="s">
        <v>119</v>
      </c>
      <c r="J189" s="35" t="s">
        <v>908</v>
      </c>
      <c r="K189" s="35" t="s">
        <v>119</v>
      </c>
      <c r="L189" s="35" t="s">
        <v>909</v>
      </c>
      <c r="M189" s="35" t="s">
        <v>119</v>
      </c>
      <c r="N189" s="35" t="s">
        <v>119</v>
      </c>
      <c r="O189" s="44" t="s">
        <v>869</v>
      </c>
      <c r="P189" s="36"/>
      <c r="Q189" s="107" t="s">
        <v>1384</v>
      </c>
      <c r="R189" s="36"/>
      <c r="S189" s="187"/>
    </row>
    <row r="190" spans="1:19" ht="76.5" x14ac:dyDescent="0.25">
      <c r="A190" s="161">
        <v>164</v>
      </c>
      <c r="B190" s="72">
        <v>3</v>
      </c>
      <c r="C190" s="35" t="s">
        <v>702</v>
      </c>
      <c r="D190" s="35" t="s">
        <v>743</v>
      </c>
      <c r="E190" s="35" t="s">
        <v>771</v>
      </c>
      <c r="F190" s="35">
        <v>33.4</v>
      </c>
      <c r="G190" s="35">
        <v>408276.92</v>
      </c>
      <c r="H190" s="35" t="s">
        <v>119</v>
      </c>
      <c r="I190" s="35" t="s">
        <v>119</v>
      </c>
      <c r="J190" s="35" t="s">
        <v>908</v>
      </c>
      <c r="K190" s="35" t="s">
        <v>119</v>
      </c>
      <c r="L190" s="35" t="s">
        <v>909</v>
      </c>
      <c r="M190" s="35" t="s">
        <v>119</v>
      </c>
      <c r="N190" s="35" t="s">
        <v>119</v>
      </c>
      <c r="O190" s="35" t="s">
        <v>869</v>
      </c>
      <c r="P190" s="36"/>
      <c r="Q190" s="107" t="s">
        <v>1384</v>
      </c>
      <c r="R190" s="36"/>
      <c r="S190" s="187"/>
    </row>
    <row r="191" spans="1:19" ht="76.5" x14ac:dyDescent="0.25">
      <c r="A191" s="161">
        <v>165</v>
      </c>
      <c r="B191" s="72">
        <v>4</v>
      </c>
      <c r="C191" s="35" t="s">
        <v>703</v>
      </c>
      <c r="D191" s="35" t="s">
        <v>743</v>
      </c>
      <c r="E191" s="35" t="s">
        <v>772</v>
      </c>
      <c r="F191" s="35">
        <v>33.799999999999997</v>
      </c>
      <c r="G191" s="35">
        <v>413166.47</v>
      </c>
      <c r="H191" s="35" t="s">
        <v>119</v>
      </c>
      <c r="I191" s="35" t="s">
        <v>119</v>
      </c>
      <c r="J191" s="35" t="s">
        <v>908</v>
      </c>
      <c r="K191" s="35" t="s">
        <v>119</v>
      </c>
      <c r="L191" s="35" t="s">
        <v>909</v>
      </c>
      <c r="M191" s="35" t="s">
        <v>119</v>
      </c>
      <c r="N191" s="35" t="s">
        <v>119</v>
      </c>
      <c r="O191" s="35" t="s">
        <v>869</v>
      </c>
      <c r="P191" s="36"/>
      <c r="Q191" s="107" t="s">
        <v>1384</v>
      </c>
      <c r="R191" s="36"/>
      <c r="S191" s="187"/>
    </row>
    <row r="192" spans="1:19" ht="76.5" x14ac:dyDescent="0.25">
      <c r="A192" s="161">
        <v>166</v>
      </c>
      <c r="B192" s="72">
        <v>5</v>
      </c>
      <c r="C192" s="35" t="s">
        <v>704</v>
      </c>
      <c r="D192" s="35" t="s">
        <v>743</v>
      </c>
      <c r="E192" s="35" t="s">
        <v>773</v>
      </c>
      <c r="F192" s="35">
        <v>34</v>
      </c>
      <c r="G192" s="35">
        <v>415611.24</v>
      </c>
      <c r="H192" s="35" t="s">
        <v>119</v>
      </c>
      <c r="I192" s="35" t="s">
        <v>119</v>
      </c>
      <c r="J192" s="35" t="s">
        <v>908</v>
      </c>
      <c r="K192" s="35" t="s">
        <v>119</v>
      </c>
      <c r="L192" s="35" t="s">
        <v>909</v>
      </c>
      <c r="M192" s="35" t="s">
        <v>119</v>
      </c>
      <c r="N192" s="35" t="s">
        <v>119</v>
      </c>
      <c r="O192" s="35" t="s">
        <v>869</v>
      </c>
      <c r="P192" s="36"/>
      <c r="Q192" s="107" t="s">
        <v>1384</v>
      </c>
      <c r="R192" s="36"/>
      <c r="S192" s="187"/>
    </row>
    <row r="193" spans="1:19" ht="76.5" x14ac:dyDescent="0.25">
      <c r="A193" s="161">
        <v>167</v>
      </c>
      <c r="B193" s="72">
        <v>6</v>
      </c>
      <c r="C193" s="35" t="s">
        <v>705</v>
      </c>
      <c r="D193" s="35" t="s">
        <v>743</v>
      </c>
      <c r="E193" s="35" t="s">
        <v>774</v>
      </c>
      <c r="F193" s="35">
        <v>34.1</v>
      </c>
      <c r="G193" s="35">
        <v>416833.63</v>
      </c>
      <c r="H193" s="35" t="s">
        <v>119</v>
      </c>
      <c r="I193" s="35" t="s">
        <v>119</v>
      </c>
      <c r="J193" s="35" t="s">
        <v>908</v>
      </c>
      <c r="K193" s="35" t="s">
        <v>119</v>
      </c>
      <c r="L193" s="35" t="s">
        <v>909</v>
      </c>
      <c r="M193" s="35" t="s">
        <v>119</v>
      </c>
      <c r="N193" s="35" t="s">
        <v>119</v>
      </c>
      <c r="O193" s="35" t="s">
        <v>869</v>
      </c>
      <c r="P193" s="36"/>
      <c r="Q193" s="107" t="s">
        <v>1384</v>
      </c>
      <c r="R193" s="36"/>
      <c r="S193" s="187"/>
    </row>
    <row r="194" spans="1:19" ht="76.5" x14ac:dyDescent="0.25">
      <c r="A194" s="161">
        <v>168</v>
      </c>
      <c r="B194" s="72">
        <v>7</v>
      </c>
      <c r="C194" s="35" t="s">
        <v>706</v>
      </c>
      <c r="D194" s="35" t="s">
        <v>743</v>
      </c>
      <c r="E194" s="35" t="s">
        <v>775</v>
      </c>
      <c r="F194" s="35">
        <v>33.9</v>
      </c>
      <c r="G194" s="35">
        <v>414388.85</v>
      </c>
      <c r="H194" s="35" t="s">
        <v>119</v>
      </c>
      <c r="I194" s="35" t="s">
        <v>119</v>
      </c>
      <c r="J194" s="35" t="s">
        <v>908</v>
      </c>
      <c r="K194" s="35" t="s">
        <v>119</v>
      </c>
      <c r="L194" s="35" t="s">
        <v>909</v>
      </c>
      <c r="M194" s="35" t="s">
        <v>119</v>
      </c>
      <c r="N194" s="35" t="s">
        <v>119</v>
      </c>
      <c r="O194" s="35" t="s">
        <v>869</v>
      </c>
      <c r="P194" s="36"/>
      <c r="Q194" s="107" t="s">
        <v>1384</v>
      </c>
      <c r="R194" s="36"/>
      <c r="S194" s="187"/>
    </row>
    <row r="195" spans="1:19" ht="76.5" x14ac:dyDescent="0.25">
      <c r="A195" s="161">
        <v>169</v>
      </c>
      <c r="B195" s="72">
        <v>8</v>
      </c>
      <c r="C195" s="35" t="s">
        <v>707</v>
      </c>
      <c r="D195" s="35" t="s">
        <v>743</v>
      </c>
      <c r="E195" s="35" t="s">
        <v>776</v>
      </c>
      <c r="F195" s="35">
        <v>33.4</v>
      </c>
      <c r="G195" s="35">
        <v>408276.92</v>
      </c>
      <c r="H195" s="35" t="s">
        <v>119</v>
      </c>
      <c r="I195" s="35" t="s">
        <v>119</v>
      </c>
      <c r="J195" s="35" t="s">
        <v>908</v>
      </c>
      <c r="K195" s="35" t="s">
        <v>119</v>
      </c>
      <c r="L195" s="35" t="s">
        <v>909</v>
      </c>
      <c r="M195" s="35" t="s">
        <v>119</v>
      </c>
      <c r="N195" s="35" t="s">
        <v>119</v>
      </c>
      <c r="O195" s="35" t="s">
        <v>869</v>
      </c>
      <c r="P195" s="36"/>
      <c r="Q195" s="107" t="s">
        <v>1384</v>
      </c>
      <c r="R195" s="36"/>
      <c r="S195" s="187"/>
    </row>
    <row r="196" spans="1:19" ht="76.5" x14ac:dyDescent="0.25">
      <c r="A196" s="161">
        <v>170</v>
      </c>
      <c r="B196" s="72">
        <v>9</v>
      </c>
      <c r="C196" s="35" t="s">
        <v>708</v>
      </c>
      <c r="D196" s="35" t="s">
        <v>743</v>
      </c>
      <c r="E196" s="35" t="s">
        <v>777</v>
      </c>
      <c r="F196" s="35">
        <v>36.1</v>
      </c>
      <c r="G196" s="35">
        <v>441281.35</v>
      </c>
      <c r="H196" s="35" t="s">
        <v>119</v>
      </c>
      <c r="I196" s="35" t="s">
        <v>119</v>
      </c>
      <c r="J196" s="35" t="s">
        <v>908</v>
      </c>
      <c r="K196" s="35" t="s">
        <v>119</v>
      </c>
      <c r="L196" s="35" t="s">
        <v>909</v>
      </c>
      <c r="M196" s="35" t="s">
        <v>119</v>
      </c>
      <c r="N196" s="35" t="s">
        <v>119</v>
      </c>
      <c r="O196" s="44" t="s">
        <v>869</v>
      </c>
      <c r="P196" s="36"/>
      <c r="Q196" s="107" t="s">
        <v>1384</v>
      </c>
      <c r="R196" s="36"/>
      <c r="S196" s="187"/>
    </row>
    <row r="197" spans="1:19" ht="76.5" x14ac:dyDescent="0.25">
      <c r="A197" s="161">
        <v>171</v>
      </c>
      <c r="B197" s="72">
        <v>10</v>
      </c>
      <c r="C197" s="35" t="s">
        <v>709</v>
      </c>
      <c r="D197" s="35" t="s">
        <v>743</v>
      </c>
      <c r="E197" s="35" t="s">
        <v>778</v>
      </c>
      <c r="F197" s="35">
        <v>33.799999999999997</v>
      </c>
      <c r="G197" s="35">
        <v>413166.47</v>
      </c>
      <c r="H197" s="35" t="s">
        <v>119</v>
      </c>
      <c r="I197" s="35" t="s">
        <v>119</v>
      </c>
      <c r="J197" s="35" t="s">
        <v>908</v>
      </c>
      <c r="K197" s="35" t="s">
        <v>119</v>
      </c>
      <c r="L197" s="35" t="s">
        <v>909</v>
      </c>
      <c r="M197" s="35" t="s">
        <v>119</v>
      </c>
      <c r="N197" s="35" t="s">
        <v>119</v>
      </c>
      <c r="O197" s="44" t="s">
        <v>870</v>
      </c>
      <c r="P197" s="36"/>
      <c r="Q197" s="107" t="s">
        <v>1384</v>
      </c>
      <c r="R197" s="36"/>
      <c r="S197" s="187"/>
    </row>
    <row r="198" spans="1:19" ht="76.5" x14ac:dyDescent="0.25">
      <c r="A198" s="161">
        <v>172</v>
      </c>
      <c r="B198" s="72">
        <v>11</v>
      </c>
      <c r="C198" s="35" t="s">
        <v>710</v>
      </c>
      <c r="D198" s="35" t="s">
        <v>743</v>
      </c>
      <c r="E198" s="35" t="s">
        <v>779</v>
      </c>
      <c r="F198" s="35">
        <v>33.1</v>
      </c>
      <c r="G198" s="35">
        <v>404609.77</v>
      </c>
      <c r="H198" s="35" t="s">
        <v>119</v>
      </c>
      <c r="I198" s="35" t="s">
        <v>119</v>
      </c>
      <c r="J198" s="35" t="s">
        <v>908</v>
      </c>
      <c r="K198" s="35" t="s">
        <v>119</v>
      </c>
      <c r="L198" s="35" t="s">
        <v>909</v>
      </c>
      <c r="M198" s="35" t="s">
        <v>119</v>
      </c>
      <c r="N198" s="35" t="s">
        <v>119</v>
      </c>
      <c r="O198" s="44" t="s">
        <v>869</v>
      </c>
      <c r="P198" s="36"/>
      <c r="Q198" s="107" t="s">
        <v>1384</v>
      </c>
      <c r="R198" s="36"/>
      <c r="S198" s="187"/>
    </row>
    <row r="199" spans="1:19" ht="76.5" x14ac:dyDescent="0.25">
      <c r="A199" s="161">
        <v>173</v>
      </c>
      <c r="B199" s="72">
        <v>12</v>
      </c>
      <c r="C199" s="35" t="s">
        <v>711</v>
      </c>
      <c r="D199" s="35" t="s">
        <v>743</v>
      </c>
      <c r="E199" s="35" t="s">
        <v>780</v>
      </c>
      <c r="F199" s="35">
        <v>73.2</v>
      </c>
      <c r="G199" s="35">
        <v>894786.55</v>
      </c>
      <c r="H199" s="35" t="s">
        <v>119</v>
      </c>
      <c r="I199" s="35" t="s">
        <v>119</v>
      </c>
      <c r="J199" s="35" t="s">
        <v>908</v>
      </c>
      <c r="K199" s="35" t="s">
        <v>119</v>
      </c>
      <c r="L199" s="35" t="s">
        <v>909</v>
      </c>
      <c r="M199" s="35" t="s">
        <v>119</v>
      </c>
      <c r="N199" s="35" t="s">
        <v>119</v>
      </c>
      <c r="O199" s="44" t="s">
        <v>870</v>
      </c>
      <c r="P199" s="36"/>
      <c r="Q199" s="107" t="s">
        <v>1384</v>
      </c>
      <c r="R199" s="36"/>
      <c r="S199" s="187"/>
    </row>
    <row r="200" spans="1:19" ht="76.5" x14ac:dyDescent="0.25">
      <c r="A200" s="161">
        <v>174</v>
      </c>
      <c r="B200" s="72">
        <v>13</v>
      </c>
      <c r="C200" s="35" t="s">
        <v>712</v>
      </c>
      <c r="D200" s="35" t="s">
        <v>743</v>
      </c>
      <c r="E200" s="35" t="s">
        <v>781</v>
      </c>
      <c r="F200" s="35">
        <v>63.5</v>
      </c>
      <c r="G200" s="35">
        <v>776215.11</v>
      </c>
      <c r="H200" s="35" t="s">
        <v>119</v>
      </c>
      <c r="I200" s="35" t="s">
        <v>119</v>
      </c>
      <c r="J200" s="35" t="s">
        <v>908</v>
      </c>
      <c r="K200" s="35" t="s">
        <v>119</v>
      </c>
      <c r="L200" s="35" t="s">
        <v>909</v>
      </c>
      <c r="M200" s="35" t="s">
        <v>119</v>
      </c>
      <c r="N200" s="35" t="s">
        <v>119</v>
      </c>
      <c r="O200" s="44" t="s">
        <v>870</v>
      </c>
      <c r="P200" s="36"/>
      <c r="Q200" s="107" t="s">
        <v>1384</v>
      </c>
      <c r="R200" s="36"/>
      <c r="S200" s="187"/>
    </row>
    <row r="201" spans="1:19" ht="76.5" x14ac:dyDescent="0.25">
      <c r="A201" s="161">
        <v>175</v>
      </c>
      <c r="B201" s="72">
        <v>14</v>
      </c>
      <c r="C201" s="35" t="s">
        <v>713</v>
      </c>
      <c r="D201" s="35" t="s">
        <v>743</v>
      </c>
      <c r="E201" s="35" t="s">
        <v>782</v>
      </c>
      <c r="F201" s="35">
        <v>43.7</v>
      </c>
      <c r="G201" s="35">
        <v>534182.68000000005</v>
      </c>
      <c r="H201" s="35" t="s">
        <v>119</v>
      </c>
      <c r="I201" s="35" t="s">
        <v>119</v>
      </c>
      <c r="J201" s="35" t="s">
        <v>908</v>
      </c>
      <c r="K201" s="35" t="s">
        <v>119</v>
      </c>
      <c r="L201" s="35" t="s">
        <v>909</v>
      </c>
      <c r="M201" s="35" t="s">
        <v>119</v>
      </c>
      <c r="N201" s="35" t="s">
        <v>119</v>
      </c>
      <c r="O201" s="44" t="s">
        <v>870</v>
      </c>
      <c r="P201" s="36"/>
      <c r="Q201" s="107" t="s">
        <v>1384</v>
      </c>
      <c r="R201" s="36"/>
      <c r="S201" s="187"/>
    </row>
    <row r="202" spans="1:19" x14ac:dyDescent="0.25">
      <c r="A202" s="73"/>
    </row>
    <row r="203" spans="1:19" ht="18.75" x14ac:dyDescent="0.3">
      <c r="A203" s="73"/>
      <c r="B203" s="285" t="s">
        <v>198</v>
      </c>
      <c r="C203" s="335"/>
      <c r="D203" s="335"/>
      <c r="E203" s="335"/>
      <c r="F203" s="335"/>
      <c r="G203" s="335"/>
      <c r="H203" s="335"/>
      <c r="I203" s="335"/>
      <c r="J203" s="335"/>
      <c r="K203" s="335"/>
      <c r="L203" s="335"/>
      <c r="M203" s="335"/>
      <c r="N203" s="335"/>
      <c r="O203" s="335"/>
      <c r="P203" s="335"/>
      <c r="Q203" s="335"/>
      <c r="R203" s="335"/>
      <c r="S203" s="184"/>
    </row>
    <row r="204" spans="1:19" ht="18.75" x14ac:dyDescent="0.3">
      <c r="A204" s="73"/>
      <c r="B204" s="336" t="s">
        <v>1404</v>
      </c>
      <c r="C204" s="336"/>
      <c r="D204" s="336"/>
      <c r="E204" s="336"/>
      <c r="F204" s="336"/>
      <c r="G204" s="336"/>
      <c r="H204" s="336"/>
      <c r="I204" s="336"/>
      <c r="J204" s="336"/>
      <c r="K204" s="336"/>
      <c r="L204" s="336"/>
      <c r="M204" s="336"/>
      <c r="N204" s="336"/>
      <c r="O204" s="336"/>
      <c r="P204" s="336"/>
      <c r="Q204" s="336"/>
      <c r="R204" s="336"/>
      <c r="S204" s="197"/>
    </row>
    <row r="205" spans="1:19" ht="51" x14ac:dyDescent="0.25">
      <c r="A205" s="161">
        <v>176</v>
      </c>
      <c r="B205" s="40">
        <v>1</v>
      </c>
      <c r="C205" s="38" t="s">
        <v>330</v>
      </c>
      <c r="D205" s="38" t="s">
        <v>1411</v>
      </c>
      <c r="E205" s="38" t="s">
        <v>1412</v>
      </c>
      <c r="F205" s="38">
        <v>1148.2</v>
      </c>
      <c r="G205" s="38">
        <v>15444716</v>
      </c>
      <c r="H205" s="38" t="s">
        <v>1413</v>
      </c>
      <c r="I205" s="38">
        <v>0.8468</v>
      </c>
      <c r="J205" s="38" t="s">
        <v>85</v>
      </c>
      <c r="K205" s="38" t="s">
        <v>890</v>
      </c>
      <c r="L205" s="38" t="s">
        <v>169</v>
      </c>
      <c r="M205" s="38" t="s">
        <v>875</v>
      </c>
      <c r="N205" s="38">
        <v>116096.28</v>
      </c>
      <c r="O205" s="38" t="s">
        <v>1414</v>
      </c>
      <c r="P205" s="38"/>
      <c r="Q205" s="38"/>
      <c r="R205" s="38" t="s">
        <v>1582</v>
      </c>
      <c r="S205" s="198"/>
    </row>
    <row r="206" spans="1:19" s="158" customFormat="1" ht="51" x14ac:dyDescent="0.25">
      <c r="A206" s="161">
        <v>177</v>
      </c>
      <c r="B206" s="40">
        <v>2</v>
      </c>
      <c r="C206" s="160" t="s">
        <v>330</v>
      </c>
      <c r="D206" s="160" t="s">
        <v>1581</v>
      </c>
      <c r="E206" s="160" t="s">
        <v>1415</v>
      </c>
      <c r="F206" s="160">
        <v>1230.7</v>
      </c>
      <c r="G206" s="160">
        <v>8294934</v>
      </c>
      <c r="H206" s="160" t="s">
        <v>1416</v>
      </c>
      <c r="I206" s="160">
        <v>0.4385</v>
      </c>
      <c r="J206" s="160" t="s">
        <v>85</v>
      </c>
      <c r="K206" s="160" t="s">
        <v>886</v>
      </c>
      <c r="L206" s="160" t="s">
        <v>169</v>
      </c>
      <c r="M206" s="160" t="s">
        <v>875</v>
      </c>
      <c r="N206" s="160">
        <v>77263.7</v>
      </c>
      <c r="O206" s="160" t="s">
        <v>1417</v>
      </c>
      <c r="P206" s="160"/>
      <c r="Q206" s="127" t="s">
        <v>1104</v>
      </c>
      <c r="R206" s="160">
        <v>694575</v>
      </c>
      <c r="S206" s="198"/>
    </row>
    <row r="207" spans="1:19" s="158" customFormat="1" ht="114.75" x14ac:dyDescent="0.25">
      <c r="A207" s="161">
        <v>178</v>
      </c>
      <c r="B207" s="40">
        <v>3</v>
      </c>
      <c r="C207" s="160" t="s">
        <v>330</v>
      </c>
      <c r="D207" s="160" t="s">
        <v>1748</v>
      </c>
      <c r="E207" s="160" t="s">
        <v>1749</v>
      </c>
      <c r="F207" s="160">
        <v>691.6</v>
      </c>
      <c r="G207" s="160" t="s">
        <v>1751</v>
      </c>
      <c r="H207" s="160" t="s">
        <v>1752</v>
      </c>
      <c r="I207" s="160">
        <v>0.43680000000000002</v>
      </c>
      <c r="J207" s="160" t="s">
        <v>85</v>
      </c>
      <c r="K207" s="160" t="s">
        <v>1744</v>
      </c>
      <c r="L207" s="160" t="s">
        <v>169</v>
      </c>
      <c r="M207" s="160" t="s">
        <v>1753</v>
      </c>
      <c r="N207" s="160" t="s">
        <v>1754</v>
      </c>
      <c r="O207" s="160" t="s">
        <v>1755</v>
      </c>
      <c r="P207" s="160"/>
      <c r="Q207" s="127"/>
      <c r="R207" s="160"/>
      <c r="S207" s="198"/>
    </row>
    <row r="208" spans="1:19" s="158" customFormat="1" ht="102" x14ac:dyDescent="0.25">
      <c r="A208" s="161">
        <v>179</v>
      </c>
      <c r="B208" s="40">
        <v>4</v>
      </c>
      <c r="C208" s="160" t="s">
        <v>330</v>
      </c>
      <c r="D208" s="160" t="s">
        <v>1734</v>
      </c>
      <c r="E208" s="160" t="s">
        <v>1750</v>
      </c>
      <c r="F208" s="160">
        <v>583.1</v>
      </c>
      <c r="G208" s="160">
        <v>5111295.37</v>
      </c>
      <c r="H208" s="160" t="s">
        <v>1741</v>
      </c>
      <c r="I208" s="160">
        <v>3486</v>
      </c>
      <c r="J208" s="160" t="s">
        <v>85</v>
      </c>
      <c r="K208" s="160" t="s">
        <v>1744</v>
      </c>
      <c r="L208" s="160" t="s">
        <v>169</v>
      </c>
      <c r="M208" s="160" t="s">
        <v>875</v>
      </c>
      <c r="N208" s="160" t="s">
        <v>1746</v>
      </c>
      <c r="O208" s="160" t="s">
        <v>1747</v>
      </c>
      <c r="P208" s="160"/>
      <c r="Q208" s="127"/>
      <c r="R208" s="160"/>
      <c r="S208" s="198"/>
    </row>
    <row r="209" spans="1:19" s="158" customFormat="1" ht="102" x14ac:dyDescent="0.25">
      <c r="A209" s="161">
        <v>180</v>
      </c>
      <c r="B209" s="40">
        <v>5</v>
      </c>
      <c r="C209" s="160" t="s">
        <v>330</v>
      </c>
      <c r="D209" s="160" t="s">
        <v>1734</v>
      </c>
      <c r="E209" s="160" t="s">
        <v>1737</v>
      </c>
      <c r="F209" s="160">
        <v>128.19999999999999</v>
      </c>
      <c r="G209" s="160">
        <v>1072147.05</v>
      </c>
      <c r="H209" s="160" t="s">
        <v>1741</v>
      </c>
      <c r="I209" s="160">
        <v>3486</v>
      </c>
      <c r="J209" s="160" t="s">
        <v>85</v>
      </c>
      <c r="K209" s="160" t="s">
        <v>1744</v>
      </c>
      <c r="L209" s="160" t="s">
        <v>169</v>
      </c>
      <c r="M209" s="160" t="s">
        <v>875</v>
      </c>
      <c r="N209" s="160" t="s">
        <v>1746</v>
      </c>
      <c r="O209" s="160" t="s">
        <v>1747</v>
      </c>
      <c r="P209" s="160"/>
      <c r="Q209" s="160"/>
      <c r="R209" s="160"/>
      <c r="S209" s="198"/>
    </row>
    <row r="210" spans="1:19" s="158" customFormat="1" ht="102" x14ac:dyDescent="0.25">
      <c r="A210" s="161">
        <v>181</v>
      </c>
      <c r="B210" s="40">
        <v>6</v>
      </c>
      <c r="C210" s="160" t="s">
        <v>330</v>
      </c>
      <c r="D210" s="160" t="s">
        <v>1734</v>
      </c>
      <c r="E210" s="160" t="s">
        <v>1738</v>
      </c>
      <c r="F210" s="160">
        <v>33.700000000000003</v>
      </c>
      <c r="G210" s="160">
        <v>150602.51</v>
      </c>
      <c r="H210" s="160" t="s">
        <v>1741</v>
      </c>
      <c r="I210" s="160">
        <v>3486</v>
      </c>
      <c r="J210" s="160" t="s">
        <v>85</v>
      </c>
      <c r="K210" s="160" t="s">
        <v>1744</v>
      </c>
      <c r="L210" s="160" t="s">
        <v>169</v>
      </c>
      <c r="M210" s="160" t="s">
        <v>875</v>
      </c>
      <c r="N210" s="160" t="s">
        <v>1746</v>
      </c>
      <c r="O210" s="160" t="s">
        <v>1747</v>
      </c>
      <c r="P210" s="160"/>
      <c r="Q210" s="160"/>
      <c r="R210" s="160"/>
      <c r="S210" s="198"/>
    </row>
    <row r="211" spans="1:19" s="158" customFormat="1" ht="102" x14ac:dyDescent="0.25">
      <c r="A211" s="161">
        <v>182</v>
      </c>
      <c r="B211" s="40">
        <v>7</v>
      </c>
      <c r="C211" s="160" t="s">
        <v>330</v>
      </c>
      <c r="D211" s="160" t="s">
        <v>1735</v>
      </c>
      <c r="E211" s="160" t="s">
        <v>1739</v>
      </c>
      <c r="F211" s="160">
        <v>111</v>
      </c>
      <c r="G211" s="160">
        <v>343891.32</v>
      </c>
      <c r="H211" s="160" t="s">
        <v>1742</v>
      </c>
      <c r="I211" s="160">
        <v>594</v>
      </c>
      <c r="J211" s="160" t="s">
        <v>85</v>
      </c>
      <c r="K211" s="160" t="s">
        <v>1744</v>
      </c>
      <c r="L211" s="160" t="s">
        <v>169</v>
      </c>
      <c r="M211" s="160" t="s">
        <v>875</v>
      </c>
      <c r="N211" s="160">
        <v>6890.4</v>
      </c>
      <c r="O211" s="160" t="s">
        <v>1747</v>
      </c>
      <c r="P211" s="160"/>
      <c r="Q211" s="160"/>
      <c r="R211" s="160"/>
      <c r="S211" s="198"/>
    </row>
    <row r="212" spans="1:19" ht="102" x14ac:dyDescent="0.25">
      <c r="A212" s="161">
        <v>183</v>
      </c>
      <c r="B212" s="40">
        <v>8</v>
      </c>
      <c r="C212" s="160" t="s">
        <v>1733</v>
      </c>
      <c r="D212" s="160" t="s">
        <v>1736</v>
      </c>
      <c r="E212" s="160" t="s">
        <v>1740</v>
      </c>
      <c r="F212" s="160">
        <v>60.4</v>
      </c>
      <c r="G212" s="160">
        <v>625228.56999999995</v>
      </c>
      <c r="H212" s="160" t="s">
        <v>1743</v>
      </c>
      <c r="I212" s="160">
        <v>81</v>
      </c>
      <c r="J212" s="160" t="s">
        <v>85</v>
      </c>
      <c r="K212" s="160" t="s">
        <v>1745</v>
      </c>
      <c r="L212" s="160" t="s">
        <v>169</v>
      </c>
      <c r="M212" s="160" t="s">
        <v>875</v>
      </c>
      <c r="N212" s="160">
        <v>47500.83</v>
      </c>
      <c r="O212" s="160" t="s">
        <v>1747</v>
      </c>
      <c r="P212" s="38"/>
      <c r="Q212" s="127"/>
      <c r="R212" s="38"/>
      <c r="S212" s="198"/>
    </row>
    <row r="213" spans="1:19" ht="21" customHeight="1" x14ac:dyDescent="0.25">
      <c r="A213" s="101"/>
      <c r="B213" s="334" t="s">
        <v>854</v>
      </c>
      <c r="C213" s="334"/>
      <c r="D213" s="334"/>
      <c r="E213" s="334"/>
      <c r="F213" s="334"/>
      <c r="G213" s="334"/>
      <c r="H213" s="334"/>
      <c r="I213" s="334"/>
      <c r="J213" s="334"/>
      <c r="K213" s="334"/>
      <c r="L213" s="334"/>
      <c r="M213" s="334"/>
      <c r="N213" s="334"/>
      <c r="O213" s="334"/>
      <c r="P213" s="334"/>
      <c r="Q213" s="334"/>
      <c r="R213" s="299"/>
      <c r="S213" s="199"/>
    </row>
    <row r="214" spans="1:19" ht="87.75" customHeight="1" x14ac:dyDescent="0.25">
      <c r="A214" s="99">
        <v>184</v>
      </c>
      <c r="B214" s="80">
        <v>1</v>
      </c>
      <c r="C214" s="40" t="s">
        <v>58</v>
      </c>
      <c r="D214" s="38" t="s">
        <v>59</v>
      </c>
      <c r="E214" s="40" t="s">
        <v>64</v>
      </c>
      <c r="F214" s="38">
        <v>2373.3000000000002</v>
      </c>
      <c r="G214" s="38" t="s">
        <v>72</v>
      </c>
      <c r="H214" s="38" t="s">
        <v>77</v>
      </c>
      <c r="I214" s="38">
        <v>2.0453000000000001</v>
      </c>
      <c r="J214" s="38" t="s">
        <v>85</v>
      </c>
      <c r="K214" s="38" t="s">
        <v>86</v>
      </c>
      <c r="L214" s="38" t="s">
        <v>169</v>
      </c>
      <c r="M214" s="74" t="s">
        <v>875</v>
      </c>
      <c r="N214" s="38" t="s">
        <v>89</v>
      </c>
      <c r="O214" s="38" t="s">
        <v>876</v>
      </c>
      <c r="P214" s="38" t="s">
        <v>93</v>
      </c>
      <c r="Q214" s="38"/>
      <c r="R214" s="63" t="s">
        <v>1046</v>
      </c>
      <c r="S214" s="200"/>
    </row>
    <row r="215" spans="1:19" ht="76.5" customHeight="1" x14ac:dyDescent="0.25">
      <c r="A215" s="99">
        <v>185</v>
      </c>
      <c r="B215" s="80">
        <v>2</v>
      </c>
      <c r="C215" s="40" t="s">
        <v>58</v>
      </c>
      <c r="D215" s="38" t="s">
        <v>60</v>
      </c>
      <c r="E215" s="40" t="s">
        <v>65</v>
      </c>
      <c r="F215" s="38">
        <v>2666.2</v>
      </c>
      <c r="G215" s="38" t="s">
        <v>73</v>
      </c>
      <c r="H215" s="38" t="s">
        <v>78</v>
      </c>
      <c r="I215" s="38">
        <v>1.4883</v>
      </c>
      <c r="J215" s="38" t="s">
        <v>85</v>
      </c>
      <c r="K215" s="38" t="s">
        <v>86</v>
      </c>
      <c r="L215" s="38" t="s">
        <v>169</v>
      </c>
      <c r="M215" s="74" t="s">
        <v>875</v>
      </c>
      <c r="N215" s="38" t="s">
        <v>90</v>
      </c>
      <c r="O215" s="38" t="s">
        <v>92</v>
      </c>
      <c r="P215" s="38" t="s">
        <v>94</v>
      </c>
      <c r="Q215" s="38"/>
      <c r="R215" s="63" t="s">
        <v>1046</v>
      </c>
      <c r="S215" s="200"/>
    </row>
    <row r="216" spans="1:19" ht="77.25" customHeight="1" x14ac:dyDescent="0.25">
      <c r="A216" s="161">
        <v>186</v>
      </c>
      <c r="B216" s="80">
        <v>3</v>
      </c>
      <c r="C216" s="40" t="s">
        <v>58</v>
      </c>
      <c r="D216" s="38" t="s">
        <v>61</v>
      </c>
      <c r="E216" s="40" t="s">
        <v>66</v>
      </c>
      <c r="F216" s="38">
        <v>2399.3000000000002</v>
      </c>
      <c r="G216" s="38" t="s">
        <v>74</v>
      </c>
      <c r="H216" s="38" t="s">
        <v>79</v>
      </c>
      <c r="I216" s="38">
        <v>1.7191000000000001</v>
      </c>
      <c r="J216" s="38" t="s">
        <v>85</v>
      </c>
      <c r="K216" s="38" t="s">
        <v>86</v>
      </c>
      <c r="L216" s="38" t="s">
        <v>169</v>
      </c>
      <c r="M216" s="74" t="s">
        <v>875</v>
      </c>
      <c r="N216" s="75">
        <v>1496132.73</v>
      </c>
      <c r="O216" s="38" t="s">
        <v>92</v>
      </c>
      <c r="P216" s="38" t="s">
        <v>93</v>
      </c>
      <c r="Q216" s="38"/>
      <c r="R216" s="63" t="s">
        <v>1022</v>
      </c>
      <c r="S216" s="200"/>
    </row>
    <row r="217" spans="1:19" ht="77.25" customHeight="1" x14ac:dyDescent="0.25">
      <c r="A217" s="161">
        <v>187</v>
      </c>
      <c r="B217" s="80">
        <v>4</v>
      </c>
      <c r="C217" s="40" t="s">
        <v>58</v>
      </c>
      <c r="D217" s="38" t="s">
        <v>62</v>
      </c>
      <c r="E217" s="40" t="s">
        <v>67</v>
      </c>
      <c r="F217" s="38">
        <v>129.9</v>
      </c>
      <c r="G217" s="38" t="s">
        <v>75</v>
      </c>
      <c r="H217" s="38" t="s">
        <v>80</v>
      </c>
      <c r="I217" s="38">
        <v>9.5000000000000001E-2</v>
      </c>
      <c r="J217" s="38" t="s">
        <v>85</v>
      </c>
      <c r="K217" s="38" t="s">
        <v>86</v>
      </c>
      <c r="L217" s="38" t="s">
        <v>169</v>
      </c>
      <c r="M217" s="74" t="s">
        <v>875</v>
      </c>
      <c r="N217" s="38" t="s">
        <v>91</v>
      </c>
      <c r="O217" s="38" t="s">
        <v>92</v>
      </c>
      <c r="P217" s="38" t="s">
        <v>95</v>
      </c>
      <c r="Q217" s="38"/>
      <c r="R217" s="63" t="s">
        <v>1046</v>
      </c>
      <c r="S217" s="200"/>
    </row>
    <row r="218" spans="1:19" ht="76.5" customHeight="1" x14ac:dyDescent="0.25">
      <c r="A218" s="161">
        <v>188</v>
      </c>
      <c r="B218" s="80">
        <v>5</v>
      </c>
      <c r="C218" s="38" t="s">
        <v>58</v>
      </c>
      <c r="D218" s="38" t="s">
        <v>63</v>
      </c>
      <c r="E218" s="38" t="s">
        <v>68</v>
      </c>
      <c r="F218" s="38">
        <v>271.5</v>
      </c>
      <c r="G218" s="38" t="s">
        <v>76</v>
      </c>
      <c r="H218" s="38" t="s">
        <v>81</v>
      </c>
      <c r="I218" s="38">
        <v>4.6800000000000001E-2</v>
      </c>
      <c r="J218" s="38" t="s">
        <v>85</v>
      </c>
      <c r="K218" s="38" t="s">
        <v>86</v>
      </c>
      <c r="L218" s="38" t="s">
        <v>169</v>
      </c>
      <c r="M218" s="74" t="s">
        <v>875</v>
      </c>
      <c r="N218" s="75">
        <v>39335.4</v>
      </c>
      <c r="O218" s="38" t="s">
        <v>92</v>
      </c>
      <c r="P218" s="38" t="s">
        <v>93</v>
      </c>
      <c r="Q218" s="68" t="s">
        <v>948</v>
      </c>
      <c r="R218" s="95">
        <v>33</v>
      </c>
      <c r="S218" s="195"/>
    </row>
    <row r="219" spans="1:19" ht="76.5" customHeight="1" x14ac:dyDescent="0.25">
      <c r="A219" s="161">
        <v>189</v>
      </c>
      <c r="B219" s="80">
        <v>6</v>
      </c>
      <c r="C219" s="40" t="s">
        <v>58</v>
      </c>
      <c r="D219" s="38" t="s">
        <v>938</v>
      </c>
      <c r="E219" s="38" t="s">
        <v>939</v>
      </c>
      <c r="F219" s="38">
        <v>431.2</v>
      </c>
      <c r="G219" s="76">
        <v>3758951.5</v>
      </c>
      <c r="H219" s="38" t="s">
        <v>940</v>
      </c>
      <c r="I219" s="38">
        <v>526.44000000000005</v>
      </c>
      <c r="J219" s="38" t="s">
        <v>85</v>
      </c>
      <c r="K219" s="38" t="s">
        <v>86</v>
      </c>
      <c r="L219" s="38" t="s">
        <v>169</v>
      </c>
      <c r="M219" s="74" t="s">
        <v>875</v>
      </c>
      <c r="N219" s="77">
        <v>38497.94</v>
      </c>
      <c r="O219" s="38" t="s">
        <v>92</v>
      </c>
      <c r="P219" s="38"/>
      <c r="Q219" s="38"/>
      <c r="R219" s="63" t="s">
        <v>1046</v>
      </c>
      <c r="S219" s="200"/>
    </row>
    <row r="220" spans="1:19" ht="24.6" customHeight="1" x14ac:dyDescent="0.25">
      <c r="A220" s="99"/>
      <c r="B220" s="281" t="s">
        <v>848</v>
      </c>
      <c r="C220" s="282"/>
      <c r="D220" s="282"/>
      <c r="E220" s="282"/>
      <c r="F220" s="282"/>
      <c r="G220" s="282"/>
      <c r="H220" s="282"/>
      <c r="I220" s="282"/>
      <c r="J220" s="282"/>
      <c r="K220" s="282"/>
      <c r="L220" s="282"/>
      <c r="M220" s="282"/>
      <c r="N220" s="282"/>
      <c r="O220" s="282"/>
      <c r="P220" s="282"/>
      <c r="Q220" s="282"/>
      <c r="R220" s="283"/>
      <c r="S220" s="201"/>
    </row>
    <row r="221" spans="1:19" s="158" customFormat="1" ht="28.5" customHeight="1" x14ac:dyDescent="0.25">
      <c r="A221" s="161">
        <v>190</v>
      </c>
      <c r="B221" s="80">
        <v>1</v>
      </c>
      <c r="C221" s="40" t="s">
        <v>251</v>
      </c>
      <c r="D221" s="160" t="s">
        <v>1162</v>
      </c>
      <c r="E221" s="160" t="s">
        <v>1163</v>
      </c>
      <c r="F221" s="160">
        <v>152.6</v>
      </c>
      <c r="G221" s="76">
        <v>10898915.4</v>
      </c>
      <c r="H221" s="160" t="s">
        <v>1164</v>
      </c>
      <c r="I221" s="160">
        <v>0.1118</v>
      </c>
      <c r="J221" s="160" t="s">
        <v>99</v>
      </c>
      <c r="K221" s="160" t="s">
        <v>1165</v>
      </c>
      <c r="L221" s="160" t="s">
        <v>169</v>
      </c>
      <c r="M221" s="74" t="s">
        <v>88</v>
      </c>
      <c r="N221" s="77">
        <v>87897.16</v>
      </c>
      <c r="O221" s="160" t="s">
        <v>1166</v>
      </c>
      <c r="P221" s="160"/>
      <c r="Q221" s="69" t="s">
        <v>1541</v>
      </c>
      <c r="R221" s="63">
        <v>452400</v>
      </c>
      <c r="S221" s="201"/>
    </row>
    <row r="222" spans="1:19" s="158" customFormat="1" ht="63.75" x14ac:dyDescent="0.25">
      <c r="A222" s="161">
        <v>191</v>
      </c>
      <c r="B222" s="80">
        <v>2</v>
      </c>
      <c r="C222" s="40" t="s">
        <v>1808</v>
      </c>
      <c r="D222" s="160" t="s">
        <v>1756</v>
      </c>
      <c r="E222" s="160" t="s">
        <v>1757</v>
      </c>
      <c r="F222" s="160">
        <v>494.1</v>
      </c>
      <c r="G222" s="76">
        <v>1567630.32</v>
      </c>
      <c r="H222" s="160" t="s">
        <v>1758</v>
      </c>
      <c r="I222" s="160">
        <v>7.4499999999999997E-2</v>
      </c>
      <c r="J222" s="160" t="s">
        <v>209</v>
      </c>
      <c r="K222" s="160" t="s">
        <v>1759</v>
      </c>
      <c r="L222" s="160" t="s">
        <v>169</v>
      </c>
      <c r="M222" s="74" t="s">
        <v>88</v>
      </c>
      <c r="N222" s="77">
        <v>47098.9</v>
      </c>
      <c r="O222" s="160" t="s">
        <v>1760</v>
      </c>
      <c r="P222" s="160"/>
      <c r="Q222" s="69"/>
      <c r="R222" s="63"/>
      <c r="S222" s="201"/>
    </row>
    <row r="223" spans="1:19" s="158" customFormat="1" ht="63.75" x14ac:dyDescent="0.25">
      <c r="A223" s="161">
        <v>192</v>
      </c>
      <c r="B223" s="80">
        <v>3</v>
      </c>
      <c r="C223" s="40" t="s">
        <v>1809</v>
      </c>
      <c r="D223" s="160" t="s">
        <v>1761</v>
      </c>
      <c r="E223" s="160" t="s">
        <v>1762</v>
      </c>
      <c r="F223" s="160">
        <v>695.5</v>
      </c>
      <c r="G223" s="76">
        <v>1575524.06</v>
      </c>
      <c r="H223" s="160" t="s">
        <v>1763</v>
      </c>
      <c r="I223" s="160">
        <v>0.2258</v>
      </c>
      <c r="J223" s="160" t="s">
        <v>209</v>
      </c>
      <c r="K223" s="160" t="s">
        <v>832</v>
      </c>
      <c r="L223" s="160" t="s">
        <v>169</v>
      </c>
      <c r="M223" s="74" t="s">
        <v>88</v>
      </c>
      <c r="N223" s="77">
        <v>222571.06</v>
      </c>
      <c r="O223" s="160" t="s">
        <v>1760</v>
      </c>
      <c r="P223" s="160"/>
      <c r="Q223" s="69"/>
      <c r="R223" s="63"/>
      <c r="S223" s="201"/>
    </row>
    <row r="224" spans="1:19" s="158" customFormat="1" ht="63.75" x14ac:dyDescent="0.25">
      <c r="A224" s="161">
        <v>193</v>
      </c>
      <c r="B224" s="80">
        <v>4</v>
      </c>
      <c r="C224" s="40" t="s">
        <v>58</v>
      </c>
      <c r="D224" s="160" t="s">
        <v>1764</v>
      </c>
      <c r="E224" s="160" t="s">
        <v>1765</v>
      </c>
      <c r="F224" s="160">
        <v>190.1</v>
      </c>
      <c r="G224" s="76">
        <v>802402.6</v>
      </c>
      <c r="H224" s="160" t="s">
        <v>1766</v>
      </c>
      <c r="I224" s="160">
        <v>4.5699999999999998E-2</v>
      </c>
      <c r="J224" s="160" t="s">
        <v>1767</v>
      </c>
      <c r="K224" s="160" t="s">
        <v>832</v>
      </c>
      <c r="L224" s="160" t="s">
        <v>169</v>
      </c>
      <c r="M224" s="74" t="s">
        <v>88</v>
      </c>
      <c r="N224" s="77" t="s">
        <v>1768</v>
      </c>
      <c r="O224" s="160" t="s">
        <v>1769</v>
      </c>
      <c r="P224" s="160"/>
      <c r="Q224" s="69"/>
      <c r="R224" s="63"/>
      <c r="S224" s="201"/>
    </row>
    <row r="225" spans="1:19" s="158" customFormat="1" ht="63.75" x14ac:dyDescent="0.25">
      <c r="A225" s="161">
        <v>194</v>
      </c>
      <c r="B225" s="80">
        <v>5</v>
      </c>
      <c r="C225" s="40" t="s">
        <v>58</v>
      </c>
      <c r="D225" s="160" t="s">
        <v>1770</v>
      </c>
      <c r="E225" s="160" t="s">
        <v>1771</v>
      </c>
      <c r="F225" s="160">
        <v>185.2</v>
      </c>
      <c r="G225" s="76">
        <v>1930656</v>
      </c>
      <c r="H225" s="160" t="s">
        <v>1772</v>
      </c>
      <c r="I225" s="160">
        <v>1.1134999999999999</v>
      </c>
      <c r="J225" s="160" t="s">
        <v>99</v>
      </c>
      <c r="K225" s="160" t="s">
        <v>230</v>
      </c>
      <c r="L225" s="160" t="s">
        <v>169</v>
      </c>
      <c r="M225" s="74" t="s">
        <v>88</v>
      </c>
      <c r="N225" s="77" t="s">
        <v>1773</v>
      </c>
      <c r="O225" s="160" t="s">
        <v>1774</v>
      </c>
      <c r="P225" s="160"/>
      <c r="Q225" s="69"/>
      <c r="R225" s="63"/>
      <c r="S225" s="201"/>
    </row>
    <row r="226" spans="1:19" s="158" customFormat="1" ht="63.75" x14ac:dyDescent="0.25">
      <c r="A226" s="161">
        <v>195</v>
      </c>
      <c r="B226" s="80">
        <v>6</v>
      </c>
      <c r="C226" s="40" t="s">
        <v>58</v>
      </c>
      <c r="D226" s="160" t="s">
        <v>1770</v>
      </c>
      <c r="E226" s="160" t="s">
        <v>1775</v>
      </c>
      <c r="F226" s="160">
        <v>133.69999999999999</v>
      </c>
      <c r="G226" s="76">
        <v>58310</v>
      </c>
      <c r="H226" s="160" t="s">
        <v>1772</v>
      </c>
      <c r="I226" s="160">
        <v>1.1134999999999999</v>
      </c>
      <c r="J226" s="160" t="s">
        <v>99</v>
      </c>
      <c r="K226" s="160" t="s">
        <v>230</v>
      </c>
      <c r="L226" s="160" t="s">
        <v>169</v>
      </c>
      <c r="M226" s="74" t="s">
        <v>88</v>
      </c>
      <c r="N226" s="77" t="s">
        <v>1773</v>
      </c>
      <c r="O226" s="160" t="s">
        <v>1774</v>
      </c>
      <c r="P226" s="160"/>
      <c r="Q226" s="69"/>
      <c r="R226" s="63"/>
      <c r="S226" s="201"/>
    </row>
    <row r="227" spans="1:19" s="158" customFormat="1" ht="63.75" x14ac:dyDescent="0.25">
      <c r="A227" s="161">
        <v>196</v>
      </c>
      <c r="B227" s="80">
        <v>7</v>
      </c>
      <c r="C227" s="40" t="s">
        <v>330</v>
      </c>
      <c r="D227" s="160" t="s">
        <v>1776</v>
      </c>
      <c r="E227" s="160" t="s">
        <v>1777</v>
      </c>
      <c r="F227" s="160">
        <v>72.3</v>
      </c>
      <c r="G227" s="76" t="s">
        <v>1778</v>
      </c>
      <c r="H227" s="160" t="s">
        <v>1779</v>
      </c>
      <c r="I227" s="160">
        <v>2.9000000000000001E-2</v>
      </c>
      <c r="J227" s="160" t="s">
        <v>85</v>
      </c>
      <c r="K227" s="160" t="s">
        <v>892</v>
      </c>
      <c r="L227" s="160" t="s">
        <v>169</v>
      </c>
      <c r="M227" s="74" t="s">
        <v>88</v>
      </c>
      <c r="N227" s="77" t="s">
        <v>1780</v>
      </c>
      <c r="O227" s="160" t="s">
        <v>1781</v>
      </c>
      <c r="P227" s="160"/>
      <c r="Q227" s="69"/>
      <c r="R227" s="63"/>
      <c r="S227" s="201"/>
    </row>
    <row r="228" spans="1:19" s="158" customFormat="1" ht="63.75" x14ac:dyDescent="0.25">
      <c r="A228" s="161">
        <v>197</v>
      </c>
      <c r="B228" s="80">
        <v>8</v>
      </c>
      <c r="C228" s="40" t="s">
        <v>330</v>
      </c>
      <c r="D228" s="160" t="s">
        <v>1782</v>
      </c>
      <c r="E228" s="160" t="s">
        <v>1783</v>
      </c>
      <c r="F228" s="160">
        <v>1686.4</v>
      </c>
      <c r="G228" s="76" t="s">
        <v>1784</v>
      </c>
      <c r="H228" s="160" t="s">
        <v>1785</v>
      </c>
      <c r="I228" s="160">
        <v>0.36580000000000001</v>
      </c>
      <c r="J228" s="160" t="s">
        <v>831</v>
      </c>
      <c r="K228" s="160" t="s">
        <v>878</v>
      </c>
      <c r="L228" s="160" t="s">
        <v>169</v>
      </c>
      <c r="M228" s="74" t="s">
        <v>88</v>
      </c>
      <c r="N228" s="77" t="s">
        <v>1786</v>
      </c>
      <c r="O228" s="160" t="s">
        <v>1787</v>
      </c>
      <c r="P228" s="160"/>
      <c r="Q228" s="69"/>
      <c r="R228" s="63"/>
      <c r="S228" s="201"/>
    </row>
    <row r="229" spans="1:19" s="158" customFormat="1" ht="63.75" x14ac:dyDescent="0.25">
      <c r="A229" s="161">
        <v>198</v>
      </c>
      <c r="B229" s="80">
        <v>9</v>
      </c>
      <c r="C229" s="40" t="s">
        <v>330</v>
      </c>
      <c r="D229" s="160" t="s">
        <v>1788</v>
      </c>
      <c r="E229" s="160" t="s">
        <v>1789</v>
      </c>
      <c r="F229" s="160">
        <v>1824.9</v>
      </c>
      <c r="G229" s="76" t="s">
        <v>1790</v>
      </c>
      <c r="H229" s="160" t="s">
        <v>1791</v>
      </c>
      <c r="I229" s="160">
        <v>1.5592999999999999</v>
      </c>
      <c r="J229" s="160" t="s">
        <v>831</v>
      </c>
      <c r="K229" s="160" t="s">
        <v>878</v>
      </c>
      <c r="L229" s="160" t="s">
        <v>169</v>
      </c>
      <c r="M229" s="74" t="s">
        <v>88</v>
      </c>
      <c r="N229" s="77" t="s">
        <v>1792</v>
      </c>
      <c r="O229" s="160" t="s">
        <v>1793</v>
      </c>
      <c r="P229" s="160"/>
      <c r="Q229" s="69"/>
      <c r="R229" s="63"/>
      <c r="S229" s="201"/>
    </row>
    <row r="230" spans="1:19" s="158" customFormat="1" ht="63.75" x14ac:dyDescent="0.25">
      <c r="A230" s="161">
        <v>199</v>
      </c>
      <c r="B230" s="80">
        <v>10</v>
      </c>
      <c r="C230" s="40" t="s">
        <v>58</v>
      </c>
      <c r="D230" s="160" t="s">
        <v>1794</v>
      </c>
      <c r="E230" s="160" t="s">
        <v>1795</v>
      </c>
      <c r="F230" s="160">
        <v>58.2</v>
      </c>
      <c r="G230" s="76" t="s">
        <v>1796</v>
      </c>
      <c r="H230" s="160"/>
      <c r="I230" s="160">
        <v>0.97660000000000002</v>
      </c>
      <c r="J230" s="160"/>
      <c r="K230" s="160"/>
      <c r="L230" s="160" t="s">
        <v>169</v>
      </c>
      <c r="M230" s="74" t="s">
        <v>88</v>
      </c>
      <c r="N230" s="77"/>
      <c r="O230" s="160" t="s">
        <v>1797</v>
      </c>
      <c r="P230" s="160"/>
      <c r="Q230" s="69"/>
      <c r="R230" s="63"/>
      <c r="S230" s="201"/>
    </row>
    <row r="231" spans="1:19" s="158" customFormat="1" ht="165.75" x14ac:dyDescent="0.25">
      <c r="A231" s="161">
        <v>200</v>
      </c>
      <c r="B231" s="80">
        <v>11</v>
      </c>
      <c r="C231" s="40" t="s">
        <v>330</v>
      </c>
      <c r="D231" s="160" t="s">
        <v>1798</v>
      </c>
      <c r="E231" s="160" t="s">
        <v>1799</v>
      </c>
      <c r="F231" s="160">
        <v>26.6</v>
      </c>
      <c r="G231" s="76" t="s">
        <v>1800</v>
      </c>
      <c r="H231" s="160" t="s">
        <v>1801</v>
      </c>
      <c r="I231" s="160">
        <v>0.97660000000000002</v>
      </c>
      <c r="J231" s="160" t="s">
        <v>85</v>
      </c>
      <c r="K231" s="160" t="s">
        <v>1802</v>
      </c>
      <c r="L231" s="160" t="s">
        <v>169</v>
      </c>
      <c r="M231" s="74" t="s">
        <v>88</v>
      </c>
      <c r="N231" s="77"/>
      <c r="O231" s="160" t="s">
        <v>1787</v>
      </c>
      <c r="P231" s="160"/>
      <c r="Q231" s="69"/>
      <c r="R231" s="63"/>
      <c r="S231" s="201"/>
    </row>
    <row r="232" spans="1:19" s="158" customFormat="1" ht="165.75" x14ac:dyDescent="0.25">
      <c r="A232" s="161">
        <v>201</v>
      </c>
      <c r="B232" s="80">
        <v>12</v>
      </c>
      <c r="C232" s="40" t="s">
        <v>330</v>
      </c>
      <c r="D232" s="160" t="s">
        <v>1798</v>
      </c>
      <c r="E232" s="160" t="s">
        <v>1803</v>
      </c>
      <c r="F232" s="160">
        <v>504.2</v>
      </c>
      <c r="G232" s="76" t="s">
        <v>1804</v>
      </c>
      <c r="H232" s="160" t="s">
        <v>1801</v>
      </c>
      <c r="I232" s="160">
        <v>0.97660000000000002</v>
      </c>
      <c r="J232" s="160" t="s">
        <v>85</v>
      </c>
      <c r="K232" s="160" t="s">
        <v>1802</v>
      </c>
      <c r="L232" s="160" t="s">
        <v>169</v>
      </c>
      <c r="M232" s="74" t="s">
        <v>88</v>
      </c>
      <c r="N232" s="77"/>
      <c r="O232" s="160" t="s">
        <v>1805</v>
      </c>
      <c r="P232" s="160"/>
      <c r="Q232" s="69"/>
      <c r="R232" s="63"/>
      <c r="S232" s="201"/>
    </row>
    <row r="233" spans="1:19" ht="165.75" x14ac:dyDescent="0.25">
      <c r="A233" s="161">
        <v>202</v>
      </c>
      <c r="B233" s="80">
        <v>13</v>
      </c>
      <c r="C233" s="40" t="s">
        <v>330</v>
      </c>
      <c r="D233" s="160" t="s">
        <v>1798</v>
      </c>
      <c r="E233" s="160" t="s">
        <v>1806</v>
      </c>
      <c r="F233" s="160">
        <v>192.7</v>
      </c>
      <c r="G233" s="76" t="s">
        <v>1807</v>
      </c>
      <c r="H233" s="160" t="s">
        <v>1801</v>
      </c>
      <c r="I233" s="160"/>
      <c r="J233" s="160" t="s">
        <v>85</v>
      </c>
      <c r="K233" s="160" t="s">
        <v>1802</v>
      </c>
      <c r="L233" s="160" t="s">
        <v>169</v>
      </c>
      <c r="M233" s="74" t="s">
        <v>88</v>
      </c>
      <c r="N233" s="77"/>
      <c r="O233" s="160" t="s">
        <v>1787</v>
      </c>
      <c r="P233" s="38"/>
      <c r="Q233" s="69"/>
      <c r="R233" s="63"/>
      <c r="S233" s="200"/>
    </row>
    <row r="234" spans="1:19" ht="24" customHeight="1" x14ac:dyDescent="0.25">
      <c r="A234" s="101"/>
      <c r="B234" s="299" t="s">
        <v>849</v>
      </c>
      <c r="C234" s="300"/>
      <c r="D234" s="300"/>
      <c r="E234" s="300"/>
      <c r="F234" s="300"/>
      <c r="G234" s="300"/>
      <c r="H234" s="300"/>
      <c r="I234" s="300"/>
      <c r="J234" s="300"/>
      <c r="K234" s="300"/>
      <c r="L234" s="300"/>
      <c r="M234" s="300"/>
      <c r="N234" s="300"/>
      <c r="O234" s="300"/>
      <c r="P234" s="300"/>
      <c r="Q234" s="300"/>
      <c r="R234" s="85"/>
      <c r="S234" s="202"/>
    </row>
    <row r="235" spans="1:19" ht="76.5" x14ac:dyDescent="0.25">
      <c r="A235" s="99">
        <v>203</v>
      </c>
      <c r="B235" s="42">
        <v>1</v>
      </c>
      <c r="C235" s="37" t="s">
        <v>58</v>
      </c>
      <c r="D235" s="37" t="s">
        <v>385</v>
      </c>
      <c r="E235" s="37" t="s">
        <v>386</v>
      </c>
      <c r="F235" s="37">
        <v>113</v>
      </c>
      <c r="G235" s="37">
        <v>1181111.82</v>
      </c>
      <c r="H235" s="37" t="s">
        <v>387</v>
      </c>
      <c r="I235" s="37">
        <v>1.77E-2</v>
      </c>
      <c r="J235" s="37" t="s">
        <v>85</v>
      </c>
      <c r="K235" s="37" t="s">
        <v>883</v>
      </c>
      <c r="L235" s="37" t="s">
        <v>169</v>
      </c>
      <c r="M235" s="52" t="s">
        <v>875</v>
      </c>
      <c r="N235" s="37">
        <v>9920.85</v>
      </c>
      <c r="O235" s="37" t="s">
        <v>389</v>
      </c>
      <c r="P235" s="37">
        <v>13</v>
      </c>
      <c r="Q235" s="69" t="s">
        <v>949</v>
      </c>
      <c r="R235" s="95">
        <v>108.3</v>
      </c>
      <c r="S235" s="195"/>
    </row>
    <row r="236" spans="1:19" ht="89.25" x14ac:dyDescent="0.25">
      <c r="A236" s="161">
        <v>204</v>
      </c>
      <c r="B236" s="42">
        <v>2</v>
      </c>
      <c r="C236" s="37" t="s">
        <v>58</v>
      </c>
      <c r="D236" s="37" t="s">
        <v>390</v>
      </c>
      <c r="E236" s="37" t="s">
        <v>391</v>
      </c>
      <c r="F236" s="37">
        <v>323.77999999999997</v>
      </c>
      <c r="G236" s="37">
        <v>1535395</v>
      </c>
      <c r="H236" s="37" t="s">
        <v>392</v>
      </c>
      <c r="I236" s="37">
        <v>0.14269999999999999</v>
      </c>
      <c r="J236" s="37" t="s">
        <v>85</v>
      </c>
      <c r="K236" s="37" t="s">
        <v>883</v>
      </c>
      <c r="L236" s="37" t="s">
        <v>169</v>
      </c>
      <c r="M236" s="52" t="s">
        <v>875</v>
      </c>
      <c r="N236" s="37">
        <v>112048.04</v>
      </c>
      <c r="O236" s="37" t="s">
        <v>393</v>
      </c>
      <c r="P236" s="37">
        <v>14</v>
      </c>
      <c r="Q236" s="69" t="s">
        <v>1354</v>
      </c>
      <c r="R236" s="95">
        <v>253</v>
      </c>
      <c r="S236" s="195"/>
    </row>
    <row r="237" spans="1:19" ht="89.25" x14ac:dyDescent="0.25">
      <c r="A237" s="161">
        <v>205</v>
      </c>
      <c r="B237" s="42">
        <v>3</v>
      </c>
      <c r="C237" s="37" t="s">
        <v>58</v>
      </c>
      <c r="D237" s="37" t="s">
        <v>394</v>
      </c>
      <c r="E237" s="37" t="s">
        <v>395</v>
      </c>
      <c r="F237" s="37">
        <v>260.5</v>
      </c>
      <c r="G237" s="37">
        <v>2034577.94</v>
      </c>
      <c r="H237" s="37" t="s">
        <v>396</v>
      </c>
      <c r="I237" s="37">
        <v>5.1999999999999998E-2</v>
      </c>
      <c r="J237" s="37" t="s">
        <v>85</v>
      </c>
      <c r="K237" s="37" t="s">
        <v>883</v>
      </c>
      <c r="L237" s="37" t="s">
        <v>169</v>
      </c>
      <c r="M237" s="52" t="s">
        <v>875</v>
      </c>
      <c r="N237" s="37">
        <v>223849.60000000001</v>
      </c>
      <c r="O237" s="37" t="s">
        <v>393</v>
      </c>
      <c r="P237" s="37">
        <v>16</v>
      </c>
      <c r="Q237" s="69" t="s">
        <v>949</v>
      </c>
      <c r="R237" s="95">
        <v>390</v>
      </c>
      <c r="S237" s="195"/>
    </row>
    <row r="238" spans="1:19" ht="89.25" x14ac:dyDescent="0.25">
      <c r="A238" s="161">
        <v>206</v>
      </c>
      <c r="B238" s="42">
        <v>4</v>
      </c>
      <c r="C238" s="37" t="s">
        <v>58</v>
      </c>
      <c r="D238" s="37" t="s">
        <v>397</v>
      </c>
      <c r="E238" s="37" t="s">
        <v>398</v>
      </c>
      <c r="F238" s="37">
        <v>434.93</v>
      </c>
      <c r="G238" s="37">
        <v>4965971</v>
      </c>
      <c r="H238" s="37" t="s">
        <v>399</v>
      </c>
      <c r="I238" s="37">
        <v>0.34820000000000001</v>
      </c>
      <c r="J238" s="37" t="s">
        <v>85</v>
      </c>
      <c r="K238" s="37" t="s">
        <v>883</v>
      </c>
      <c r="L238" s="37" t="s">
        <v>169</v>
      </c>
      <c r="M238" s="52" t="s">
        <v>875</v>
      </c>
      <c r="N238" s="37">
        <v>237542.04</v>
      </c>
      <c r="O238" s="37" t="s">
        <v>393</v>
      </c>
      <c r="P238" s="37">
        <v>11</v>
      </c>
      <c r="Q238" s="69" t="s">
        <v>1167</v>
      </c>
      <c r="R238" s="95">
        <v>550</v>
      </c>
      <c r="S238" s="195"/>
    </row>
    <row r="239" spans="1:19" ht="89.25" x14ac:dyDescent="0.25">
      <c r="A239" s="161">
        <v>207</v>
      </c>
      <c r="B239" s="42">
        <v>5</v>
      </c>
      <c r="C239" s="37" t="s">
        <v>58</v>
      </c>
      <c r="D239" s="37" t="s">
        <v>400</v>
      </c>
      <c r="E239" s="38" t="s">
        <v>401</v>
      </c>
      <c r="F239" s="38">
        <v>465.1</v>
      </c>
      <c r="G239" s="38">
        <v>7924183.1100000003</v>
      </c>
      <c r="H239" s="38" t="s">
        <v>402</v>
      </c>
      <c r="I239" s="38">
        <v>0.32090000000000002</v>
      </c>
      <c r="J239" s="38" t="s">
        <v>85</v>
      </c>
      <c r="K239" s="38" t="s">
        <v>883</v>
      </c>
      <c r="L239" s="38" t="s">
        <v>169</v>
      </c>
      <c r="M239" s="52" t="s">
        <v>875</v>
      </c>
      <c r="N239" s="38">
        <v>301934.81</v>
      </c>
      <c r="O239" s="38" t="s">
        <v>393</v>
      </c>
      <c r="P239" s="38">
        <v>12</v>
      </c>
      <c r="Q239" s="69" t="s">
        <v>1093</v>
      </c>
      <c r="R239" s="95">
        <v>653.20000000000005</v>
      </c>
      <c r="S239" s="195"/>
    </row>
    <row r="240" spans="1:19" ht="89.25" x14ac:dyDescent="0.25">
      <c r="A240" s="161">
        <v>208</v>
      </c>
      <c r="B240" s="42">
        <v>6</v>
      </c>
      <c r="C240" s="37" t="s">
        <v>58</v>
      </c>
      <c r="D240" s="37" t="s">
        <v>1070</v>
      </c>
      <c r="E240" s="38" t="s">
        <v>1069</v>
      </c>
      <c r="F240" s="38">
        <v>420.46</v>
      </c>
      <c r="G240" s="38">
        <v>183376.32</v>
      </c>
      <c r="H240" s="38" t="s">
        <v>119</v>
      </c>
      <c r="I240" s="38" t="s">
        <v>119</v>
      </c>
      <c r="J240" s="38" t="s">
        <v>119</v>
      </c>
      <c r="K240" s="38" t="s">
        <v>119</v>
      </c>
      <c r="L240" s="38" t="s">
        <v>1071</v>
      </c>
      <c r="M240" s="37" t="s">
        <v>119</v>
      </c>
      <c r="N240" s="37" t="s">
        <v>119</v>
      </c>
      <c r="O240" s="38" t="s">
        <v>393</v>
      </c>
      <c r="P240" s="38"/>
      <c r="Q240" s="69" t="s">
        <v>949</v>
      </c>
      <c r="R240" s="95">
        <v>703.4</v>
      </c>
      <c r="S240" s="195"/>
    </row>
    <row r="241" spans="1:19" ht="75" x14ac:dyDescent="0.25">
      <c r="A241" s="161">
        <v>209</v>
      </c>
      <c r="B241" s="42">
        <v>7</v>
      </c>
      <c r="C241" s="37" t="s">
        <v>58</v>
      </c>
      <c r="D241" s="37" t="s">
        <v>1168</v>
      </c>
      <c r="E241" s="122" t="s">
        <v>1169</v>
      </c>
      <c r="F241" s="44">
        <v>81.8</v>
      </c>
      <c r="G241" s="126">
        <v>589742.01</v>
      </c>
      <c r="H241" s="124" t="s">
        <v>1170</v>
      </c>
      <c r="I241" s="50">
        <v>199</v>
      </c>
      <c r="J241" s="123" t="s">
        <v>99</v>
      </c>
      <c r="K241" s="123" t="s">
        <v>388</v>
      </c>
      <c r="L241" s="125" t="s">
        <v>87</v>
      </c>
      <c r="M241" s="50" t="s">
        <v>88</v>
      </c>
      <c r="N241" s="44">
        <v>14210.59</v>
      </c>
      <c r="O241" s="123" t="s">
        <v>1171</v>
      </c>
      <c r="P241" s="38"/>
      <c r="Q241" s="69" t="s">
        <v>1397</v>
      </c>
      <c r="R241" s="121">
        <v>101</v>
      </c>
      <c r="S241" s="195"/>
    </row>
    <row r="242" spans="1:19" ht="89.25" x14ac:dyDescent="0.25">
      <c r="A242" s="161">
        <v>210</v>
      </c>
      <c r="B242" s="42">
        <v>8</v>
      </c>
      <c r="C242" s="37" t="s">
        <v>1095</v>
      </c>
      <c r="D242" s="37" t="s">
        <v>1094</v>
      </c>
      <c r="E242" s="38" t="s">
        <v>1096</v>
      </c>
      <c r="F242" s="38">
        <v>316.41000000000003</v>
      </c>
      <c r="G242" s="38">
        <v>406536.02</v>
      </c>
      <c r="H242" s="286" t="s">
        <v>1100</v>
      </c>
      <c r="I242" s="286">
        <v>2900</v>
      </c>
      <c r="J242" s="286" t="s">
        <v>85</v>
      </c>
      <c r="K242" s="286" t="s">
        <v>1101</v>
      </c>
      <c r="L242" s="286" t="s">
        <v>169</v>
      </c>
      <c r="M242" s="289" t="s">
        <v>875</v>
      </c>
      <c r="N242" s="286">
        <v>1405688</v>
      </c>
      <c r="O242" s="38" t="s">
        <v>393</v>
      </c>
      <c r="P242" s="38"/>
      <c r="Q242" s="294" t="s">
        <v>1105</v>
      </c>
      <c r="R242" s="331">
        <v>1891.54</v>
      </c>
      <c r="S242" s="203"/>
    </row>
    <row r="243" spans="1:19" ht="89.25" x14ac:dyDescent="0.25">
      <c r="A243" s="161">
        <v>211</v>
      </c>
      <c r="B243" s="42">
        <v>9</v>
      </c>
      <c r="C243" s="37" t="s">
        <v>1095</v>
      </c>
      <c r="D243" s="37" t="s">
        <v>1094</v>
      </c>
      <c r="E243" s="38" t="s">
        <v>1097</v>
      </c>
      <c r="F243" s="38">
        <v>58.22</v>
      </c>
      <c r="G243" s="38">
        <v>74780.02</v>
      </c>
      <c r="H243" s="287"/>
      <c r="I243" s="287"/>
      <c r="J243" s="287"/>
      <c r="K243" s="287"/>
      <c r="L243" s="287"/>
      <c r="M243" s="290"/>
      <c r="N243" s="287"/>
      <c r="O243" s="38" t="s">
        <v>393</v>
      </c>
      <c r="P243" s="38"/>
      <c r="Q243" s="295"/>
      <c r="R243" s="332"/>
      <c r="S243" s="203"/>
    </row>
    <row r="244" spans="1:19" ht="89.25" x14ac:dyDescent="0.25">
      <c r="A244" s="161">
        <v>212</v>
      </c>
      <c r="B244" s="42">
        <v>10</v>
      </c>
      <c r="C244" s="37" t="s">
        <v>1095</v>
      </c>
      <c r="D244" s="37" t="s">
        <v>1094</v>
      </c>
      <c r="E244" s="38" t="s">
        <v>1098</v>
      </c>
      <c r="F244" s="38">
        <v>30.18</v>
      </c>
      <c r="G244" s="38">
        <v>38803.379999999997</v>
      </c>
      <c r="H244" s="287"/>
      <c r="I244" s="287"/>
      <c r="J244" s="287"/>
      <c r="K244" s="287"/>
      <c r="L244" s="287"/>
      <c r="M244" s="290"/>
      <c r="N244" s="287"/>
      <c r="O244" s="38" t="s">
        <v>393</v>
      </c>
      <c r="P244" s="38"/>
      <c r="Q244" s="295"/>
      <c r="R244" s="332"/>
      <c r="S244" s="203"/>
    </row>
    <row r="245" spans="1:19" ht="89.25" x14ac:dyDescent="0.25">
      <c r="A245" s="161">
        <v>213</v>
      </c>
      <c r="B245" s="42">
        <v>11</v>
      </c>
      <c r="C245" s="37" t="s">
        <v>1095</v>
      </c>
      <c r="D245" s="37" t="s">
        <v>1094</v>
      </c>
      <c r="E245" s="38" t="s">
        <v>1099</v>
      </c>
      <c r="F245" s="38">
        <v>44.07</v>
      </c>
      <c r="G245" s="38">
        <v>56663.21</v>
      </c>
      <c r="H245" s="288"/>
      <c r="I245" s="288"/>
      <c r="J245" s="288"/>
      <c r="K245" s="288"/>
      <c r="L245" s="288"/>
      <c r="M245" s="291"/>
      <c r="N245" s="288"/>
      <c r="O245" s="38" t="s">
        <v>393</v>
      </c>
      <c r="P245" s="38"/>
      <c r="Q245" s="296"/>
      <c r="R245" s="333"/>
      <c r="S245" s="203"/>
    </row>
    <row r="246" spans="1:19" s="158" customFormat="1" ht="76.5" x14ac:dyDescent="0.25">
      <c r="A246" s="161">
        <v>214</v>
      </c>
      <c r="B246" s="42">
        <v>12</v>
      </c>
      <c r="C246" s="146" t="s">
        <v>58</v>
      </c>
      <c r="D246" s="146" t="s">
        <v>1616</v>
      </c>
      <c r="E246" s="160" t="s">
        <v>1617</v>
      </c>
      <c r="F246" s="160">
        <v>189.26</v>
      </c>
      <c r="G246" s="160">
        <v>2532101</v>
      </c>
      <c r="H246" s="234" t="s">
        <v>1619</v>
      </c>
      <c r="I246" s="234">
        <f>1130/10000</f>
        <v>0.113</v>
      </c>
      <c r="J246" s="234" t="s">
        <v>85</v>
      </c>
      <c r="K246" s="234" t="s">
        <v>877</v>
      </c>
      <c r="L246" s="160" t="s">
        <v>169</v>
      </c>
      <c r="M246" s="235" t="s">
        <v>875</v>
      </c>
      <c r="N246" s="238">
        <v>134289.20000000001</v>
      </c>
      <c r="O246" s="160" t="s">
        <v>1618</v>
      </c>
      <c r="P246" s="160"/>
      <c r="Q246" s="236"/>
      <c r="R246" s="237"/>
      <c r="S246" s="203"/>
    </row>
    <row r="247" spans="1:19" s="158" customFormat="1" ht="76.5" x14ac:dyDescent="0.25">
      <c r="A247" s="161">
        <v>215</v>
      </c>
      <c r="B247" s="42">
        <v>13</v>
      </c>
      <c r="C247" s="146" t="s">
        <v>58</v>
      </c>
      <c r="D247" s="146" t="s">
        <v>1810</v>
      </c>
      <c r="E247" s="160" t="s">
        <v>1811</v>
      </c>
      <c r="F247" s="160">
        <v>216</v>
      </c>
      <c r="G247" s="160">
        <v>1418605.92</v>
      </c>
      <c r="H247" s="234" t="s">
        <v>1812</v>
      </c>
      <c r="I247" s="234">
        <v>0.25600000000000001</v>
      </c>
      <c r="J247" s="234" t="s">
        <v>85</v>
      </c>
      <c r="K247" s="234" t="s">
        <v>883</v>
      </c>
      <c r="L247" s="234" t="s">
        <v>169</v>
      </c>
      <c r="M247" s="235" t="s">
        <v>875</v>
      </c>
      <c r="N247" s="238">
        <v>149010.57</v>
      </c>
      <c r="O247" s="160" t="s">
        <v>1817</v>
      </c>
      <c r="P247" s="160"/>
      <c r="Q247" s="236"/>
      <c r="R247" s="237" t="s">
        <v>1813</v>
      </c>
      <c r="S247" s="203"/>
    </row>
    <row r="248" spans="1:19" s="158" customFormat="1" ht="51" x14ac:dyDescent="0.25">
      <c r="A248" s="161">
        <v>216</v>
      </c>
      <c r="B248" s="42">
        <v>14</v>
      </c>
      <c r="C248" s="146" t="s">
        <v>58</v>
      </c>
      <c r="D248" s="146" t="s">
        <v>1814</v>
      </c>
      <c r="E248" s="160" t="s">
        <v>1815</v>
      </c>
      <c r="F248" s="160">
        <v>524.20000000000005</v>
      </c>
      <c r="G248" s="160">
        <v>2962364.28</v>
      </c>
      <c r="H248" s="177" t="s">
        <v>1816</v>
      </c>
      <c r="I248" s="177">
        <v>0.48609999999999998</v>
      </c>
      <c r="J248" s="177" t="s">
        <v>85</v>
      </c>
      <c r="K248" s="177" t="s">
        <v>883</v>
      </c>
      <c r="L248" s="160" t="s">
        <v>169</v>
      </c>
      <c r="M248" s="179" t="s">
        <v>875</v>
      </c>
      <c r="N248" s="238">
        <v>214078.44</v>
      </c>
      <c r="O248" s="160" t="s">
        <v>1818</v>
      </c>
      <c r="P248" s="160"/>
      <c r="Q248" s="180"/>
      <c r="R248" s="176" t="s">
        <v>1813</v>
      </c>
      <c r="S248" s="203"/>
    </row>
    <row r="249" spans="1:19" ht="18" customHeight="1" x14ac:dyDescent="0.25">
      <c r="A249" s="101"/>
      <c r="B249" s="299" t="s">
        <v>855</v>
      </c>
      <c r="C249" s="300"/>
      <c r="D249" s="300"/>
      <c r="E249" s="300"/>
      <c r="F249" s="300"/>
      <c r="G249" s="300"/>
      <c r="H249" s="300"/>
      <c r="I249" s="300"/>
      <c r="J249" s="300"/>
      <c r="K249" s="300"/>
      <c r="L249" s="300"/>
      <c r="M249" s="300"/>
      <c r="N249" s="300"/>
      <c r="O249" s="300"/>
      <c r="P249" s="300"/>
      <c r="Q249" s="300"/>
      <c r="R249" s="85"/>
      <c r="S249" s="202"/>
    </row>
    <row r="250" spans="1:19" s="62" customFormat="1" ht="63.75" x14ac:dyDescent="0.25">
      <c r="A250" s="99">
        <v>217</v>
      </c>
      <c r="B250" s="80">
        <v>1</v>
      </c>
      <c r="C250" s="40" t="s">
        <v>58</v>
      </c>
      <c r="D250" s="38" t="s">
        <v>575</v>
      </c>
      <c r="E250" s="38" t="s">
        <v>576</v>
      </c>
      <c r="F250" s="38">
        <v>482.64</v>
      </c>
      <c r="G250" s="38" t="s">
        <v>577</v>
      </c>
      <c r="H250" s="38" t="s">
        <v>578</v>
      </c>
      <c r="I250" s="38">
        <v>0.42470000000000002</v>
      </c>
      <c r="J250" s="38" t="s">
        <v>85</v>
      </c>
      <c r="K250" s="38" t="s">
        <v>579</v>
      </c>
      <c r="L250" s="38" t="s">
        <v>169</v>
      </c>
      <c r="M250" s="74" t="s">
        <v>875</v>
      </c>
      <c r="N250" s="238" t="s">
        <v>580</v>
      </c>
      <c r="O250" s="38" t="s">
        <v>930</v>
      </c>
      <c r="P250" s="40"/>
      <c r="Q250" s="40"/>
      <c r="R250" s="81"/>
      <c r="S250" s="204"/>
    </row>
    <row r="251" spans="1:19" s="62" customFormat="1" ht="51" x14ac:dyDescent="0.25">
      <c r="A251" s="161">
        <v>218</v>
      </c>
      <c r="B251" s="80">
        <v>2</v>
      </c>
      <c r="C251" s="40" t="s">
        <v>58</v>
      </c>
      <c r="D251" s="160" t="s">
        <v>1481</v>
      </c>
      <c r="E251" s="160" t="s">
        <v>1483</v>
      </c>
      <c r="F251" s="160">
        <v>358.7</v>
      </c>
      <c r="G251" s="160">
        <v>4318350.08</v>
      </c>
      <c r="H251" s="160" t="s">
        <v>1484</v>
      </c>
      <c r="I251" s="160">
        <v>3.61E-2</v>
      </c>
      <c r="J251" s="160" t="s">
        <v>85</v>
      </c>
      <c r="K251" s="160" t="s">
        <v>1485</v>
      </c>
      <c r="L251" s="160" t="s">
        <v>169</v>
      </c>
      <c r="M251" s="74" t="s">
        <v>875</v>
      </c>
      <c r="N251" s="238">
        <v>376815.41</v>
      </c>
      <c r="O251" s="160" t="s">
        <v>1486</v>
      </c>
      <c r="P251" s="40"/>
      <c r="Q251" s="127" t="s">
        <v>1104</v>
      </c>
      <c r="R251" s="81">
        <v>211050</v>
      </c>
      <c r="S251" s="204"/>
    </row>
    <row r="252" spans="1:19" s="62" customFormat="1" ht="51" x14ac:dyDescent="0.25">
      <c r="A252" s="161">
        <v>219</v>
      </c>
      <c r="B252" s="80">
        <v>3</v>
      </c>
      <c r="C252" s="40" t="s">
        <v>58</v>
      </c>
      <c r="D252" s="160" t="s">
        <v>1482</v>
      </c>
      <c r="E252" s="160" t="s">
        <v>1487</v>
      </c>
      <c r="F252" s="160">
        <v>2250.5</v>
      </c>
      <c r="G252" s="160">
        <v>23288714.120000001</v>
      </c>
      <c r="H252" s="160" t="s">
        <v>1488</v>
      </c>
      <c r="I252" s="160">
        <v>0.64070000000000005</v>
      </c>
      <c r="J252" s="160" t="s">
        <v>85</v>
      </c>
      <c r="K252" s="160" t="s">
        <v>579</v>
      </c>
      <c r="L252" s="160" t="s">
        <v>169</v>
      </c>
      <c r="M252" s="74" t="s">
        <v>875</v>
      </c>
      <c r="N252" s="238">
        <v>1789282.89</v>
      </c>
      <c r="O252" s="160" t="s">
        <v>1489</v>
      </c>
      <c r="P252" s="40"/>
      <c r="Q252" s="127" t="s">
        <v>1104</v>
      </c>
      <c r="R252" s="81">
        <v>2045400</v>
      </c>
      <c r="S252" s="204"/>
    </row>
    <row r="253" spans="1:19" s="62" customFormat="1" ht="18.75" x14ac:dyDescent="0.25">
      <c r="A253" s="103"/>
      <c r="B253" s="292" t="s">
        <v>856</v>
      </c>
      <c r="C253" s="293"/>
      <c r="D253" s="293"/>
      <c r="E253" s="293"/>
      <c r="F253" s="293"/>
      <c r="G253" s="293"/>
      <c r="H253" s="293"/>
      <c r="I253" s="293"/>
      <c r="J253" s="293"/>
      <c r="K253" s="293"/>
      <c r="L253" s="293"/>
      <c r="M253" s="293"/>
      <c r="N253" s="293"/>
      <c r="O253" s="293"/>
      <c r="P253" s="293"/>
      <c r="Q253" s="293"/>
      <c r="R253" s="97"/>
      <c r="S253" s="205"/>
    </row>
    <row r="254" spans="1:19" s="62" customFormat="1" ht="68.25" customHeight="1" x14ac:dyDescent="0.25">
      <c r="A254" s="99">
        <v>220</v>
      </c>
      <c r="B254" s="80">
        <v>1</v>
      </c>
      <c r="C254" s="40" t="s">
        <v>58</v>
      </c>
      <c r="D254" s="38" t="s">
        <v>96</v>
      </c>
      <c r="E254" s="38" t="s">
        <v>98</v>
      </c>
      <c r="F254" s="40">
        <v>947.1</v>
      </c>
      <c r="G254" s="40">
        <v>13460864.390000001</v>
      </c>
      <c r="H254" s="40" t="s">
        <v>97</v>
      </c>
      <c r="I254" s="40">
        <v>0.36520000000000002</v>
      </c>
      <c r="J254" s="38" t="s">
        <v>85</v>
      </c>
      <c r="K254" s="38" t="s">
        <v>884</v>
      </c>
      <c r="L254" s="38" t="s">
        <v>169</v>
      </c>
      <c r="M254" s="38" t="s">
        <v>119</v>
      </c>
      <c r="N254" s="238">
        <v>279925.8</v>
      </c>
      <c r="O254" s="38" t="s">
        <v>936</v>
      </c>
      <c r="P254" s="40" t="s">
        <v>103</v>
      </c>
      <c r="Q254" s="69" t="s">
        <v>1104</v>
      </c>
      <c r="R254" s="81">
        <v>1352100</v>
      </c>
      <c r="S254" s="204"/>
    </row>
    <row r="255" spans="1:19" s="62" customFormat="1" ht="18.75" x14ac:dyDescent="0.25">
      <c r="A255" s="103"/>
      <c r="B255" s="292" t="s">
        <v>857</v>
      </c>
      <c r="C255" s="293"/>
      <c r="D255" s="293"/>
      <c r="E255" s="293"/>
      <c r="F255" s="293"/>
      <c r="G255" s="293"/>
      <c r="H255" s="293"/>
      <c r="I255" s="293"/>
      <c r="J255" s="293"/>
      <c r="K255" s="293"/>
      <c r="L255" s="293"/>
      <c r="M255" s="293"/>
      <c r="N255" s="293"/>
      <c r="O255" s="293"/>
      <c r="P255" s="293"/>
      <c r="Q255" s="293"/>
      <c r="R255" s="97"/>
      <c r="S255" s="205"/>
    </row>
    <row r="256" spans="1:19" s="62" customFormat="1" ht="64.5" customHeight="1" x14ac:dyDescent="0.25">
      <c r="A256" s="99">
        <v>221</v>
      </c>
      <c r="B256" s="80">
        <v>1</v>
      </c>
      <c r="C256" s="40" t="s">
        <v>58</v>
      </c>
      <c r="D256" s="38" t="s">
        <v>376</v>
      </c>
      <c r="E256" s="38" t="s">
        <v>377</v>
      </c>
      <c r="F256" s="38">
        <v>142.6</v>
      </c>
      <c r="G256" s="38">
        <v>383102.03</v>
      </c>
      <c r="H256" s="38" t="s">
        <v>378</v>
      </c>
      <c r="I256" s="38">
        <v>2.87E-2</v>
      </c>
      <c r="J256" s="38" t="s">
        <v>85</v>
      </c>
      <c r="K256" s="38" t="s">
        <v>379</v>
      </c>
      <c r="L256" s="38" t="s">
        <v>169</v>
      </c>
      <c r="M256" s="74" t="s">
        <v>875</v>
      </c>
      <c r="N256" s="38">
        <v>899125.08</v>
      </c>
      <c r="O256" s="38" t="s">
        <v>931</v>
      </c>
      <c r="P256" s="38">
        <v>10</v>
      </c>
      <c r="Q256" s="69" t="s">
        <v>1104</v>
      </c>
      <c r="R256" s="81">
        <v>438</v>
      </c>
      <c r="S256" s="204"/>
    </row>
    <row r="257" spans="1:19" s="62" customFormat="1" ht="105.6" customHeight="1" x14ac:dyDescent="0.25">
      <c r="A257" s="161">
        <v>222</v>
      </c>
      <c r="B257" s="80">
        <v>2</v>
      </c>
      <c r="C257" s="40" t="s">
        <v>58</v>
      </c>
      <c r="D257" s="38" t="s">
        <v>941</v>
      </c>
      <c r="E257" s="38" t="s">
        <v>945</v>
      </c>
      <c r="F257" s="38">
        <v>193</v>
      </c>
      <c r="G257" s="38">
        <v>2528774.6</v>
      </c>
      <c r="H257" s="38" t="s">
        <v>942</v>
      </c>
      <c r="I257" s="38">
        <v>1090</v>
      </c>
      <c r="J257" s="38" t="s">
        <v>85</v>
      </c>
      <c r="K257" s="38" t="s">
        <v>943</v>
      </c>
      <c r="L257" s="38" t="s">
        <v>169</v>
      </c>
      <c r="M257" s="74" t="s">
        <v>88</v>
      </c>
      <c r="N257" s="38" t="s">
        <v>119</v>
      </c>
      <c r="O257" s="38" t="s">
        <v>944</v>
      </c>
      <c r="P257" s="38"/>
      <c r="Q257" s="69" t="s">
        <v>1104</v>
      </c>
      <c r="R257" s="81">
        <v>689.1</v>
      </c>
      <c r="S257" s="204"/>
    </row>
    <row r="258" spans="1:19" s="62" customFormat="1" ht="106.5" customHeight="1" x14ac:dyDescent="0.25">
      <c r="A258" s="161">
        <v>223</v>
      </c>
      <c r="B258" s="80">
        <v>3</v>
      </c>
      <c r="C258" s="40" t="s">
        <v>58</v>
      </c>
      <c r="D258" s="38" t="s">
        <v>1172</v>
      </c>
      <c r="E258" s="38" t="s">
        <v>1173</v>
      </c>
      <c r="F258" s="38">
        <v>684.7</v>
      </c>
      <c r="G258" s="38">
        <v>5253975</v>
      </c>
      <c r="H258" s="38" t="s">
        <v>1174</v>
      </c>
      <c r="I258" s="38">
        <v>8967</v>
      </c>
      <c r="J258" s="38" t="s">
        <v>85</v>
      </c>
      <c r="K258" s="38" t="s">
        <v>1175</v>
      </c>
      <c r="L258" s="38" t="s">
        <v>169</v>
      </c>
      <c r="M258" s="74" t="s">
        <v>88</v>
      </c>
      <c r="N258" s="38">
        <v>2957137.26</v>
      </c>
      <c r="O258" s="38" t="s">
        <v>944</v>
      </c>
      <c r="P258" s="38"/>
      <c r="Q258" s="69"/>
      <c r="R258" s="81"/>
      <c r="S258" s="204"/>
    </row>
    <row r="259" spans="1:19" s="62" customFormat="1" ht="105.6" customHeight="1" x14ac:dyDescent="0.25">
      <c r="A259" s="161">
        <v>224</v>
      </c>
      <c r="B259" s="80">
        <v>4</v>
      </c>
      <c r="C259" s="40" t="s">
        <v>408</v>
      </c>
      <c r="D259" s="38" t="s">
        <v>1213</v>
      </c>
      <c r="E259" s="38" t="s">
        <v>1176</v>
      </c>
      <c r="F259" s="38">
        <v>34.4</v>
      </c>
      <c r="G259" s="38">
        <v>17028</v>
      </c>
      <c r="H259" s="38" t="s">
        <v>119</v>
      </c>
      <c r="I259" s="38" t="s">
        <v>119</v>
      </c>
      <c r="J259" s="38" t="s">
        <v>119</v>
      </c>
      <c r="K259" s="38" t="s">
        <v>119</v>
      </c>
      <c r="L259" s="38" t="s">
        <v>119</v>
      </c>
      <c r="M259" s="38" t="s">
        <v>119</v>
      </c>
      <c r="N259" s="38" t="s">
        <v>119</v>
      </c>
      <c r="O259" s="38" t="s">
        <v>944</v>
      </c>
      <c r="P259" s="38"/>
      <c r="Q259" s="69"/>
      <c r="R259" s="81"/>
      <c r="S259" s="204"/>
    </row>
    <row r="260" spans="1:19" s="62" customFormat="1" ht="105.6" customHeight="1" x14ac:dyDescent="0.25">
      <c r="A260" s="161">
        <v>225</v>
      </c>
      <c r="B260" s="80">
        <v>5</v>
      </c>
      <c r="C260" s="40" t="s">
        <v>408</v>
      </c>
      <c r="D260" s="38" t="s">
        <v>1209</v>
      </c>
      <c r="E260" s="38" t="s">
        <v>1207</v>
      </c>
      <c r="F260" s="38">
        <v>33</v>
      </c>
      <c r="G260" s="38">
        <v>607141.26</v>
      </c>
      <c r="H260" s="38" t="s">
        <v>119</v>
      </c>
      <c r="I260" s="38" t="s">
        <v>119</v>
      </c>
      <c r="J260" s="38" t="s">
        <v>119</v>
      </c>
      <c r="K260" s="38" t="s">
        <v>119</v>
      </c>
      <c r="L260" s="38" t="s">
        <v>119</v>
      </c>
      <c r="M260" s="38" t="s">
        <v>119</v>
      </c>
      <c r="N260" s="38" t="s">
        <v>119</v>
      </c>
      <c r="O260" s="38" t="s">
        <v>944</v>
      </c>
      <c r="P260" s="38"/>
      <c r="Q260" s="83" t="s">
        <v>1212</v>
      </c>
      <c r="R260" s="81">
        <v>28.4</v>
      </c>
      <c r="S260" s="204"/>
    </row>
    <row r="261" spans="1:19" s="62" customFormat="1" ht="105.6" customHeight="1" x14ac:dyDescent="0.25">
      <c r="A261" s="161">
        <v>226</v>
      </c>
      <c r="B261" s="80">
        <v>6</v>
      </c>
      <c r="C261" s="40" t="s">
        <v>58</v>
      </c>
      <c r="D261" s="38" t="s">
        <v>1210</v>
      </c>
      <c r="E261" s="38" t="s">
        <v>1208</v>
      </c>
      <c r="F261" s="38">
        <v>262.5</v>
      </c>
      <c r="G261" s="128">
        <v>707868</v>
      </c>
      <c r="H261" s="38" t="s">
        <v>1211</v>
      </c>
      <c r="I261" s="38">
        <v>400</v>
      </c>
      <c r="J261" s="38" t="s">
        <v>85</v>
      </c>
      <c r="K261" s="38" t="s">
        <v>1175</v>
      </c>
      <c r="L261" s="38" t="s">
        <v>169</v>
      </c>
      <c r="M261" s="74" t="s">
        <v>88</v>
      </c>
      <c r="N261" s="38">
        <v>905084</v>
      </c>
      <c r="O261" s="38" t="s">
        <v>944</v>
      </c>
      <c r="P261" s="38"/>
      <c r="Q261" s="83" t="s">
        <v>1212</v>
      </c>
      <c r="R261" s="81">
        <v>82.2</v>
      </c>
      <c r="S261" s="204"/>
    </row>
    <row r="262" spans="1:19" ht="18.75" x14ac:dyDescent="0.25">
      <c r="A262" s="101"/>
      <c r="B262" s="299" t="s">
        <v>853</v>
      </c>
      <c r="C262" s="300"/>
      <c r="D262" s="300"/>
      <c r="E262" s="300"/>
      <c r="F262" s="300"/>
      <c r="G262" s="300"/>
      <c r="H262" s="300"/>
      <c r="I262" s="300"/>
      <c r="J262" s="300"/>
      <c r="K262" s="300"/>
      <c r="L262" s="300"/>
      <c r="M262" s="300"/>
      <c r="N262" s="300"/>
      <c r="O262" s="300"/>
      <c r="P262" s="300"/>
      <c r="Q262" s="300"/>
      <c r="R262" s="85"/>
      <c r="S262" s="202"/>
    </row>
    <row r="263" spans="1:19" s="158" customFormat="1" ht="65.45" customHeight="1" x14ac:dyDescent="0.25">
      <c r="A263" s="161">
        <v>227</v>
      </c>
      <c r="B263" s="80">
        <v>1</v>
      </c>
      <c r="C263" s="40" t="s">
        <v>58</v>
      </c>
      <c r="D263" s="146" t="s">
        <v>409</v>
      </c>
      <c r="E263" s="40" t="s">
        <v>104</v>
      </c>
      <c r="F263" s="40">
        <v>1177.5</v>
      </c>
      <c r="G263" s="40">
        <v>11574281</v>
      </c>
      <c r="H263" s="40" t="s">
        <v>105</v>
      </c>
      <c r="I263" s="40">
        <v>1.3318000000000001</v>
      </c>
      <c r="J263" s="160" t="s">
        <v>85</v>
      </c>
      <c r="K263" s="160" t="s">
        <v>885</v>
      </c>
      <c r="L263" s="160" t="s">
        <v>169</v>
      </c>
      <c r="M263" s="74" t="s">
        <v>875</v>
      </c>
      <c r="N263" s="160">
        <v>1611344.82</v>
      </c>
      <c r="O263" s="160" t="s">
        <v>108</v>
      </c>
      <c r="P263" s="160" t="s">
        <v>108</v>
      </c>
      <c r="Q263" s="160"/>
      <c r="R263" s="81"/>
      <c r="S263" s="204"/>
    </row>
    <row r="264" spans="1:19" s="62" customFormat="1" ht="51" x14ac:dyDescent="0.25">
      <c r="A264" s="161">
        <v>228</v>
      </c>
      <c r="B264" s="80">
        <v>2</v>
      </c>
      <c r="C264" s="40" t="s">
        <v>58</v>
      </c>
      <c r="D264" s="160" t="s">
        <v>1820</v>
      </c>
      <c r="E264" s="160" t="s">
        <v>1819</v>
      </c>
      <c r="F264" s="160">
        <v>346.5</v>
      </c>
      <c r="G264" s="160">
        <v>2288791.89</v>
      </c>
      <c r="H264" s="160" t="s">
        <v>1821</v>
      </c>
      <c r="I264" s="160">
        <v>0.1394</v>
      </c>
      <c r="J264" s="160" t="s">
        <v>85</v>
      </c>
      <c r="K264" s="160" t="s">
        <v>1822</v>
      </c>
      <c r="L264" s="160" t="s">
        <v>169</v>
      </c>
      <c r="M264" s="74" t="s">
        <v>875</v>
      </c>
      <c r="N264" s="238">
        <v>107310.12</v>
      </c>
      <c r="O264" s="160" t="s">
        <v>102</v>
      </c>
      <c r="P264" s="40"/>
      <c r="Q264" s="127"/>
      <c r="R264" s="81"/>
      <c r="S264" s="204"/>
    </row>
    <row r="265" spans="1:19" s="62" customFormat="1" ht="178.5" x14ac:dyDescent="0.25">
      <c r="A265" s="161">
        <v>229</v>
      </c>
      <c r="B265" s="80">
        <v>3</v>
      </c>
      <c r="C265" s="40" t="s">
        <v>58</v>
      </c>
      <c r="D265" s="160" t="s">
        <v>1824</v>
      </c>
      <c r="E265" s="160" t="s">
        <v>1823</v>
      </c>
      <c r="F265" s="160">
        <v>346.5</v>
      </c>
      <c r="G265" s="160">
        <v>2288791.89</v>
      </c>
      <c r="H265" s="160" t="s">
        <v>1825</v>
      </c>
      <c r="I265" s="160">
        <v>5.96E-2</v>
      </c>
      <c r="J265" s="160" t="s">
        <v>1506</v>
      </c>
      <c r="K265" s="160" t="s">
        <v>1826</v>
      </c>
      <c r="L265" s="160" t="s">
        <v>169</v>
      </c>
      <c r="M265" s="74" t="s">
        <v>875</v>
      </c>
      <c r="N265" s="238">
        <v>85537.919999999998</v>
      </c>
      <c r="O265" s="160" t="s">
        <v>102</v>
      </c>
      <c r="P265" s="40"/>
      <c r="Q265" s="127"/>
      <c r="R265" s="81"/>
      <c r="S265" s="204"/>
    </row>
    <row r="266" spans="1:19" ht="22.5" customHeight="1" x14ac:dyDescent="0.25">
      <c r="A266" s="99"/>
      <c r="B266" s="281" t="s">
        <v>852</v>
      </c>
      <c r="C266" s="282"/>
      <c r="D266" s="321"/>
      <c r="E266" s="282"/>
      <c r="F266" s="282"/>
      <c r="G266" s="282"/>
      <c r="H266" s="282"/>
      <c r="I266" s="282"/>
      <c r="J266" s="282"/>
      <c r="K266" s="282"/>
      <c r="L266" s="282"/>
      <c r="M266" s="282"/>
      <c r="N266" s="282"/>
      <c r="O266" s="282"/>
      <c r="P266" s="282"/>
      <c r="Q266" s="282"/>
      <c r="R266" s="283"/>
      <c r="S266" s="201"/>
    </row>
    <row r="267" spans="1:19" ht="65.45" customHeight="1" x14ac:dyDescent="0.25">
      <c r="A267" s="99">
        <v>230</v>
      </c>
      <c r="B267" s="80">
        <v>1</v>
      </c>
      <c r="C267" s="40" t="s">
        <v>330</v>
      </c>
      <c r="D267" s="35" t="s">
        <v>1418</v>
      </c>
      <c r="E267" s="40" t="s">
        <v>1420</v>
      </c>
      <c r="F267" s="40">
        <v>1269.0999999999999</v>
      </c>
      <c r="G267" s="40">
        <v>12827531</v>
      </c>
      <c r="H267" s="40" t="s">
        <v>1421</v>
      </c>
      <c r="I267" s="40">
        <v>6289</v>
      </c>
      <c r="J267" s="38" t="s">
        <v>85</v>
      </c>
      <c r="K267" s="38" t="s">
        <v>877</v>
      </c>
      <c r="L267" s="38" t="s">
        <v>169</v>
      </c>
      <c r="M267" s="74" t="s">
        <v>875</v>
      </c>
      <c r="N267" s="38">
        <v>763610.38</v>
      </c>
      <c r="O267" s="38" t="s">
        <v>1417</v>
      </c>
      <c r="P267" s="38"/>
      <c r="Q267" s="38"/>
      <c r="R267" s="81"/>
      <c r="S267" s="204"/>
    </row>
    <row r="268" spans="1:19" ht="65.45" customHeight="1" x14ac:dyDescent="0.25">
      <c r="A268" s="99">
        <v>231</v>
      </c>
      <c r="B268" s="80">
        <v>2</v>
      </c>
      <c r="C268" s="40" t="s">
        <v>330</v>
      </c>
      <c r="D268" s="35" t="s">
        <v>1419</v>
      </c>
      <c r="E268" s="40" t="s">
        <v>1422</v>
      </c>
      <c r="F268" s="40">
        <v>1079.4000000000001</v>
      </c>
      <c r="G268" s="40">
        <v>11036754</v>
      </c>
      <c r="H268" s="40" t="s">
        <v>1423</v>
      </c>
      <c r="I268" s="40">
        <v>10000</v>
      </c>
      <c r="J268" s="38" t="s">
        <v>85</v>
      </c>
      <c r="K268" s="38" t="s">
        <v>877</v>
      </c>
      <c r="L268" s="38" t="s">
        <v>169</v>
      </c>
      <c r="M268" s="74" t="s">
        <v>875</v>
      </c>
      <c r="N268" s="38">
        <v>892700</v>
      </c>
      <c r="O268" s="38" t="s">
        <v>1417</v>
      </c>
      <c r="P268" s="38"/>
      <c r="Q268" s="38"/>
      <c r="R268" s="81"/>
      <c r="S268" s="204"/>
    </row>
    <row r="269" spans="1:19" ht="18.75" x14ac:dyDescent="0.25">
      <c r="A269" s="101"/>
      <c r="B269" s="299" t="s">
        <v>858</v>
      </c>
      <c r="C269" s="300"/>
      <c r="D269" s="317"/>
      <c r="E269" s="300"/>
      <c r="F269" s="300"/>
      <c r="G269" s="300"/>
      <c r="H269" s="300"/>
      <c r="I269" s="300"/>
      <c r="J269" s="300"/>
      <c r="K269" s="300"/>
      <c r="L269" s="300"/>
      <c r="M269" s="300"/>
      <c r="N269" s="300"/>
      <c r="O269" s="300"/>
      <c r="P269" s="300"/>
      <c r="Q269" s="300"/>
      <c r="R269" s="85"/>
      <c r="S269" s="202"/>
    </row>
    <row r="270" spans="1:19" ht="157.5" customHeight="1" x14ac:dyDescent="0.25">
      <c r="A270" s="99">
        <v>232</v>
      </c>
      <c r="B270" s="80">
        <v>1</v>
      </c>
      <c r="C270" s="40" t="s">
        <v>58</v>
      </c>
      <c r="D270" s="37" t="s">
        <v>382</v>
      </c>
      <c r="E270" s="40" t="s">
        <v>383</v>
      </c>
      <c r="F270" s="40">
        <v>257.8</v>
      </c>
      <c r="G270" s="40">
        <v>538685.99</v>
      </c>
      <c r="H270" s="40" t="s">
        <v>384</v>
      </c>
      <c r="I270" s="40">
        <v>0.1772</v>
      </c>
      <c r="J270" s="38" t="s">
        <v>85</v>
      </c>
      <c r="K270" s="38" t="s">
        <v>886</v>
      </c>
      <c r="L270" s="38" t="s">
        <v>169</v>
      </c>
      <c r="M270" s="53" t="s">
        <v>875</v>
      </c>
      <c r="N270" s="40">
        <v>282545.40000000002</v>
      </c>
      <c r="O270" s="38" t="s">
        <v>581</v>
      </c>
      <c r="P270" s="38" t="s">
        <v>581</v>
      </c>
      <c r="Q270" s="169" t="s">
        <v>1507</v>
      </c>
      <c r="R270" s="168">
        <v>63898</v>
      </c>
      <c r="S270" s="206"/>
    </row>
    <row r="271" spans="1:19" s="158" customFormat="1" ht="157.5" customHeight="1" x14ac:dyDescent="0.25">
      <c r="A271" s="161">
        <v>233</v>
      </c>
      <c r="B271" s="40">
        <v>2</v>
      </c>
      <c r="C271" s="40" t="s">
        <v>58</v>
      </c>
      <c r="D271" s="146" t="s">
        <v>1503</v>
      </c>
      <c r="E271" s="40" t="s">
        <v>1504</v>
      </c>
      <c r="F271" s="40">
        <v>244.2</v>
      </c>
      <c r="G271" s="40">
        <v>925058.9</v>
      </c>
      <c r="H271" s="40" t="s">
        <v>1505</v>
      </c>
      <c r="I271" s="40">
        <v>0.52</v>
      </c>
      <c r="J271" s="160" t="s">
        <v>1506</v>
      </c>
      <c r="K271" s="160" t="s">
        <v>830</v>
      </c>
      <c r="L271" s="160" t="s">
        <v>169</v>
      </c>
      <c r="M271" s="53" t="s">
        <v>88</v>
      </c>
      <c r="N271" s="40">
        <v>51274.080000000002</v>
      </c>
      <c r="O271" s="146" t="s">
        <v>1181</v>
      </c>
      <c r="P271" s="160"/>
      <c r="Q271" s="226" t="s">
        <v>1654</v>
      </c>
      <c r="R271" s="81">
        <v>70483</v>
      </c>
      <c r="S271" s="204"/>
    </row>
    <row r="272" spans="1:19" s="158" customFormat="1" ht="55.5" customHeight="1" x14ac:dyDescent="0.25">
      <c r="A272" s="161">
        <v>234</v>
      </c>
      <c r="B272" s="40">
        <v>3</v>
      </c>
      <c r="C272" s="40" t="s">
        <v>46</v>
      </c>
      <c r="D272" s="146" t="s">
        <v>1542</v>
      </c>
      <c r="E272" s="40" t="s">
        <v>1545</v>
      </c>
      <c r="F272" s="40">
        <v>44.8</v>
      </c>
      <c r="G272" s="40">
        <v>182911.68</v>
      </c>
      <c r="H272" s="40" t="s">
        <v>1543</v>
      </c>
      <c r="I272" s="40">
        <v>0.02</v>
      </c>
      <c r="J272" s="160" t="s">
        <v>85</v>
      </c>
      <c r="K272" s="160" t="s">
        <v>1544</v>
      </c>
      <c r="L272" s="160" t="s">
        <v>169</v>
      </c>
      <c r="M272" s="53" t="s">
        <v>88</v>
      </c>
      <c r="N272" s="40" t="s">
        <v>119</v>
      </c>
      <c r="O272" s="146" t="s">
        <v>1181</v>
      </c>
      <c r="P272" s="160"/>
      <c r="Q272" s="345" t="s">
        <v>1655</v>
      </c>
      <c r="R272" s="322">
        <v>60055.15</v>
      </c>
      <c r="S272" s="204"/>
    </row>
    <row r="273" spans="1:19" s="158" customFormat="1" ht="55.5" customHeight="1" x14ac:dyDescent="0.25">
      <c r="A273" s="161">
        <v>235</v>
      </c>
      <c r="B273" s="40">
        <v>4</v>
      </c>
      <c r="C273" s="40" t="s">
        <v>46</v>
      </c>
      <c r="D273" s="146" t="s">
        <v>1542</v>
      </c>
      <c r="E273" s="40" t="s">
        <v>1546</v>
      </c>
      <c r="F273" s="172">
        <v>26.8</v>
      </c>
      <c r="G273" s="40">
        <v>109420.38</v>
      </c>
      <c r="H273" s="40" t="s">
        <v>1543</v>
      </c>
      <c r="I273" s="40">
        <v>0.02</v>
      </c>
      <c r="J273" s="160" t="s">
        <v>85</v>
      </c>
      <c r="K273" s="160" t="s">
        <v>1544</v>
      </c>
      <c r="L273" s="160" t="s">
        <v>169</v>
      </c>
      <c r="M273" s="53" t="s">
        <v>88</v>
      </c>
      <c r="N273" s="40" t="s">
        <v>119</v>
      </c>
      <c r="O273" s="146" t="s">
        <v>1181</v>
      </c>
      <c r="P273" s="160"/>
      <c r="Q273" s="346"/>
      <c r="R273" s="323"/>
      <c r="S273" s="204"/>
    </row>
    <row r="274" spans="1:19" s="158" customFormat="1" ht="77.25" customHeight="1" x14ac:dyDescent="0.25">
      <c r="A274" s="161">
        <v>236</v>
      </c>
      <c r="B274" s="40">
        <v>5</v>
      </c>
      <c r="C274" s="40" t="s">
        <v>46</v>
      </c>
      <c r="D274" s="146" t="s">
        <v>1542</v>
      </c>
      <c r="E274" s="40" t="s">
        <v>1547</v>
      </c>
      <c r="F274" s="40">
        <v>27.3</v>
      </c>
      <c r="G274" s="40">
        <v>111461.81</v>
      </c>
      <c r="H274" s="40" t="s">
        <v>1543</v>
      </c>
      <c r="I274" s="40">
        <v>0.02</v>
      </c>
      <c r="J274" s="160" t="s">
        <v>85</v>
      </c>
      <c r="K274" s="160" t="s">
        <v>1544</v>
      </c>
      <c r="L274" s="160" t="s">
        <v>169</v>
      </c>
      <c r="M274" s="53" t="s">
        <v>88</v>
      </c>
      <c r="N274" s="40" t="s">
        <v>119</v>
      </c>
      <c r="O274" s="146" t="s">
        <v>1181</v>
      </c>
      <c r="P274" s="160"/>
      <c r="Q274" s="346"/>
      <c r="R274" s="323"/>
      <c r="S274" s="204"/>
    </row>
    <row r="275" spans="1:19" s="158" customFormat="1" ht="77.25" customHeight="1" x14ac:dyDescent="0.25">
      <c r="A275" s="161">
        <v>237</v>
      </c>
      <c r="B275" s="40">
        <v>6</v>
      </c>
      <c r="C275" s="40" t="s">
        <v>46</v>
      </c>
      <c r="D275" s="146" t="s">
        <v>1542</v>
      </c>
      <c r="E275" s="40" t="s">
        <v>1548</v>
      </c>
      <c r="F275" s="40">
        <v>29.3</v>
      </c>
      <c r="G275" s="40">
        <v>119627.51</v>
      </c>
      <c r="H275" s="40" t="s">
        <v>1543</v>
      </c>
      <c r="I275" s="40">
        <v>0.02</v>
      </c>
      <c r="J275" s="160" t="s">
        <v>85</v>
      </c>
      <c r="K275" s="160" t="s">
        <v>1544</v>
      </c>
      <c r="L275" s="160" t="s">
        <v>169</v>
      </c>
      <c r="M275" s="53" t="s">
        <v>88</v>
      </c>
      <c r="N275" s="40" t="s">
        <v>119</v>
      </c>
      <c r="O275" s="146" t="s">
        <v>1181</v>
      </c>
      <c r="P275" s="160"/>
      <c r="Q275" s="346"/>
      <c r="R275" s="323"/>
      <c r="S275" s="204"/>
    </row>
    <row r="276" spans="1:19" s="158" customFormat="1" ht="72" customHeight="1" x14ac:dyDescent="0.25">
      <c r="A276" s="161">
        <v>238</v>
      </c>
      <c r="B276" s="40">
        <v>7</v>
      </c>
      <c r="C276" s="40" t="s">
        <v>46</v>
      </c>
      <c r="D276" s="146" t="s">
        <v>1542</v>
      </c>
      <c r="E276" s="40" t="s">
        <v>1549</v>
      </c>
      <c r="F276" s="40">
        <v>29.2</v>
      </c>
      <c r="G276" s="40">
        <v>238029.35</v>
      </c>
      <c r="H276" s="40" t="s">
        <v>1543</v>
      </c>
      <c r="I276" s="40">
        <v>0.02</v>
      </c>
      <c r="J276" s="160" t="s">
        <v>85</v>
      </c>
      <c r="K276" s="160" t="s">
        <v>1544</v>
      </c>
      <c r="L276" s="160" t="s">
        <v>169</v>
      </c>
      <c r="M276" s="53" t="s">
        <v>88</v>
      </c>
      <c r="N276" s="40" t="s">
        <v>119</v>
      </c>
      <c r="O276" s="146" t="s">
        <v>1181</v>
      </c>
      <c r="P276" s="160"/>
      <c r="Q276" s="346"/>
      <c r="R276" s="323"/>
      <c r="S276" s="204"/>
    </row>
    <row r="277" spans="1:19" s="158" customFormat="1" ht="66.75" customHeight="1" x14ac:dyDescent="0.25">
      <c r="A277" s="161">
        <v>239</v>
      </c>
      <c r="B277" s="40">
        <v>8</v>
      </c>
      <c r="C277" s="40" t="s">
        <v>46</v>
      </c>
      <c r="D277" s="146" t="s">
        <v>1542</v>
      </c>
      <c r="E277" s="40" t="s">
        <v>1550</v>
      </c>
      <c r="F277" s="40">
        <v>56.2</v>
      </c>
      <c r="G277" s="40">
        <v>458124.98</v>
      </c>
      <c r="H277" s="40" t="s">
        <v>1543</v>
      </c>
      <c r="I277" s="40">
        <v>0.02</v>
      </c>
      <c r="J277" s="160" t="s">
        <v>85</v>
      </c>
      <c r="K277" s="160" t="s">
        <v>1544</v>
      </c>
      <c r="L277" s="160" t="s">
        <v>169</v>
      </c>
      <c r="M277" s="53" t="s">
        <v>88</v>
      </c>
      <c r="N277" s="40" t="s">
        <v>119</v>
      </c>
      <c r="O277" s="146" t="s">
        <v>1181</v>
      </c>
      <c r="P277" s="160"/>
      <c r="Q277" s="347"/>
      <c r="R277" s="324"/>
      <c r="S277" s="204"/>
    </row>
    <row r="278" spans="1:19" ht="23.25" customHeight="1" x14ac:dyDescent="0.25">
      <c r="A278" s="99"/>
      <c r="B278" s="281" t="s">
        <v>1400</v>
      </c>
      <c r="C278" s="282"/>
      <c r="D278" s="282"/>
      <c r="E278" s="282"/>
      <c r="F278" s="282"/>
      <c r="G278" s="282"/>
      <c r="H278" s="282"/>
      <c r="I278" s="282"/>
      <c r="J278" s="282"/>
      <c r="K278" s="282"/>
      <c r="L278" s="282"/>
      <c r="M278" s="282"/>
      <c r="N278" s="282"/>
      <c r="O278" s="282"/>
      <c r="P278" s="282"/>
      <c r="Q278" s="282"/>
      <c r="R278" s="283"/>
      <c r="S278" s="201"/>
    </row>
    <row r="279" spans="1:19" ht="55.5" customHeight="1" x14ac:dyDescent="0.25">
      <c r="A279" s="99">
        <v>240</v>
      </c>
      <c r="B279" s="80">
        <v>1</v>
      </c>
      <c r="C279" s="40" t="s">
        <v>408</v>
      </c>
      <c r="D279" s="37" t="s">
        <v>1401</v>
      </c>
      <c r="E279" s="40" t="s">
        <v>1402</v>
      </c>
      <c r="F279" s="40">
        <v>217.2</v>
      </c>
      <c r="G279" s="40">
        <v>249651.85</v>
      </c>
      <c r="H279" s="40" t="s">
        <v>119</v>
      </c>
      <c r="I279" s="40" t="s">
        <v>119</v>
      </c>
      <c r="J279" s="40" t="s">
        <v>119</v>
      </c>
      <c r="K279" s="40" t="s">
        <v>119</v>
      </c>
      <c r="L279" s="40" t="s">
        <v>119</v>
      </c>
      <c r="M279" s="40" t="s">
        <v>119</v>
      </c>
      <c r="N279" s="40" t="s">
        <v>119</v>
      </c>
      <c r="O279" s="37" t="s">
        <v>1403</v>
      </c>
      <c r="P279" s="38"/>
      <c r="Q279" s="69" t="s">
        <v>1104</v>
      </c>
      <c r="R279" s="81">
        <v>342100</v>
      </c>
      <c r="S279" s="204"/>
    </row>
    <row r="280" spans="1:19" s="158" customFormat="1" ht="55.5" customHeight="1" x14ac:dyDescent="0.25">
      <c r="A280" s="161">
        <v>241</v>
      </c>
      <c r="B280" s="80">
        <v>2</v>
      </c>
      <c r="C280" s="40" t="s">
        <v>408</v>
      </c>
      <c r="D280" s="146" t="s">
        <v>1580</v>
      </c>
      <c r="E280" s="40" t="s">
        <v>1579</v>
      </c>
      <c r="F280" s="40">
        <v>361.6</v>
      </c>
      <c r="G280" s="40">
        <v>595804.69999999995</v>
      </c>
      <c r="H280" s="40" t="s">
        <v>119</v>
      </c>
      <c r="I280" s="40" t="s">
        <v>119</v>
      </c>
      <c r="J280" s="40" t="s">
        <v>119</v>
      </c>
      <c r="K280" s="40" t="s">
        <v>119</v>
      </c>
      <c r="L280" s="40" t="s">
        <v>119</v>
      </c>
      <c r="M280" s="40" t="s">
        <v>119</v>
      </c>
      <c r="N280" s="40" t="s">
        <v>119</v>
      </c>
      <c r="O280" s="146" t="s">
        <v>1181</v>
      </c>
      <c r="P280" s="160"/>
      <c r="Q280" s="69"/>
      <c r="R280" s="81"/>
      <c r="S280" s="204"/>
    </row>
    <row r="281" spans="1:19" s="158" customFormat="1" ht="27.75" customHeight="1" x14ac:dyDescent="0.25">
      <c r="A281" s="360">
        <v>242</v>
      </c>
      <c r="B281" s="363">
        <v>3</v>
      </c>
      <c r="C281" s="160" t="s">
        <v>1644</v>
      </c>
      <c r="D281" s="289" t="s">
        <v>1648</v>
      </c>
      <c r="E281" s="366" t="s">
        <v>1653</v>
      </c>
      <c r="F281" s="225">
        <v>575.4</v>
      </c>
      <c r="G281" s="369">
        <v>937738.69</v>
      </c>
      <c r="H281" s="286" t="s">
        <v>1647</v>
      </c>
      <c r="I281" s="286">
        <v>9.4100000000000003E-2</v>
      </c>
      <c r="J281" s="286" t="s">
        <v>85</v>
      </c>
      <c r="K281" s="286" t="s">
        <v>1646</v>
      </c>
      <c r="L281" s="366" t="s">
        <v>169</v>
      </c>
      <c r="M281" s="366" t="s">
        <v>875</v>
      </c>
      <c r="N281" s="366">
        <v>563320.24</v>
      </c>
      <c r="O281" s="289" t="s">
        <v>1645</v>
      </c>
      <c r="P281" s="160"/>
      <c r="Q281" s="372"/>
      <c r="R281" s="276"/>
      <c r="S281" s="359"/>
    </row>
    <row r="282" spans="1:19" s="158" customFormat="1" ht="21" customHeight="1" x14ac:dyDescent="0.25">
      <c r="A282" s="361"/>
      <c r="B282" s="364"/>
      <c r="C282" s="160" t="s">
        <v>58</v>
      </c>
      <c r="D282" s="290"/>
      <c r="E282" s="367"/>
      <c r="F282" s="40">
        <v>376.2</v>
      </c>
      <c r="G282" s="370"/>
      <c r="H282" s="287"/>
      <c r="I282" s="287"/>
      <c r="J282" s="287"/>
      <c r="K282" s="287"/>
      <c r="L282" s="367"/>
      <c r="M282" s="367"/>
      <c r="N282" s="367"/>
      <c r="O282" s="290"/>
      <c r="P282" s="160"/>
      <c r="Q282" s="373"/>
      <c r="R282" s="277"/>
      <c r="S282" s="359"/>
    </row>
    <row r="283" spans="1:19" s="158" customFormat="1" ht="20.25" customHeight="1" x14ac:dyDescent="0.25">
      <c r="A283" s="361"/>
      <c r="B283" s="364"/>
      <c r="C283" s="160" t="s">
        <v>1649</v>
      </c>
      <c r="D283" s="290"/>
      <c r="E283" s="367"/>
      <c r="F283" s="40">
        <v>23.5</v>
      </c>
      <c r="G283" s="370"/>
      <c r="H283" s="287"/>
      <c r="I283" s="287"/>
      <c r="J283" s="287"/>
      <c r="K283" s="287"/>
      <c r="L283" s="367"/>
      <c r="M283" s="367"/>
      <c r="N283" s="367"/>
      <c r="O283" s="290"/>
      <c r="P283" s="160"/>
      <c r="Q283" s="373"/>
      <c r="R283" s="277"/>
      <c r="S283" s="359"/>
    </row>
    <row r="284" spans="1:19" s="158" customFormat="1" ht="20.25" customHeight="1" x14ac:dyDescent="0.25">
      <c r="A284" s="361"/>
      <c r="B284" s="364"/>
      <c r="C284" s="160" t="s">
        <v>412</v>
      </c>
      <c r="D284" s="290"/>
      <c r="E284" s="367"/>
      <c r="F284" s="40">
        <v>40.9</v>
      </c>
      <c r="G284" s="370"/>
      <c r="H284" s="287"/>
      <c r="I284" s="287"/>
      <c r="J284" s="287"/>
      <c r="K284" s="287"/>
      <c r="L284" s="367"/>
      <c r="M284" s="367"/>
      <c r="N284" s="367"/>
      <c r="O284" s="290"/>
      <c r="P284" s="160"/>
      <c r="Q284" s="373"/>
      <c r="R284" s="277"/>
      <c r="S284" s="359"/>
    </row>
    <row r="285" spans="1:19" s="158" customFormat="1" ht="20.25" customHeight="1" x14ac:dyDescent="0.25">
      <c r="A285" s="361"/>
      <c r="B285" s="364"/>
      <c r="C285" s="160" t="s">
        <v>412</v>
      </c>
      <c r="D285" s="290"/>
      <c r="E285" s="367"/>
      <c r="F285" s="40">
        <v>28.1</v>
      </c>
      <c r="G285" s="370"/>
      <c r="H285" s="287"/>
      <c r="I285" s="287"/>
      <c r="J285" s="287"/>
      <c r="K285" s="287"/>
      <c r="L285" s="367"/>
      <c r="M285" s="367"/>
      <c r="N285" s="367"/>
      <c r="O285" s="290"/>
      <c r="P285" s="160"/>
      <c r="Q285" s="373"/>
      <c r="R285" s="277"/>
      <c r="S285" s="359"/>
    </row>
    <row r="286" spans="1:19" s="158" customFormat="1" ht="20.25" customHeight="1" x14ac:dyDescent="0.25">
      <c r="A286" s="361"/>
      <c r="B286" s="364"/>
      <c r="C286" s="160" t="s">
        <v>1650</v>
      </c>
      <c r="D286" s="290"/>
      <c r="E286" s="367"/>
      <c r="F286" s="40">
        <v>31.7</v>
      </c>
      <c r="G286" s="370"/>
      <c r="H286" s="287"/>
      <c r="I286" s="287"/>
      <c r="J286" s="287"/>
      <c r="K286" s="287"/>
      <c r="L286" s="367"/>
      <c r="M286" s="367"/>
      <c r="N286" s="367"/>
      <c r="O286" s="290"/>
      <c r="P286" s="160"/>
      <c r="Q286" s="373"/>
      <c r="R286" s="277"/>
      <c r="S286" s="359"/>
    </row>
    <row r="287" spans="1:19" s="158" customFormat="1" ht="20.25" customHeight="1" x14ac:dyDescent="0.25">
      <c r="A287" s="361"/>
      <c r="B287" s="364"/>
      <c r="C287" s="160" t="s">
        <v>411</v>
      </c>
      <c r="D287" s="290"/>
      <c r="E287" s="367"/>
      <c r="F287" s="40">
        <v>1.7</v>
      </c>
      <c r="G287" s="370"/>
      <c r="H287" s="287"/>
      <c r="I287" s="287"/>
      <c r="J287" s="287"/>
      <c r="K287" s="287"/>
      <c r="L287" s="367"/>
      <c r="M287" s="367"/>
      <c r="N287" s="367"/>
      <c r="O287" s="290"/>
      <c r="P287" s="160"/>
      <c r="Q287" s="373"/>
      <c r="R287" s="277"/>
      <c r="S287" s="359"/>
    </row>
    <row r="288" spans="1:19" s="158" customFormat="1" ht="20.25" customHeight="1" x14ac:dyDescent="0.25">
      <c r="A288" s="361"/>
      <c r="B288" s="364"/>
      <c r="C288" s="40" t="s">
        <v>411</v>
      </c>
      <c r="D288" s="290"/>
      <c r="E288" s="367"/>
      <c r="F288" s="40">
        <v>3</v>
      </c>
      <c r="G288" s="370"/>
      <c r="H288" s="287"/>
      <c r="I288" s="287"/>
      <c r="J288" s="287"/>
      <c r="K288" s="287"/>
      <c r="L288" s="367"/>
      <c r="M288" s="367"/>
      <c r="N288" s="367"/>
      <c r="O288" s="290"/>
      <c r="P288" s="160"/>
      <c r="Q288" s="373"/>
      <c r="R288" s="277"/>
      <c r="S288" s="359"/>
    </row>
    <row r="289" spans="1:19" s="158" customFormat="1" ht="20.25" customHeight="1" x14ac:dyDescent="0.25">
      <c r="A289" s="361"/>
      <c r="B289" s="364"/>
      <c r="C289" s="40" t="s">
        <v>1651</v>
      </c>
      <c r="D289" s="290"/>
      <c r="E289" s="367"/>
      <c r="F289" s="40">
        <v>2.8</v>
      </c>
      <c r="G289" s="370"/>
      <c r="H289" s="287"/>
      <c r="I289" s="287"/>
      <c r="J289" s="287"/>
      <c r="K289" s="287"/>
      <c r="L289" s="367"/>
      <c r="M289" s="367"/>
      <c r="N289" s="367"/>
      <c r="O289" s="290"/>
      <c r="P289" s="160"/>
      <c r="Q289" s="373"/>
      <c r="R289" s="277"/>
      <c r="S289" s="359"/>
    </row>
    <row r="290" spans="1:19" s="158" customFormat="1" ht="20.25" customHeight="1" x14ac:dyDescent="0.25">
      <c r="A290" s="362"/>
      <c r="B290" s="365"/>
      <c r="C290" s="16" t="s">
        <v>1652</v>
      </c>
      <c r="D290" s="291"/>
      <c r="E290" s="368"/>
      <c r="F290" s="160">
        <v>67.5</v>
      </c>
      <c r="G290" s="371"/>
      <c r="H290" s="288"/>
      <c r="I290" s="288"/>
      <c r="J290" s="288"/>
      <c r="K290" s="288"/>
      <c r="L290" s="368"/>
      <c r="M290" s="368"/>
      <c r="N290" s="368"/>
      <c r="O290" s="291"/>
      <c r="P290" s="160"/>
      <c r="Q290" s="374"/>
      <c r="R290" s="278"/>
      <c r="S290" s="359"/>
    </row>
    <row r="291" spans="1:19" ht="18.95" customHeight="1" x14ac:dyDescent="0.25">
      <c r="A291" s="101"/>
      <c r="B291" s="299" t="s">
        <v>859</v>
      </c>
      <c r="C291" s="300"/>
      <c r="D291" s="300"/>
      <c r="E291" s="300"/>
      <c r="F291" s="300"/>
      <c r="G291" s="300"/>
      <c r="H291" s="300"/>
      <c r="I291" s="300"/>
      <c r="J291" s="300"/>
      <c r="K291" s="300"/>
      <c r="L291" s="300"/>
      <c r="M291" s="300"/>
      <c r="N291" s="300"/>
      <c r="O291" s="300"/>
      <c r="P291" s="300"/>
      <c r="Q291" s="300"/>
      <c r="R291" s="85"/>
      <c r="S291" s="202"/>
    </row>
    <row r="292" spans="1:19" ht="76.5" x14ac:dyDescent="0.25">
      <c r="A292" s="99">
        <v>243</v>
      </c>
      <c r="B292" s="42">
        <v>1</v>
      </c>
      <c r="C292" s="40" t="s">
        <v>58</v>
      </c>
      <c r="D292" s="38" t="s">
        <v>109</v>
      </c>
      <c r="E292" s="38" t="s">
        <v>114</v>
      </c>
      <c r="F292" s="38">
        <v>421.6</v>
      </c>
      <c r="G292" s="38">
        <v>782068</v>
      </c>
      <c r="H292" s="38" t="s">
        <v>120</v>
      </c>
      <c r="I292" s="38">
        <v>0.15049999999999999</v>
      </c>
      <c r="J292" s="38" t="s">
        <v>85</v>
      </c>
      <c r="K292" s="38" t="s">
        <v>886</v>
      </c>
      <c r="L292" s="38" t="s">
        <v>169</v>
      </c>
      <c r="M292" s="74" t="s">
        <v>875</v>
      </c>
      <c r="N292" s="38">
        <v>2699.65</v>
      </c>
      <c r="O292" s="38" t="s">
        <v>452</v>
      </c>
      <c r="P292" s="38">
        <v>100</v>
      </c>
      <c r="Q292" s="38"/>
      <c r="R292" s="81"/>
      <c r="S292" s="204"/>
    </row>
    <row r="293" spans="1:19" ht="76.5" x14ac:dyDescent="0.25">
      <c r="A293" s="161">
        <v>244</v>
      </c>
      <c r="B293" s="42">
        <v>2</v>
      </c>
      <c r="C293" s="40" t="s">
        <v>58</v>
      </c>
      <c r="D293" s="38" t="s">
        <v>110</v>
      </c>
      <c r="E293" s="38" t="s">
        <v>115</v>
      </c>
      <c r="F293" s="38">
        <v>444</v>
      </c>
      <c r="G293" s="38">
        <v>6282802</v>
      </c>
      <c r="H293" s="38" t="s">
        <v>121</v>
      </c>
      <c r="I293" s="38">
        <v>0.1066</v>
      </c>
      <c r="J293" s="38" t="s">
        <v>85</v>
      </c>
      <c r="K293" s="38" t="s">
        <v>887</v>
      </c>
      <c r="L293" s="38" t="s">
        <v>169</v>
      </c>
      <c r="M293" s="74" t="s">
        <v>875</v>
      </c>
      <c r="N293" s="38">
        <v>155166.96</v>
      </c>
      <c r="O293" s="38" t="s">
        <v>453</v>
      </c>
      <c r="P293" s="38">
        <v>200</v>
      </c>
      <c r="Q293" s="38"/>
      <c r="R293" s="81"/>
      <c r="S293" s="204"/>
    </row>
    <row r="294" spans="1:19" ht="78" customHeight="1" x14ac:dyDescent="0.25">
      <c r="A294" s="161">
        <v>245</v>
      </c>
      <c r="B294" s="42">
        <v>3</v>
      </c>
      <c r="C294" s="40" t="s">
        <v>380</v>
      </c>
      <c r="D294" s="38" t="s">
        <v>111</v>
      </c>
      <c r="E294" s="38" t="s">
        <v>116</v>
      </c>
      <c r="F294" s="38">
        <v>215.7</v>
      </c>
      <c r="G294" s="38" t="s">
        <v>119</v>
      </c>
      <c r="H294" s="38" t="s">
        <v>122</v>
      </c>
      <c r="I294" s="38">
        <v>0.10539999999999999</v>
      </c>
      <c r="J294" s="38" t="s">
        <v>85</v>
      </c>
      <c r="K294" s="38" t="s">
        <v>888</v>
      </c>
      <c r="L294" s="38" t="s">
        <v>169</v>
      </c>
      <c r="M294" s="74" t="s">
        <v>875</v>
      </c>
      <c r="N294" s="38">
        <v>223058.02</v>
      </c>
      <c r="O294" s="38" t="s">
        <v>454</v>
      </c>
      <c r="P294" s="38">
        <v>100</v>
      </c>
      <c r="Q294" s="69" t="s">
        <v>1104</v>
      </c>
      <c r="R294" s="95">
        <v>192.5</v>
      </c>
      <c r="S294" s="195"/>
    </row>
    <row r="295" spans="1:19" ht="90.95" customHeight="1" x14ac:dyDescent="0.25">
      <c r="A295" s="161">
        <v>246</v>
      </c>
      <c r="B295" s="42">
        <v>4</v>
      </c>
      <c r="C295" s="40" t="s">
        <v>58</v>
      </c>
      <c r="D295" s="38" t="s">
        <v>112</v>
      </c>
      <c r="E295" s="38" t="s">
        <v>117</v>
      </c>
      <c r="F295" s="38">
        <v>53.1</v>
      </c>
      <c r="G295" s="38">
        <v>9997422.4499999993</v>
      </c>
      <c r="H295" s="38" t="s">
        <v>123</v>
      </c>
      <c r="I295" s="38">
        <v>1.24E-2</v>
      </c>
      <c r="J295" s="38" t="s">
        <v>85</v>
      </c>
      <c r="K295" s="38" t="s">
        <v>889</v>
      </c>
      <c r="L295" s="38" t="s">
        <v>169</v>
      </c>
      <c r="M295" s="74" t="s">
        <v>875</v>
      </c>
      <c r="N295" s="38">
        <v>10268.44</v>
      </c>
      <c r="O295" s="38" t="s">
        <v>453</v>
      </c>
      <c r="P295" s="38">
        <v>50</v>
      </c>
      <c r="Q295" s="38"/>
      <c r="R295" s="221"/>
      <c r="S295" s="207"/>
    </row>
    <row r="296" spans="1:19" ht="76.5" x14ac:dyDescent="0.25">
      <c r="A296" s="161">
        <v>247</v>
      </c>
      <c r="B296" s="42">
        <v>5</v>
      </c>
      <c r="C296" s="40" t="s">
        <v>58</v>
      </c>
      <c r="D296" s="38" t="s">
        <v>113</v>
      </c>
      <c r="E296" s="38" t="s">
        <v>118</v>
      </c>
      <c r="F296" s="38">
        <v>64.599999999999994</v>
      </c>
      <c r="G296" s="38">
        <v>441818.78</v>
      </c>
      <c r="H296" s="38" t="s">
        <v>124</v>
      </c>
      <c r="I296" s="79">
        <v>0.09</v>
      </c>
      <c r="J296" s="38" t="s">
        <v>85</v>
      </c>
      <c r="K296" s="38" t="s">
        <v>886</v>
      </c>
      <c r="L296" s="38" t="s">
        <v>169</v>
      </c>
      <c r="M296" s="74" t="s">
        <v>875</v>
      </c>
      <c r="N296" s="38">
        <v>97281</v>
      </c>
      <c r="O296" s="38" t="s">
        <v>455</v>
      </c>
      <c r="P296" s="38">
        <v>50</v>
      </c>
      <c r="Q296" s="38"/>
      <c r="R296" s="220"/>
      <c r="S296" s="207"/>
    </row>
    <row r="297" spans="1:19" ht="18.75" x14ac:dyDescent="0.25">
      <c r="A297" s="101"/>
      <c r="B297" s="299" t="s">
        <v>861</v>
      </c>
      <c r="C297" s="300"/>
      <c r="D297" s="344"/>
      <c r="E297" s="300"/>
      <c r="F297" s="300"/>
      <c r="G297" s="300"/>
      <c r="H297" s="300"/>
      <c r="I297" s="300"/>
      <c r="J297" s="300"/>
      <c r="K297" s="300"/>
      <c r="L297" s="300"/>
      <c r="M297" s="300"/>
      <c r="N297" s="300"/>
      <c r="O297" s="300"/>
      <c r="P297" s="300"/>
      <c r="Q297" s="300"/>
      <c r="R297" s="81"/>
      <c r="S297" s="204"/>
    </row>
    <row r="298" spans="1:19" ht="63.75" x14ac:dyDescent="0.25">
      <c r="A298" s="99">
        <v>248</v>
      </c>
      <c r="B298" s="42">
        <v>1</v>
      </c>
      <c r="C298" s="41" t="s">
        <v>58</v>
      </c>
      <c r="D298" s="38" t="s">
        <v>138</v>
      </c>
      <c r="E298" s="42" t="s">
        <v>146</v>
      </c>
      <c r="F298" s="37">
        <v>2160.6</v>
      </c>
      <c r="G298" s="37">
        <v>1832225.89</v>
      </c>
      <c r="H298" s="37" t="s">
        <v>147</v>
      </c>
      <c r="I298" s="37">
        <v>0.36890000000000001</v>
      </c>
      <c r="J298" s="37" t="s">
        <v>85</v>
      </c>
      <c r="K298" s="37" t="s">
        <v>166</v>
      </c>
      <c r="L298" s="37" t="s">
        <v>169</v>
      </c>
      <c r="M298" s="52" t="s">
        <v>875</v>
      </c>
      <c r="N298" s="37">
        <v>198025.52</v>
      </c>
      <c r="O298" s="37" t="s">
        <v>1015</v>
      </c>
      <c r="P298" s="37">
        <v>200</v>
      </c>
      <c r="Q298" s="37"/>
      <c r="R298" s="81" t="s">
        <v>1020</v>
      </c>
      <c r="S298" s="204"/>
    </row>
    <row r="299" spans="1:19" ht="51" x14ac:dyDescent="0.25">
      <c r="A299" s="161">
        <v>249</v>
      </c>
      <c r="B299" s="42">
        <v>2</v>
      </c>
      <c r="C299" s="41" t="s">
        <v>58</v>
      </c>
      <c r="D299" s="38" t="s">
        <v>139</v>
      </c>
      <c r="E299" s="42" t="s">
        <v>148</v>
      </c>
      <c r="F299" s="37">
        <v>171.1</v>
      </c>
      <c r="G299" s="37">
        <v>147174.93</v>
      </c>
      <c r="H299" s="37" t="s">
        <v>149</v>
      </c>
      <c r="I299" s="37">
        <v>6.1199999999999997E-2</v>
      </c>
      <c r="J299" s="37" t="s">
        <v>85</v>
      </c>
      <c r="K299" s="37" t="s">
        <v>167</v>
      </c>
      <c r="L299" s="37" t="s">
        <v>169</v>
      </c>
      <c r="M299" s="52" t="s">
        <v>875</v>
      </c>
      <c r="N299" s="37">
        <v>32852.160000000003</v>
      </c>
      <c r="O299" s="37" t="s">
        <v>457</v>
      </c>
      <c r="P299" s="37">
        <v>150</v>
      </c>
      <c r="Q299" s="83" t="s">
        <v>1212</v>
      </c>
      <c r="R299" s="81">
        <v>12300</v>
      </c>
      <c r="S299" s="204"/>
    </row>
    <row r="300" spans="1:19" ht="64.5" x14ac:dyDescent="0.25">
      <c r="A300" s="161">
        <v>250</v>
      </c>
      <c r="B300" s="42">
        <v>3</v>
      </c>
      <c r="C300" s="41" t="s">
        <v>58</v>
      </c>
      <c r="D300" s="38" t="s">
        <v>140</v>
      </c>
      <c r="E300" s="42" t="s">
        <v>150</v>
      </c>
      <c r="F300" s="37">
        <v>1331.4</v>
      </c>
      <c r="G300" s="37">
        <v>4594288.6100000003</v>
      </c>
      <c r="H300" s="37" t="s">
        <v>151</v>
      </c>
      <c r="I300" s="37">
        <v>0.26119999999999999</v>
      </c>
      <c r="J300" s="37" t="s">
        <v>85</v>
      </c>
      <c r="K300" s="37" t="s">
        <v>167</v>
      </c>
      <c r="L300" s="37" t="s">
        <v>169</v>
      </c>
      <c r="M300" s="52" t="s">
        <v>875</v>
      </c>
      <c r="N300" s="37">
        <v>117618.36</v>
      </c>
      <c r="O300" s="37" t="s">
        <v>457</v>
      </c>
      <c r="P300" s="37">
        <v>203</v>
      </c>
      <c r="Q300" s="37"/>
      <c r="R300" s="81" t="s">
        <v>1021</v>
      </c>
      <c r="S300" s="204"/>
    </row>
    <row r="301" spans="1:19" ht="64.5" x14ac:dyDescent="0.25">
      <c r="A301" s="161">
        <v>251</v>
      </c>
      <c r="B301" s="42">
        <v>4</v>
      </c>
      <c r="C301" s="41" t="s">
        <v>58</v>
      </c>
      <c r="D301" s="38" t="s">
        <v>141</v>
      </c>
      <c r="E301" s="42" t="s">
        <v>152</v>
      </c>
      <c r="F301" s="37">
        <v>1914.9</v>
      </c>
      <c r="G301" s="37" t="s">
        <v>153</v>
      </c>
      <c r="H301" s="37" t="s">
        <v>154</v>
      </c>
      <c r="I301" s="37">
        <v>0.47299999999999998</v>
      </c>
      <c r="J301" s="37" t="s">
        <v>85</v>
      </c>
      <c r="K301" s="37" t="s">
        <v>167</v>
      </c>
      <c r="L301" s="37" t="s">
        <v>169</v>
      </c>
      <c r="M301" s="52" t="s">
        <v>875</v>
      </c>
      <c r="N301" s="37">
        <v>203957.6</v>
      </c>
      <c r="O301" s="37" t="s">
        <v>457</v>
      </c>
      <c r="P301" s="37">
        <v>207</v>
      </c>
      <c r="Q301" s="37"/>
      <c r="R301" s="81" t="s">
        <v>1021</v>
      </c>
      <c r="S301" s="204"/>
    </row>
    <row r="302" spans="1:19" ht="64.5" x14ac:dyDescent="0.25">
      <c r="A302" s="161">
        <v>252</v>
      </c>
      <c r="B302" s="42">
        <v>5</v>
      </c>
      <c r="C302" s="41" t="s">
        <v>58</v>
      </c>
      <c r="D302" s="38" t="s">
        <v>142</v>
      </c>
      <c r="E302" s="42" t="s">
        <v>155</v>
      </c>
      <c r="F302" s="37">
        <v>1507.4</v>
      </c>
      <c r="G302" s="37" t="s">
        <v>156</v>
      </c>
      <c r="H302" s="43" t="s">
        <v>410</v>
      </c>
      <c r="I302" s="37">
        <v>2.3704000000000001</v>
      </c>
      <c r="J302" s="37" t="s">
        <v>85</v>
      </c>
      <c r="K302" s="37" t="s">
        <v>168</v>
      </c>
      <c r="L302" s="37" t="s">
        <v>169</v>
      </c>
      <c r="M302" s="52" t="s">
        <v>875</v>
      </c>
      <c r="N302" s="37">
        <v>1022116.48</v>
      </c>
      <c r="O302" s="37" t="s">
        <v>457</v>
      </c>
      <c r="P302" s="37">
        <v>187</v>
      </c>
      <c r="Q302" s="37"/>
      <c r="R302" s="81" t="s">
        <v>1021</v>
      </c>
      <c r="S302" s="204"/>
    </row>
    <row r="303" spans="1:19" ht="64.5" x14ac:dyDescent="0.25">
      <c r="A303" s="161">
        <v>253</v>
      </c>
      <c r="B303" s="42">
        <v>6</v>
      </c>
      <c r="C303" s="41" t="s">
        <v>58</v>
      </c>
      <c r="D303" s="38" t="s">
        <v>143</v>
      </c>
      <c r="E303" s="42" t="s">
        <v>158</v>
      </c>
      <c r="F303" s="37">
        <v>1471.7</v>
      </c>
      <c r="G303" s="37">
        <v>4224249.9400000004</v>
      </c>
      <c r="H303" s="37" t="s">
        <v>157</v>
      </c>
      <c r="I303" s="37">
        <v>0.1106</v>
      </c>
      <c r="J303" s="37" t="s">
        <v>85</v>
      </c>
      <c r="K303" s="37" t="s">
        <v>167</v>
      </c>
      <c r="L303" s="37" t="s">
        <v>169</v>
      </c>
      <c r="M303" s="52" t="s">
        <v>875</v>
      </c>
      <c r="N303" s="37">
        <v>47005</v>
      </c>
      <c r="O303" s="37" t="s">
        <v>457</v>
      </c>
      <c r="P303" s="37">
        <v>50</v>
      </c>
      <c r="Q303" s="37"/>
      <c r="R303" s="81" t="s">
        <v>1021</v>
      </c>
      <c r="S303" s="204"/>
    </row>
    <row r="304" spans="1:19" ht="64.5" x14ac:dyDescent="0.25">
      <c r="A304" s="161">
        <v>254</v>
      </c>
      <c r="B304" s="42">
        <v>7</v>
      </c>
      <c r="C304" s="41" t="s">
        <v>58</v>
      </c>
      <c r="D304" s="38" t="s">
        <v>144</v>
      </c>
      <c r="E304" s="42" t="s">
        <v>159</v>
      </c>
      <c r="F304" s="37">
        <v>1963.2</v>
      </c>
      <c r="G304" s="37" t="s">
        <v>160</v>
      </c>
      <c r="H304" s="37" t="s">
        <v>161</v>
      </c>
      <c r="I304" s="37">
        <v>0.49969999999999998</v>
      </c>
      <c r="J304" s="37" t="s">
        <v>85</v>
      </c>
      <c r="K304" s="37" t="s">
        <v>167</v>
      </c>
      <c r="L304" s="37" t="s">
        <v>169</v>
      </c>
      <c r="M304" s="52" t="s">
        <v>875</v>
      </c>
      <c r="N304" s="37">
        <v>192434.47</v>
      </c>
      <c r="O304" s="37" t="s">
        <v>457</v>
      </c>
      <c r="P304" s="37">
        <v>27</v>
      </c>
      <c r="Q304" s="37"/>
      <c r="R304" s="81" t="s">
        <v>1021</v>
      </c>
      <c r="S304" s="204"/>
    </row>
    <row r="305" spans="1:19" ht="64.5" x14ac:dyDescent="0.25">
      <c r="A305" s="161">
        <v>255</v>
      </c>
      <c r="B305" s="42">
        <v>8</v>
      </c>
      <c r="C305" s="41" t="s">
        <v>58</v>
      </c>
      <c r="D305" s="38" t="s">
        <v>145</v>
      </c>
      <c r="E305" s="80" t="s">
        <v>162</v>
      </c>
      <c r="F305" s="40" t="s">
        <v>163</v>
      </c>
      <c r="G305" s="40" t="s">
        <v>164</v>
      </c>
      <c r="H305" s="40" t="s">
        <v>165</v>
      </c>
      <c r="I305" s="40">
        <v>0.98709999999999998</v>
      </c>
      <c r="J305" s="38" t="s">
        <v>85</v>
      </c>
      <c r="K305" s="38" t="s">
        <v>167</v>
      </c>
      <c r="L305" s="38" t="s">
        <v>169</v>
      </c>
      <c r="M305" s="52" t="s">
        <v>875</v>
      </c>
      <c r="N305" s="38">
        <v>357330.2</v>
      </c>
      <c r="O305" s="37" t="s">
        <v>457</v>
      </c>
      <c r="P305" s="40">
        <v>372</v>
      </c>
      <c r="Q305" s="40"/>
      <c r="R305" s="81" t="s">
        <v>1021</v>
      </c>
      <c r="S305" s="204"/>
    </row>
    <row r="306" spans="1:19" ht="18.75" x14ac:dyDescent="0.25">
      <c r="A306" s="101"/>
      <c r="B306" s="299" t="s">
        <v>860</v>
      </c>
      <c r="C306" s="300"/>
      <c r="D306" s="317"/>
      <c r="E306" s="300"/>
      <c r="F306" s="300"/>
      <c r="G306" s="300"/>
      <c r="H306" s="300"/>
      <c r="I306" s="300"/>
      <c r="J306" s="300"/>
      <c r="K306" s="300"/>
      <c r="L306" s="300"/>
      <c r="M306" s="300"/>
      <c r="N306" s="300"/>
      <c r="O306" s="300"/>
      <c r="P306" s="300"/>
      <c r="Q306" s="300"/>
      <c r="R306" s="81"/>
      <c r="S306" s="204"/>
    </row>
    <row r="307" spans="1:19" ht="140.25" x14ac:dyDescent="0.25">
      <c r="A307" s="99">
        <v>256</v>
      </c>
      <c r="B307" s="42">
        <v>1</v>
      </c>
      <c r="C307" s="40" t="s">
        <v>58</v>
      </c>
      <c r="D307" s="37" t="s">
        <v>433</v>
      </c>
      <c r="E307" s="37" t="s">
        <v>437</v>
      </c>
      <c r="F307" s="37">
        <v>734.7</v>
      </c>
      <c r="G307" s="37" t="s">
        <v>438</v>
      </c>
      <c r="H307" s="37" t="s">
        <v>439</v>
      </c>
      <c r="I307" s="37">
        <v>0.45229999999999998</v>
      </c>
      <c r="J307" s="37" t="s">
        <v>85</v>
      </c>
      <c r="K307" s="37" t="s">
        <v>447</v>
      </c>
      <c r="L307" s="37" t="s">
        <v>169</v>
      </c>
      <c r="M307" s="52" t="s">
        <v>875</v>
      </c>
      <c r="N307" s="37" t="s">
        <v>450</v>
      </c>
      <c r="O307" s="37" t="s">
        <v>593</v>
      </c>
      <c r="P307" s="37">
        <v>10</v>
      </c>
      <c r="Q307" s="111" t="s">
        <v>1161</v>
      </c>
      <c r="R307" s="81">
        <v>187044.2</v>
      </c>
      <c r="S307" s="204"/>
    </row>
    <row r="308" spans="1:19" ht="140.25" x14ac:dyDescent="0.25">
      <c r="A308" s="161">
        <v>257</v>
      </c>
      <c r="B308" s="42">
        <v>2</v>
      </c>
      <c r="C308" s="40" t="s">
        <v>58</v>
      </c>
      <c r="D308" s="37" t="s">
        <v>435</v>
      </c>
      <c r="E308" s="37" t="s">
        <v>440</v>
      </c>
      <c r="F308" s="37">
        <v>918.5</v>
      </c>
      <c r="G308" s="37" t="s">
        <v>441</v>
      </c>
      <c r="H308" s="37" t="s">
        <v>442</v>
      </c>
      <c r="I308" s="37">
        <v>0.49469999999999997</v>
      </c>
      <c r="J308" s="37" t="s">
        <v>85</v>
      </c>
      <c r="K308" s="37" t="s">
        <v>447</v>
      </c>
      <c r="L308" s="37" t="s">
        <v>169</v>
      </c>
      <c r="M308" s="52" t="s">
        <v>875</v>
      </c>
      <c r="N308" s="37" t="s">
        <v>451</v>
      </c>
      <c r="O308" s="37" t="s">
        <v>594</v>
      </c>
      <c r="P308" s="37">
        <v>2</v>
      </c>
      <c r="Q308" s="127" t="s">
        <v>1355</v>
      </c>
      <c r="R308" s="81">
        <v>678413.7</v>
      </c>
      <c r="S308" s="204"/>
    </row>
    <row r="309" spans="1:19" ht="140.25" x14ac:dyDescent="0.25">
      <c r="A309" s="161">
        <v>258</v>
      </c>
      <c r="B309" s="42">
        <v>3</v>
      </c>
      <c r="C309" s="40" t="s">
        <v>58</v>
      </c>
      <c r="D309" s="37" t="s">
        <v>434</v>
      </c>
      <c r="E309" s="37" t="s">
        <v>443</v>
      </c>
      <c r="F309" s="37">
        <v>130.19999999999999</v>
      </c>
      <c r="G309" s="37">
        <v>1008292</v>
      </c>
      <c r="H309" s="37" t="s">
        <v>444</v>
      </c>
      <c r="I309" s="37">
        <v>0.15540000000000001</v>
      </c>
      <c r="J309" s="37" t="s">
        <v>85</v>
      </c>
      <c r="K309" s="37" t="s">
        <v>448</v>
      </c>
      <c r="L309" s="37" t="s">
        <v>169</v>
      </c>
      <c r="M309" s="52" t="s">
        <v>875</v>
      </c>
      <c r="N309" s="37">
        <v>144180.12</v>
      </c>
      <c r="O309" s="37" t="s">
        <v>593</v>
      </c>
      <c r="P309" s="37">
        <v>10</v>
      </c>
      <c r="Q309" s="39"/>
      <c r="R309" s="81"/>
      <c r="S309" s="204"/>
    </row>
    <row r="310" spans="1:19" ht="140.25" x14ac:dyDescent="0.25">
      <c r="A310" s="161">
        <v>259</v>
      </c>
      <c r="B310" s="42">
        <v>4</v>
      </c>
      <c r="C310" s="40" t="s">
        <v>58</v>
      </c>
      <c r="D310" s="37" t="s">
        <v>436</v>
      </c>
      <c r="E310" s="37" t="s">
        <v>445</v>
      </c>
      <c r="F310" s="37">
        <v>310.39999999999998</v>
      </c>
      <c r="G310" s="37">
        <v>2269952.1</v>
      </c>
      <c r="H310" s="37" t="s">
        <v>446</v>
      </c>
      <c r="I310" s="37">
        <v>1.0318000000000001</v>
      </c>
      <c r="J310" s="37" t="s">
        <v>85</v>
      </c>
      <c r="K310" s="37" t="s">
        <v>449</v>
      </c>
      <c r="L310" s="37" t="s">
        <v>169</v>
      </c>
      <c r="M310" s="52" t="s">
        <v>875</v>
      </c>
      <c r="N310" s="37">
        <v>300769.7</v>
      </c>
      <c r="O310" s="37" t="s">
        <v>595</v>
      </c>
      <c r="P310" s="37">
        <v>12</v>
      </c>
      <c r="Q310" s="39"/>
      <c r="R310" s="81"/>
      <c r="S310" s="204"/>
    </row>
    <row r="311" spans="1:19" s="158" customFormat="1" ht="51" x14ac:dyDescent="0.25">
      <c r="A311" s="161">
        <v>260</v>
      </c>
      <c r="B311" s="42">
        <v>5</v>
      </c>
      <c r="C311" s="40" t="s">
        <v>58</v>
      </c>
      <c r="D311" s="146" t="s">
        <v>1573</v>
      </c>
      <c r="E311" s="146" t="s">
        <v>1568</v>
      </c>
      <c r="F311" s="146">
        <v>695.8</v>
      </c>
      <c r="G311" s="146">
        <v>2559695.12</v>
      </c>
      <c r="H311" s="146" t="s">
        <v>1569</v>
      </c>
      <c r="I311" s="146">
        <v>0.33</v>
      </c>
      <c r="J311" s="146" t="s">
        <v>99</v>
      </c>
      <c r="K311" s="146" t="s">
        <v>1570</v>
      </c>
      <c r="L311" s="146" t="s">
        <v>87</v>
      </c>
      <c r="M311" s="52" t="s">
        <v>88</v>
      </c>
      <c r="N311" s="146">
        <v>779742.24</v>
      </c>
      <c r="O311" s="146"/>
      <c r="P311" s="146"/>
      <c r="Q311" s="39"/>
      <c r="R311" s="81"/>
      <c r="S311" s="204"/>
    </row>
    <row r="312" spans="1:19" s="158" customFormat="1" ht="51" x14ac:dyDescent="0.25">
      <c r="A312" s="161">
        <v>261</v>
      </c>
      <c r="B312" s="42">
        <v>6</v>
      </c>
      <c r="C312" s="40" t="s">
        <v>58</v>
      </c>
      <c r="D312" s="146" t="s">
        <v>1574</v>
      </c>
      <c r="E312" s="146" t="s">
        <v>1571</v>
      </c>
      <c r="F312" s="146">
        <v>438.6</v>
      </c>
      <c r="G312" s="146">
        <v>2760930</v>
      </c>
      <c r="H312" s="146" t="s">
        <v>1572</v>
      </c>
      <c r="I312" s="146">
        <v>0.25</v>
      </c>
      <c r="J312" s="146" t="s">
        <v>99</v>
      </c>
      <c r="K312" s="146" t="s">
        <v>1570</v>
      </c>
      <c r="L312" s="146" t="s">
        <v>87</v>
      </c>
      <c r="M312" s="52" t="s">
        <v>875</v>
      </c>
      <c r="N312" s="146">
        <v>456493.93</v>
      </c>
      <c r="O312" s="146"/>
      <c r="P312" s="146"/>
      <c r="Q312" s="39"/>
      <c r="R312" s="81"/>
      <c r="S312" s="204"/>
    </row>
    <row r="313" spans="1:19" s="158" customFormat="1" ht="140.25" x14ac:dyDescent="0.25">
      <c r="A313" s="161">
        <v>262</v>
      </c>
      <c r="B313" s="42">
        <v>7</v>
      </c>
      <c r="C313" s="40" t="s">
        <v>58</v>
      </c>
      <c r="D313" s="146" t="s">
        <v>1827</v>
      </c>
      <c r="E313" s="146" t="s">
        <v>1828</v>
      </c>
      <c r="F313" s="146">
        <v>501.5</v>
      </c>
      <c r="G313" s="146">
        <v>2717533.22</v>
      </c>
      <c r="H313" s="146" t="s">
        <v>1829</v>
      </c>
      <c r="I313" s="146">
        <v>6.48</v>
      </c>
      <c r="J313" s="146" t="s">
        <v>99</v>
      </c>
      <c r="K313" s="146" t="s">
        <v>448</v>
      </c>
      <c r="L313" s="146" t="s">
        <v>87</v>
      </c>
      <c r="M313" s="52" t="s">
        <v>875</v>
      </c>
      <c r="N313" s="239">
        <v>2246175.9</v>
      </c>
      <c r="O313" s="146" t="s">
        <v>593</v>
      </c>
      <c r="P313" s="146"/>
      <c r="Q313" s="39"/>
      <c r="R313" s="81"/>
      <c r="S313" s="204"/>
    </row>
    <row r="314" spans="1:19" ht="18.75" x14ac:dyDescent="0.25">
      <c r="A314" s="101"/>
      <c r="B314" s="299" t="s">
        <v>862</v>
      </c>
      <c r="C314" s="300"/>
      <c r="D314" s="300"/>
      <c r="E314" s="300"/>
      <c r="F314" s="300"/>
      <c r="G314" s="300"/>
      <c r="H314" s="300"/>
      <c r="I314" s="300"/>
      <c r="J314" s="300"/>
      <c r="K314" s="300"/>
      <c r="L314" s="300"/>
      <c r="M314" s="300"/>
      <c r="N314" s="300"/>
      <c r="O314" s="300"/>
      <c r="P314" s="300"/>
      <c r="Q314" s="300"/>
      <c r="R314" s="85"/>
      <c r="S314" s="202"/>
    </row>
    <row r="315" spans="1:19" ht="161.44999999999999" customHeight="1" x14ac:dyDescent="0.25">
      <c r="A315" s="99">
        <v>263</v>
      </c>
      <c r="B315" s="42">
        <v>1</v>
      </c>
      <c r="C315" s="37" t="s">
        <v>171</v>
      </c>
      <c r="D315" s="37" t="s">
        <v>170</v>
      </c>
      <c r="E315" s="37" t="s">
        <v>914</v>
      </c>
      <c r="F315" s="37">
        <v>195</v>
      </c>
      <c r="G315" s="37">
        <v>142630.79999999999</v>
      </c>
      <c r="H315" s="37" t="s">
        <v>172</v>
      </c>
      <c r="I315" s="37">
        <v>0.1115</v>
      </c>
      <c r="J315" s="37" t="s">
        <v>85</v>
      </c>
      <c r="K315" s="37" t="s">
        <v>915</v>
      </c>
      <c r="L315" s="37" t="s">
        <v>169</v>
      </c>
      <c r="M315" s="52" t="s">
        <v>875</v>
      </c>
      <c r="N315" s="37">
        <v>5208611</v>
      </c>
      <c r="O315" s="37" t="s">
        <v>572</v>
      </c>
      <c r="P315" s="37" t="s">
        <v>179</v>
      </c>
      <c r="Q315" s="111" t="s">
        <v>1091</v>
      </c>
      <c r="R315" s="81">
        <v>9105</v>
      </c>
      <c r="S315" s="204"/>
    </row>
    <row r="316" spans="1:19" ht="171.6" customHeight="1" x14ac:dyDescent="0.25">
      <c r="A316" s="161">
        <v>264</v>
      </c>
      <c r="B316" s="42">
        <v>2</v>
      </c>
      <c r="C316" s="37" t="s">
        <v>682</v>
      </c>
      <c r="D316" s="37" t="s">
        <v>681</v>
      </c>
      <c r="E316" s="37" t="s">
        <v>655</v>
      </c>
      <c r="F316" s="37">
        <v>20.8</v>
      </c>
      <c r="G316" s="37">
        <v>15213.94</v>
      </c>
      <c r="H316" s="37" t="s">
        <v>916</v>
      </c>
      <c r="I316" s="37" t="s">
        <v>917</v>
      </c>
      <c r="J316" s="37" t="s">
        <v>175</v>
      </c>
      <c r="K316" s="37" t="s">
        <v>918</v>
      </c>
      <c r="L316" s="37" t="s">
        <v>169</v>
      </c>
      <c r="M316" s="52" t="s">
        <v>875</v>
      </c>
      <c r="N316" s="37" t="s">
        <v>178</v>
      </c>
      <c r="O316" s="37" t="s">
        <v>572</v>
      </c>
      <c r="P316" s="37" t="s">
        <v>180</v>
      </c>
      <c r="Q316" s="345" t="s">
        <v>1177</v>
      </c>
      <c r="R316" s="276">
        <v>6100</v>
      </c>
      <c r="S316" s="208"/>
    </row>
    <row r="317" spans="1:19" ht="231" customHeight="1" x14ac:dyDescent="0.25">
      <c r="A317" s="161">
        <v>265</v>
      </c>
      <c r="B317" s="42">
        <v>3</v>
      </c>
      <c r="C317" s="37" t="s">
        <v>682</v>
      </c>
      <c r="D317" s="37" t="s">
        <v>681</v>
      </c>
      <c r="E317" s="37" t="s">
        <v>656</v>
      </c>
      <c r="F317" s="37">
        <v>20.3</v>
      </c>
      <c r="G317" s="37">
        <v>14848.22</v>
      </c>
      <c r="H317" s="37" t="s">
        <v>916</v>
      </c>
      <c r="I317" s="37" t="s">
        <v>917</v>
      </c>
      <c r="J317" s="37" t="s">
        <v>175</v>
      </c>
      <c r="K317" s="37" t="s">
        <v>918</v>
      </c>
      <c r="L317" s="37" t="s">
        <v>169</v>
      </c>
      <c r="M317" s="52" t="s">
        <v>875</v>
      </c>
      <c r="N317" s="37" t="s">
        <v>178</v>
      </c>
      <c r="O317" s="37" t="s">
        <v>680</v>
      </c>
      <c r="P317" s="37" t="s">
        <v>180</v>
      </c>
      <c r="Q317" s="346"/>
      <c r="R317" s="277"/>
      <c r="S317" s="208"/>
    </row>
    <row r="318" spans="1:19" ht="236.1" customHeight="1" x14ac:dyDescent="0.25">
      <c r="A318" s="161">
        <v>266</v>
      </c>
      <c r="B318" s="42">
        <v>4</v>
      </c>
      <c r="C318" s="37" t="s">
        <v>682</v>
      </c>
      <c r="D318" s="37" t="s">
        <v>681</v>
      </c>
      <c r="E318" s="37" t="s">
        <v>657</v>
      </c>
      <c r="F318" s="37">
        <v>42.3</v>
      </c>
      <c r="G318" s="37">
        <v>30939.89</v>
      </c>
      <c r="H318" s="37" t="s">
        <v>916</v>
      </c>
      <c r="I318" s="37" t="s">
        <v>917</v>
      </c>
      <c r="J318" s="37" t="s">
        <v>175</v>
      </c>
      <c r="K318" s="37" t="s">
        <v>918</v>
      </c>
      <c r="L318" s="37" t="s">
        <v>177</v>
      </c>
      <c r="M318" s="52" t="s">
        <v>875</v>
      </c>
      <c r="N318" s="37" t="s">
        <v>178</v>
      </c>
      <c r="O318" s="37" t="s">
        <v>680</v>
      </c>
      <c r="P318" s="37" t="s">
        <v>180</v>
      </c>
      <c r="Q318" s="346"/>
      <c r="R318" s="277"/>
      <c r="S318" s="208"/>
    </row>
    <row r="319" spans="1:19" ht="231.95" customHeight="1" x14ac:dyDescent="0.25">
      <c r="A319" s="161">
        <v>267</v>
      </c>
      <c r="B319" s="42">
        <v>5</v>
      </c>
      <c r="C319" s="37" t="s">
        <v>684</v>
      </c>
      <c r="D319" s="37" t="s">
        <v>683</v>
      </c>
      <c r="E319" s="37" t="s">
        <v>652</v>
      </c>
      <c r="F319" s="37">
        <v>383.4</v>
      </c>
      <c r="G319" s="37">
        <v>4043918.32</v>
      </c>
      <c r="H319" s="37" t="s">
        <v>916</v>
      </c>
      <c r="I319" s="37" t="s">
        <v>917</v>
      </c>
      <c r="J319" s="37" t="s">
        <v>175</v>
      </c>
      <c r="K319" s="37" t="s">
        <v>918</v>
      </c>
      <c r="L319" s="37" t="s">
        <v>169</v>
      </c>
      <c r="M319" s="52" t="s">
        <v>875</v>
      </c>
      <c r="N319" s="37" t="s">
        <v>178</v>
      </c>
      <c r="O319" s="37" t="s">
        <v>919</v>
      </c>
      <c r="P319" s="37" t="s">
        <v>180</v>
      </c>
      <c r="Q319" s="346"/>
      <c r="R319" s="277"/>
      <c r="S319" s="208"/>
    </row>
    <row r="320" spans="1:19" ht="234" customHeight="1" x14ac:dyDescent="0.25">
      <c r="A320" s="161">
        <v>268</v>
      </c>
      <c r="B320" s="42">
        <v>6</v>
      </c>
      <c r="C320" s="37" t="s">
        <v>685</v>
      </c>
      <c r="D320" s="37" t="s">
        <v>681</v>
      </c>
      <c r="E320" s="37" t="s">
        <v>658</v>
      </c>
      <c r="F320" s="37">
        <v>189.2</v>
      </c>
      <c r="G320" s="37">
        <v>2217697.0699999998</v>
      </c>
      <c r="H320" s="37" t="s">
        <v>916</v>
      </c>
      <c r="I320" s="37" t="s">
        <v>917</v>
      </c>
      <c r="J320" s="37" t="s">
        <v>175</v>
      </c>
      <c r="K320" s="38" t="s">
        <v>918</v>
      </c>
      <c r="L320" s="37" t="s">
        <v>177</v>
      </c>
      <c r="M320" s="52" t="s">
        <v>875</v>
      </c>
      <c r="N320" s="37" t="s">
        <v>178</v>
      </c>
      <c r="O320" s="37" t="s">
        <v>919</v>
      </c>
      <c r="P320" s="37" t="s">
        <v>180</v>
      </c>
      <c r="Q320" s="346"/>
      <c r="R320" s="277"/>
      <c r="S320" s="208"/>
    </row>
    <row r="321" spans="1:19" ht="233.1" customHeight="1" x14ac:dyDescent="0.25">
      <c r="A321" s="161">
        <v>269</v>
      </c>
      <c r="B321" s="42">
        <v>7</v>
      </c>
      <c r="C321" s="37" t="s">
        <v>685</v>
      </c>
      <c r="D321" s="37" t="s">
        <v>681</v>
      </c>
      <c r="E321" s="37" t="s">
        <v>659</v>
      </c>
      <c r="F321" s="37">
        <v>138.6</v>
      </c>
      <c r="G321" s="37">
        <v>1624592.03</v>
      </c>
      <c r="H321" s="37" t="s">
        <v>916</v>
      </c>
      <c r="I321" s="37" t="s">
        <v>917</v>
      </c>
      <c r="J321" s="37" t="s">
        <v>175</v>
      </c>
      <c r="K321" s="37" t="s">
        <v>918</v>
      </c>
      <c r="L321" s="37" t="s">
        <v>169</v>
      </c>
      <c r="M321" s="52" t="s">
        <v>875</v>
      </c>
      <c r="N321" s="37" t="s">
        <v>178</v>
      </c>
      <c r="O321" s="37" t="s">
        <v>919</v>
      </c>
      <c r="P321" s="37" t="s">
        <v>180</v>
      </c>
      <c r="Q321" s="346"/>
      <c r="R321" s="277"/>
      <c r="S321" s="208"/>
    </row>
    <row r="322" spans="1:19" ht="232.5" customHeight="1" x14ac:dyDescent="0.25">
      <c r="A322" s="161">
        <v>270</v>
      </c>
      <c r="B322" s="42">
        <v>8</v>
      </c>
      <c r="C322" s="37" t="s">
        <v>686</v>
      </c>
      <c r="D322" s="37" t="s">
        <v>681</v>
      </c>
      <c r="E322" s="37" t="s">
        <v>660</v>
      </c>
      <c r="F322" s="37">
        <v>46.6</v>
      </c>
      <c r="G322" s="37">
        <v>463730.17</v>
      </c>
      <c r="H322" s="37" t="s">
        <v>916</v>
      </c>
      <c r="I322" s="37" t="s">
        <v>917</v>
      </c>
      <c r="J322" s="37" t="s">
        <v>175</v>
      </c>
      <c r="K322" s="37" t="s">
        <v>918</v>
      </c>
      <c r="L322" s="37" t="s">
        <v>177</v>
      </c>
      <c r="M322" s="52" t="s">
        <v>875</v>
      </c>
      <c r="N322" s="37" t="s">
        <v>178</v>
      </c>
      <c r="O322" s="37" t="s">
        <v>919</v>
      </c>
      <c r="P322" s="37" t="s">
        <v>180</v>
      </c>
      <c r="Q322" s="346"/>
      <c r="R322" s="277"/>
      <c r="S322" s="208"/>
    </row>
    <row r="323" spans="1:19" ht="233.45" customHeight="1" x14ac:dyDescent="0.25">
      <c r="A323" s="161">
        <v>271</v>
      </c>
      <c r="B323" s="42">
        <v>9</v>
      </c>
      <c r="C323" s="37" t="s">
        <v>687</v>
      </c>
      <c r="D323" s="37" t="s">
        <v>681</v>
      </c>
      <c r="E323" s="37" t="s">
        <v>661</v>
      </c>
      <c r="F323" s="37">
        <v>101.7</v>
      </c>
      <c r="G323" s="37">
        <v>57293.71</v>
      </c>
      <c r="H323" s="37" t="s">
        <v>916</v>
      </c>
      <c r="I323" s="37" t="s">
        <v>917</v>
      </c>
      <c r="J323" s="37" t="s">
        <v>175</v>
      </c>
      <c r="K323" s="37" t="s">
        <v>918</v>
      </c>
      <c r="L323" s="37" t="s">
        <v>169</v>
      </c>
      <c r="M323" s="52" t="s">
        <v>875</v>
      </c>
      <c r="N323" s="37" t="s">
        <v>178</v>
      </c>
      <c r="O323" s="37" t="s">
        <v>919</v>
      </c>
      <c r="P323" s="37" t="s">
        <v>180</v>
      </c>
      <c r="Q323" s="346"/>
      <c r="R323" s="277"/>
      <c r="S323" s="208"/>
    </row>
    <row r="324" spans="1:19" ht="234" customHeight="1" x14ac:dyDescent="0.25">
      <c r="A324" s="161">
        <v>272</v>
      </c>
      <c r="B324" s="42">
        <v>10</v>
      </c>
      <c r="C324" s="37" t="s">
        <v>682</v>
      </c>
      <c r="D324" s="37" t="s">
        <v>683</v>
      </c>
      <c r="E324" s="37" t="s">
        <v>653</v>
      </c>
      <c r="F324" s="37">
        <v>20.2</v>
      </c>
      <c r="G324" s="37">
        <v>14775.08</v>
      </c>
      <c r="H324" s="37" t="s">
        <v>916</v>
      </c>
      <c r="I324" s="37" t="s">
        <v>917</v>
      </c>
      <c r="J324" s="37" t="s">
        <v>175</v>
      </c>
      <c r="K324" s="37" t="s">
        <v>918</v>
      </c>
      <c r="L324" s="37" t="s">
        <v>177</v>
      </c>
      <c r="M324" s="52" t="s">
        <v>875</v>
      </c>
      <c r="N324" s="37" t="s">
        <v>178</v>
      </c>
      <c r="O324" s="37" t="s">
        <v>919</v>
      </c>
      <c r="P324" s="37" t="s">
        <v>180</v>
      </c>
      <c r="Q324" s="346"/>
      <c r="R324" s="277"/>
      <c r="S324" s="208"/>
    </row>
    <row r="325" spans="1:19" ht="234" customHeight="1" x14ac:dyDescent="0.25">
      <c r="A325" s="161">
        <v>273</v>
      </c>
      <c r="B325" s="42">
        <v>11</v>
      </c>
      <c r="C325" s="37" t="s">
        <v>261</v>
      </c>
      <c r="D325" s="37" t="s">
        <v>681</v>
      </c>
      <c r="E325" s="37" t="s">
        <v>662</v>
      </c>
      <c r="F325" s="37">
        <v>295.5</v>
      </c>
      <c r="G325" s="37">
        <v>4460080.5999999996</v>
      </c>
      <c r="H325" s="37" t="s">
        <v>920</v>
      </c>
      <c r="I325" s="37" t="s">
        <v>917</v>
      </c>
      <c r="J325" s="37" t="s">
        <v>175</v>
      </c>
      <c r="K325" s="37" t="s">
        <v>918</v>
      </c>
      <c r="L325" s="37" t="s">
        <v>177</v>
      </c>
      <c r="M325" s="52" t="s">
        <v>875</v>
      </c>
      <c r="N325" s="37" t="s">
        <v>178</v>
      </c>
      <c r="O325" s="37" t="s">
        <v>919</v>
      </c>
      <c r="P325" s="37" t="s">
        <v>180</v>
      </c>
      <c r="Q325" s="346"/>
      <c r="R325" s="277"/>
      <c r="S325" s="208"/>
    </row>
    <row r="326" spans="1:19" ht="230.1" customHeight="1" x14ac:dyDescent="0.25">
      <c r="A326" s="161">
        <v>274</v>
      </c>
      <c r="B326" s="42">
        <v>12</v>
      </c>
      <c r="C326" s="37" t="s">
        <v>682</v>
      </c>
      <c r="D326" s="37" t="s">
        <v>681</v>
      </c>
      <c r="E326" s="37" t="s">
        <v>663</v>
      </c>
      <c r="F326" s="37">
        <v>20.8</v>
      </c>
      <c r="G326" s="37">
        <v>15213.94</v>
      </c>
      <c r="H326" s="37" t="s">
        <v>916</v>
      </c>
      <c r="I326" s="37" t="s">
        <v>917</v>
      </c>
      <c r="J326" s="37" t="s">
        <v>175</v>
      </c>
      <c r="K326" s="37" t="s">
        <v>918</v>
      </c>
      <c r="L326" s="37" t="s">
        <v>169</v>
      </c>
      <c r="M326" s="52" t="s">
        <v>875</v>
      </c>
      <c r="N326" s="37" t="s">
        <v>178</v>
      </c>
      <c r="O326" s="37" t="s">
        <v>919</v>
      </c>
      <c r="P326" s="37" t="s">
        <v>180</v>
      </c>
      <c r="Q326" s="346"/>
      <c r="R326" s="277"/>
      <c r="S326" s="208"/>
    </row>
    <row r="327" spans="1:19" ht="233.1" customHeight="1" x14ac:dyDescent="0.25">
      <c r="A327" s="161">
        <v>275</v>
      </c>
      <c r="B327" s="42">
        <v>13</v>
      </c>
      <c r="C327" s="37" t="s">
        <v>688</v>
      </c>
      <c r="D327" s="37" t="s">
        <v>683</v>
      </c>
      <c r="E327" s="37" t="s">
        <v>664</v>
      </c>
      <c r="F327" s="37">
        <v>18.3</v>
      </c>
      <c r="G327" s="37">
        <v>1296511.05</v>
      </c>
      <c r="H327" s="37" t="s">
        <v>916</v>
      </c>
      <c r="I327" s="37" t="s">
        <v>917</v>
      </c>
      <c r="J327" s="37" t="s">
        <v>175</v>
      </c>
      <c r="K327" s="37" t="s">
        <v>918</v>
      </c>
      <c r="L327" s="37" t="s">
        <v>169</v>
      </c>
      <c r="M327" s="52" t="s">
        <v>875</v>
      </c>
      <c r="N327" s="37" t="s">
        <v>178</v>
      </c>
      <c r="O327" s="37" t="s">
        <v>919</v>
      </c>
      <c r="P327" s="37" t="s">
        <v>180</v>
      </c>
      <c r="Q327" s="346"/>
      <c r="R327" s="277"/>
      <c r="S327" s="208"/>
    </row>
    <row r="328" spans="1:19" ht="233.45" customHeight="1" x14ac:dyDescent="0.25">
      <c r="A328" s="161">
        <v>276</v>
      </c>
      <c r="B328" s="42">
        <v>14</v>
      </c>
      <c r="C328" s="37" t="s">
        <v>682</v>
      </c>
      <c r="D328" s="37" t="s">
        <v>681</v>
      </c>
      <c r="E328" s="37" t="s">
        <v>665</v>
      </c>
      <c r="F328" s="37">
        <v>27.4</v>
      </c>
      <c r="G328" s="37">
        <v>20041.439999999999</v>
      </c>
      <c r="H328" s="37" t="s">
        <v>916</v>
      </c>
      <c r="I328" s="37" t="s">
        <v>917</v>
      </c>
      <c r="J328" s="37" t="s">
        <v>175</v>
      </c>
      <c r="K328" s="37" t="s">
        <v>918</v>
      </c>
      <c r="L328" s="37" t="s">
        <v>177</v>
      </c>
      <c r="M328" s="52" t="s">
        <v>875</v>
      </c>
      <c r="N328" s="37" t="s">
        <v>178</v>
      </c>
      <c r="O328" s="37" t="s">
        <v>919</v>
      </c>
      <c r="P328" s="37" t="s">
        <v>180</v>
      </c>
      <c r="Q328" s="346"/>
      <c r="R328" s="277"/>
      <c r="S328" s="208"/>
    </row>
    <row r="329" spans="1:19" ht="233.45" customHeight="1" x14ac:dyDescent="0.25">
      <c r="A329" s="161">
        <v>277</v>
      </c>
      <c r="B329" s="42">
        <v>15</v>
      </c>
      <c r="C329" s="37" t="s">
        <v>685</v>
      </c>
      <c r="D329" s="37" t="s">
        <v>681</v>
      </c>
      <c r="E329" s="37" t="s">
        <v>654</v>
      </c>
      <c r="F329" s="37">
        <v>172.3</v>
      </c>
      <c r="G329" s="37">
        <v>2019604.67</v>
      </c>
      <c r="H329" s="37" t="s">
        <v>916</v>
      </c>
      <c r="I329" s="37" t="s">
        <v>917</v>
      </c>
      <c r="J329" s="37" t="s">
        <v>175</v>
      </c>
      <c r="K329" s="37" t="s">
        <v>918</v>
      </c>
      <c r="L329" s="37" t="s">
        <v>169</v>
      </c>
      <c r="M329" s="52" t="s">
        <v>875</v>
      </c>
      <c r="N329" s="37" t="s">
        <v>178</v>
      </c>
      <c r="O329" s="37" t="s">
        <v>919</v>
      </c>
      <c r="P329" s="37" t="s">
        <v>180</v>
      </c>
      <c r="Q329" s="347"/>
      <c r="R329" s="278"/>
      <c r="S329" s="208"/>
    </row>
    <row r="330" spans="1:19" ht="54.75" customHeight="1" x14ac:dyDescent="0.25">
      <c r="A330" s="161">
        <v>278</v>
      </c>
      <c r="B330" s="42">
        <v>16</v>
      </c>
      <c r="C330" s="37" t="s">
        <v>1072</v>
      </c>
      <c r="D330" s="37" t="s">
        <v>1073</v>
      </c>
      <c r="E330" s="37" t="s">
        <v>1074</v>
      </c>
      <c r="F330" s="37">
        <v>2036</v>
      </c>
      <c r="G330" s="37">
        <v>38520835.700000003</v>
      </c>
      <c r="H330" s="37" t="s">
        <v>1075</v>
      </c>
      <c r="I330" s="37">
        <v>4129</v>
      </c>
      <c r="J330" s="38" t="s">
        <v>85</v>
      </c>
      <c r="K330" s="37" t="s">
        <v>167</v>
      </c>
      <c r="L330" s="37" t="s">
        <v>169</v>
      </c>
      <c r="M330" s="52" t="s">
        <v>875</v>
      </c>
      <c r="N330" s="37">
        <v>2532604.73</v>
      </c>
      <c r="O330" s="37" t="s">
        <v>1181</v>
      </c>
      <c r="P330" s="37"/>
      <c r="Q330" s="108"/>
      <c r="R330" s="81"/>
      <c r="S330" s="204"/>
    </row>
    <row r="331" spans="1:19" ht="54.75" customHeight="1" x14ac:dyDescent="0.25">
      <c r="A331" s="161">
        <v>279</v>
      </c>
      <c r="B331" s="42">
        <v>17</v>
      </c>
      <c r="C331" s="37" t="s">
        <v>684</v>
      </c>
      <c r="D331" s="37" t="s">
        <v>1178</v>
      </c>
      <c r="E331" s="37" t="s">
        <v>1179</v>
      </c>
      <c r="F331" s="37">
        <v>552.70000000000005</v>
      </c>
      <c r="G331" s="37">
        <v>404266.88</v>
      </c>
      <c r="H331" s="37" t="s">
        <v>1180</v>
      </c>
      <c r="I331" s="37">
        <v>1921</v>
      </c>
      <c r="J331" s="38" t="s">
        <v>85</v>
      </c>
      <c r="K331" s="37" t="s">
        <v>1182</v>
      </c>
      <c r="L331" s="37" t="s">
        <v>169</v>
      </c>
      <c r="M331" s="52" t="s">
        <v>875</v>
      </c>
      <c r="N331" s="37">
        <v>6545653.8200000003</v>
      </c>
      <c r="O331" s="37" t="s">
        <v>1181</v>
      </c>
      <c r="P331" s="37"/>
      <c r="Q331" s="108"/>
      <c r="R331" s="81"/>
      <c r="S331" s="204"/>
    </row>
    <row r="332" spans="1:19" ht="18.75" x14ac:dyDescent="0.25">
      <c r="A332" s="101"/>
      <c r="B332" s="299" t="s">
        <v>863</v>
      </c>
      <c r="C332" s="300"/>
      <c r="D332" s="300"/>
      <c r="E332" s="300"/>
      <c r="F332" s="300"/>
      <c r="G332" s="300"/>
      <c r="H332" s="300"/>
      <c r="I332" s="300"/>
      <c r="J332" s="300"/>
      <c r="K332" s="300"/>
      <c r="L332" s="300"/>
      <c r="M332" s="300"/>
      <c r="N332" s="300"/>
      <c r="O332" s="300"/>
      <c r="P332" s="300"/>
      <c r="Q332" s="300"/>
      <c r="R332" s="85"/>
      <c r="S332" s="202"/>
    </row>
    <row r="333" spans="1:19" ht="162" customHeight="1" x14ac:dyDescent="0.25">
      <c r="A333" s="99">
        <v>280</v>
      </c>
      <c r="B333" s="134">
        <v>1</v>
      </c>
      <c r="C333" s="38" t="s">
        <v>58</v>
      </c>
      <c r="D333" s="37" t="s">
        <v>181</v>
      </c>
      <c r="E333" s="38" t="s">
        <v>182</v>
      </c>
      <c r="F333" s="38">
        <v>619.20000000000005</v>
      </c>
      <c r="G333" s="38">
        <v>4417131.3099999996</v>
      </c>
      <c r="H333" s="38" t="s">
        <v>183</v>
      </c>
      <c r="I333" s="38">
        <v>0.85489999999999999</v>
      </c>
      <c r="J333" s="38" t="s">
        <v>921</v>
      </c>
      <c r="K333" s="38" t="s">
        <v>185</v>
      </c>
      <c r="L333" s="38" t="s">
        <v>169</v>
      </c>
      <c r="M333" s="74" t="s">
        <v>186</v>
      </c>
      <c r="N333" s="38">
        <v>29750.52</v>
      </c>
      <c r="O333" s="38" t="s">
        <v>922</v>
      </c>
      <c r="P333" s="38" t="s">
        <v>187</v>
      </c>
      <c r="Q333" s="38"/>
      <c r="R333" s="82" t="s">
        <v>1356</v>
      </c>
      <c r="S333" s="209"/>
    </row>
    <row r="334" spans="1:19" ht="160.5" customHeight="1" x14ac:dyDescent="0.25">
      <c r="A334" s="161">
        <v>281</v>
      </c>
      <c r="B334" s="134">
        <v>2</v>
      </c>
      <c r="C334" s="38" t="s">
        <v>58</v>
      </c>
      <c r="D334" s="109" t="s">
        <v>1063</v>
      </c>
      <c r="E334" s="110" t="s">
        <v>1064</v>
      </c>
      <c r="F334" s="110">
        <v>208.4</v>
      </c>
      <c r="G334" s="110">
        <v>1920391.93</v>
      </c>
      <c r="H334" s="110" t="s">
        <v>1065</v>
      </c>
      <c r="I334" s="110">
        <v>0.1535</v>
      </c>
      <c r="J334" s="38" t="s">
        <v>85</v>
      </c>
      <c r="K334" s="38" t="s">
        <v>1066</v>
      </c>
      <c r="L334" s="38" t="s">
        <v>169</v>
      </c>
      <c r="M334" s="74" t="s">
        <v>1067</v>
      </c>
      <c r="N334" s="38">
        <v>497161.5</v>
      </c>
      <c r="O334" s="38" t="s">
        <v>1068</v>
      </c>
      <c r="P334" s="38"/>
      <c r="Q334" s="108" t="s">
        <v>1385</v>
      </c>
      <c r="R334" s="82" t="s">
        <v>1102</v>
      </c>
      <c r="S334" s="209"/>
    </row>
    <row r="335" spans="1:19" ht="150.75" customHeight="1" x14ac:dyDescent="0.25">
      <c r="A335" s="161">
        <v>282</v>
      </c>
      <c r="B335" s="134">
        <v>3</v>
      </c>
      <c r="C335" s="38" t="s">
        <v>58</v>
      </c>
      <c r="D335" s="37" t="s">
        <v>1223</v>
      </c>
      <c r="E335" s="38" t="s">
        <v>1224</v>
      </c>
      <c r="F335" s="38">
        <v>283.10000000000002</v>
      </c>
      <c r="G335" s="38">
        <v>6368312.5999999996</v>
      </c>
      <c r="H335" s="38" t="s">
        <v>1225</v>
      </c>
      <c r="I335" s="38">
        <v>0.1331</v>
      </c>
      <c r="J335" s="38" t="s">
        <v>85</v>
      </c>
      <c r="K335" s="38" t="s">
        <v>1226</v>
      </c>
      <c r="L335" s="38" t="s">
        <v>169</v>
      </c>
      <c r="M335" s="74" t="s">
        <v>88</v>
      </c>
      <c r="N335" s="38">
        <v>551486.54</v>
      </c>
      <c r="O335" s="38" t="s">
        <v>1227</v>
      </c>
      <c r="P335" s="38" t="s">
        <v>187</v>
      </c>
      <c r="Q335" s="127" t="s">
        <v>1104</v>
      </c>
      <c r="R335" s="82">
        <v>1645653</v>
      </c>
      <c r="S335" s="209"/>
    </row>
    <row r="336" spans="1:19" ht="21" customHeight="1" x14ac:dyDescent="0.25">
      <c r="A336" s="161"/>
      <c r="B336" s="357" t="s">
        <v>1405</v>
      </c>
      <c r="C336" s="358"/>
      <c r="D336" s="358"/>
      <c r="E336" s="358"/>
      <c r="F336" s="358"/>
      <c r="G336" s="358"/>
      <c r="H336" s="358"/>
      <c r="I336" s="358"/>
      <c r="J336" s="358"/>
      <c r="K336" s="358"/>
      <c r="L336" s="358"/>
      <c r="M336" s="358"/>
      <c r="N336" s="358"/>
      <c r="O336" s="358"/>
      <c r="P336" s="358"/>
      <c r="Q336" s="358"/>
      <c r="R336" s="292"/>
      <c r="S336" s="210"/>
    </row>
    <row r="337" spans="1:19" ht="150.75" customHeight="1" x14ac:dyDescent="0.25">
      <c r="A337" s="161">
        <v>283</v>
      </c>
      <c r="B337" s="134">
        <v>1</v>
      </c>
      <c r="C337" s="38" t="s">
        <v>408</v>
      </c>
      <c r="D337" s="109" t="s">
        <v>1426</v>
      </c>
      <c r="E337" s="110" t="s">
        <v>1424</v>
      </c>
      <c r="F337" s="110">
        <v>1004.46</v>
      </c>
      <c r="G337" s="110">
        <v>726062.65</v>
      </c>
      <c r="H337" s="110" t="s">
        <v>119</v>
      </c>
      <c r="I337" s="110" t="s">
        <v>119</v>
      </c>
      <c r="J337" s="110" t="s">
        <v>119</v>
      </c>
      <c r="K337" s="110" t="s">
        <v>119</v>
      </c>
      <c r="L337" s="110" t="s">
        <v>119</v>
      </c>
      <c r="M337" s="110" t="s">
        <v>119</v>
      </c>
      <c r="N337" s="110" t="s">
        <v>119</v>
      </c>
      <c r="O337" s="37" t="s">
        <v>1428</v>
      </c>
      <c r="P337" s="38"/>
      <c r="Q337" s="127"/>
      <c r="R337" s="82"/>
      <c r="S337" s="209"/>
    </row>
    <row r="338" spans="1:19" ht="150.75" customHeight="1" x14ac:dyDescent="0.25">
      <c r="A338" s="161">
        <v>284</v>
      </c>
      <c r="B338" s="134">
        <v>2</v>
      </c>
      <c r="C338" s="38" t="s">
        <v>408</v>
      </c>
      <c r="D338" s="109" t="s">
        <v>1427</v>
      </c>
      <c r="E338" s="110" t="s">
        <v>1425</v>
      </c>
      <c r="F338" s="110">
        <v>18.239999999999998</v>
      </c>
      <c r="G338" s="110">
        <v>13155.14</v>
      </c>
      <c r="H338" s="110" t="s">
        <v>119</v>
      </c>
      <c r="I338" s="110" t="s">
        <v>119</v>
      </c>
      <c r="J338" s="110" t="s">
        <v>119</v>
      </c>
      <c r="K338" s="110" t="s">
        <v>119</v>
      </c>
      <c r="L338" s="110" t="s">
        <v>119</v>
      </c>
      <c r="M338" s="110" t="s">
        <v>119</v>
      </c>
      <c r="N338" s="110" t="s">
        <v>119</v>
      </c>
      <c r="O338" s="37" t="s">
        <v>1428</v>
      </c>
      <c r="P338" s="38"/>
      <c r="Q338" s="127"/>
      <c r="R338" s="82"/>
      <c r="S338" s="209"/>
    </row>
    <row r="339" spans="1:19" ht="18.75" x14ac:dyDescent="0.25">
      <c r="A339" s="101"/>
      <c r="B339" s="299" t="s">
        <v>864</v>
      </c>
      <c r="C339" s="300"/>
      <c r="D339" s="344"/>
      <c r="E339" s="344"/>
      <c r="F339" s="344"/>
      <c r="G339" s="344"/>
      <c r="H339" s="344"/>
      <c r="I339" s="344"/>
      <c r="J339" s="300"/>
      <c r="K339" s="300"/>
      <c r="L339" s="300"/>
      <c r="M339" s="300"/>
      <c r="N339" s="300"/>
      <c r="O339" s="300"/>
      <c r="P339" s="300"/>
      <c r="Q339" s="300"/>
      <c r="R339" s="85"/>
      <c r="S339" s="202"/>
    </row>
    <row r="340" spans="1:19" s="57" customFormat="1" ht="80.099999999999994" customHeight="1" x14ac:dyDescent="0.25">
      <c r="A340" s="137">
        <v>285</v>
      </c>
      <c r="B340" s="42">
        <v>1</v>
      </c>
      <c r="C340" s="37" t="s">
        <v>58</v>
      </c>
      <c r="D340" s="37" t="s">
        <v>1184</v>
      </c>
      <c r="E340" s="146" t="s">
        <v>191</v>
      </c>
      <c r="F340" s="38">
        <v>606.70000000000005</v>
      </c>
      <c r="G340" s="37">
        <v>5444574.3399999999</v>
      </c>
      <c r="H340" s="37" t="s">
        <v>192</v>
      </c>
      <c r="I340" s="37">
        <v>1.8402000000000001</v>
      </c>
      <c r="J340" s="37" t="s">
        <v>85</v>
      </c>
      <c r="K340" s="37" t="s">
        <v>890</v>
      </c>
      <c r="L340" s="37" t="s">
        <v>169</v>
      </c>
      <c r="M340" s="37" t="s">
        <v>119</v>
      </c>
      <c r="N340" s="37">
        <v>3979248.48</v>
      </c>
      <c r="O340" s="37" t="s">
        <v>932</v>
      </c>
      <c r="P340" s="37" t="s">
        <v>199</v>
      </c>
      <c r="Q340" s="39"/>
      <c r="R340" s="85"/>
      <c r="S340" s="202"/>
    </row>
    <row r="341" spans="1:19" s="57" customFormat="1" ht="82.5" customHeight="1" x14ac:dyDescent="0.25">
      <c r="A341" s="137">
        <v>286</v>
      </c>
      <c r="B341" s="42">
        <v>2</v>
      </c>
      <c r="C341" s="37" t="s">
        <v>838</v>
      </c>
      <c r="D341" s="37" t="s">
        <v>1185</v>
      </c>
      <c r="E341" s="37" t="s">
        <v>840</v>
      </c>
      <c r="F341" s="37">
        <v>746.3</v>
      </c>
      <c r="G341" s="37">
        <v>737807.11</v>
      </c>
      <c r="H341" s="37" t="s">
        <v>193</v>
      </c>
      <c r="I341" s="37">
        <v>0.24940000000000001</v>
      </c>
      <c r="J341" s="37" t="s">
        <v>868</v>
      </c>
      <c r="K341" s="37" t="s">
        <v>891</v>
      </c>
      <c r="L341" s="37" t="s">
        <v>169</v>
      </c>
      <c r="M341" s="37" t="s">
        <v>119</v>
      </c>
      <c r="N341" s="37">
        <v>237753.02</v>
      </c>
      <c r="O341" s="37" t="s">
        <v>933</v>
      </c>
      <c r="P341" s="37" t="s">
        <v>200</v>
      </c>
      <c r="Q341" s="39"/>
      <c r="R341" s="85"/>
      <c r="S341" s="202"/>
    </row>
    <row r="342" spans="1:19" s="57" customFormat="1" ht="80.45" customHeight="1" x14ac:dyDescent="0.25">
      <c r="A342" s="137">
        <v>287</v>
      </c>
      <c r="B342" s="42">
        <v>3</v>
      </c>
      <c r="C342" s="37" t="s">
        <v>839</v>
      </c>
      <c r="D342" s="37" t="s">
        <v>1185</v>
      </c>
      <c r="E342" s="37" t="s">
        <v>841</v>
      </c>
      <c r="F342" s="37">
        <v>407.3</v>
      </c>
      <c r="G342" s="37">
        <v>402664.93</v>
      </c>
      <c r="H342" s="37" t="s">
        <v>193</v>
      </c>
      <c r="I342" s="37">
        <v>0.24940000000000001</v>
      </c>
      <c r="J342" s="37" t="s">
        <v>868</v>
      </c>
      <c r="K342" s="37" t="s">
        <v>891</v>
      </c>
      <c r="L342" s="37" t="s">
        <v>169</v>
      </c>
      <c r="M342" s="37" t="s">
        <v>119</v>
      </c>
      <c r="N342" s="37">
        <v>237753.02</v>
      </c>
      <c r="O342" s="37" t="s">
        <v>934</v>
      </c>
      <c r="P342" s="37" t="s">
        <v>200</v>
      </c>
      <c r="Q342" s="39"/>
      <c r="R342" s="85"/>
      <c r="S342" s="202"/>
    </row>
    <row r="343" spans="1:19" s="57" customFormat="1" ht="76.5" x14ac:dyDescent="0.25">
      <c r="A343" s="137">
        <v>288</v>
      </c>
      <c r="B343" s="42">
        <v>4</v>
      </c>
      <c r="C343" s="37" t="s">
        <v>58</v>
      </c>
      <c r="D343" s="37" t="s">
        <v>1186</v>
      </c>
      <c r="E343" s="146" t="s">
        <v>842</v>
      </c>
      <c r="F343" s="38">
        <v>1098.45</v>
      </c>
      <c r="G343" s="37">
        <v>5221016.71</v>
      </c>
      <c r="H343" s="37" t="s">
        <v>194</v>
      </c>
      <c r="I343" s="37">
        <v>0.78139999999999998</v>
      </c>
      <c r="J343" s="37" t="s">
        <v>85</v>
      </c>
      <c r="K343" s="37" t="s">
        <v>886</v>
      </c>
      <c r="L343" s="37" t="s">
        <v>169</v>
      </c>
      <c r="M343" s="37" t="s">
        <v>119</v>
      </c>
      <c r="N343" s="37">
        <v>1536388.68</v>
      </c>
      <c r="O343" s="37" t="s">
        <v>935</v>
      </c>
      <c r="P343" s="37" t="s">
        <v>201</v>
      </c>
      <c r="Q343" s="127" t="s">
        <v>1104</v>
      </c>
      <c r="R343" s="85">
        <v>906.98</v>
      </c>
      <c r="S343" s="202"/>
    </row>
    <row r="344" spans="1:19" s="57" customFormat="1" ht="51" x14ac:dyDescent="0.25">
      <c r="A344" s="137">
        <v>289</v>
      </c>
      <c r="B344" s="42">
        <v>5</v>
      </c>
      <c r="C344" s="37" t="s">
        <v>1183</v>
      </c>
      <c r="D344" s="37" t="s">
        <v>1187</v>
      </c>
      <c r="E344" s="37" t="s">
        <v>1188</v>
      </c>
      <c r="F344" s="38">
        <v>988.75</v>
      </c>
      <c r="G344" s="37">
        <v>1068418.18</v>
      </c>
      <c r="H344" s="37" t="s">
        <v>1189</v>
      </c>
      <c r="I344" s="37">
        <v>0.32750000000000001</v>
      </c>
      <c r="J344" s="37" t="s">
        <v>99</v>
      </c>
      <c r="K344" s="37" t="s">
        <v>1190</v>
      </c>
      <c r="L344" s="37" t="s">
        <v>198</v>
      </c>
      <c r="M344" s="52" t="s">
        <v>88</v>
      </c>
      <c r="N344" s="37">
        <v>1625251.5</v>
      </c>
      <c r="O344" s="37" t="s">
        <v>936</v>
      </c>
      <c r="P344" s="37"/>
      <c r="Q344" s="39"/>
      <c r="R344" s="85"/>
      <c r="S344" s="202"/>
    </row>
    <row r="345" spans="1:19" s="57" customFormat="1" ht="51" x14ac:dyDescent="0.25">
      <c r="A345" s="137">
        <v>290</v>
      </c>
      <c r="B345" s="42">
        <v>6</v>
      </c>
      <c r="C345" s="146" t="s">
        <v>58</v>
      </c>
      <c r="D345" s="146" t="s">
        <v>1191</v>
      </c>
      <c r="E345" s="146" t="s">
        <v>1192</v>
      </c>
      <c r="F345" s="160">
        <v>163.97</v>
      </c>
      <c r="G345" s="146">
        <v>830332</v>
      </c>
      <c r="H345" s="146" t="s">
        <v>1193</v>
      </c>
      <c r="I345" s="146">
        <v>8.6199999999999999E-2</v>
      </c>
      <c r="J345" s="146" t="s">
        <v>99</v>
      </c>
      <c r="K345" s="146" t="s">
        <v>1194</v>
      </c>
      <c r="L345" s="146" t="s">
        <v>198</v>
      </c>
      <c r="M345" s="52" t="s">
        <v>88</v>
      </c>
      <c r="N345" s="146">
        <v>32031.919999999998</v>
      </c>
      <c r="O345" s="146" t="s">
        <v>1195</v>
      </c>
      <c r="P345" s="146"/>
      <c r="Q345" s="39"/>
      <c r="R345" s="85"/>
      <c r="S345" s="202"/>
    </row>
    <row r="346" spans="1:19" s="57" customFormat="1" ht="129" customHeight="1" x14ac:dyDescent="0.25">
      <c r="A346" s="137">
        <v>291</v>
      </c>
      <c r="B346" s="42">
        <v>7</v>
      </c>
      <c r="C346" s="146" t="s">
        <v>1830</v>
      </c>
      <c r="D346" s="146" t="s">
        <v>1388</v>
      </c>
      <c r="E346" s="160">
        <v>52.4</v>
      </c>
      <c r="F346" s="146">
        <v>269758.34000000003</v>
      </c>
      <c r="G346" s="146" t="s">
        <v>1389</v>
      </c>
      <c r="H346" s="146">
        <v>5.4199999999999998E-2</v>
      </c>
      <c r="I346" s="146" t="s">
        <v>85</v>
      </c>
      <c r="J346" s="146" t="s">
        <v>1534</v>
      </c>
      <c r="K346" s="146" t="s">
        <v>169</v>
      </c>
      <c r="L346" s="146" t="s">
        <v>1831</v>
      </c>
      <c r="M346" s="146">
        <v>112638.44</v>
      </c>
      <c r="N346" s="146" t="s">
        <v>1832</v>
      </c>
      <c r="O346" s="146"/>
      <c r="P346" s="146" t="s">
        <v>1832</v>
      </c>
      <c r="Q346" s="146" t="s">
        <v>119</v>
      </c>
      <c r="R346" s="240" t="s">
        <v>1833</v>
      </c>
      <c r="S346" s="202"/>
    </row>
    <row r="347" spans="1:19" s="57" customFormat="1" ht="115.5" customHeight="1" x14ac:dyDescent="0.25">
      <c r="A347" s="137">
        <v>292</v>
      </c>
      <c r="B347" s="42">
        <v>8</v>
      </c>
      <c r="C347" s="146" t="s">
        <v>1834</v>
      </c>
      <c r="D347" s="146" t="s">
        <v>1835</v>
      </c>
      <c r="E347" s="160">
        <v>147.6</v>
      </c>
      <c r="F347" s="146">
        <v>353718.97</v>
      </c>
      <c r="G347" s="146" t="s">
        <v>1836</v>
      </c>
      <c r="H347" s="146">
        <v>3.7600000000000001E-2</v>
      </c>
      <c r="I347" s="146" t="s">
        <v>85</v>
      </c>
      <c r="J347" s="146" t="s">
        <v>1837</v>
      </c>
      <c r="K347" s="146" t="s">
        <v>169</v>
      </c>
      <c r="L347" s="146" t="s">
        <v>119</v>
      </c>
      <c r="M347" s="146">
        <v>51914.32</v>
      </c>
      <c r="N347" s="146" t="s">
        <v>1838</v>
      </c>
      <c r="O347" s="146"/>
      <c r="P347" s="146" t="s">
        <v>1838</v>
      </c>
      <c r="Q347" s="146" t="s">
        <v>119</v>
      </c>
      <c r="R347" s="240" t="s">
        <v>1839</v>
      </c>
      <c r="S347" s="202"/>
    </row>
    <row r="348" spans="1:19" s="57" customFormat="1" ht="18.75" x14ac:dyDescent="0.25">
      <c r="A348" s="106"/>
      <c r="B348" s="382" t="s">
        <v>1406</v>
      </c>
      <c r="C348" s="334"/>
      <c r="D348" s="334"/>
      <c r="E348" s="334"/>
      <c r="F348" s="334"/>
      <c r="G348" s="334"/>
      <c r="H348" s="334"/>
      <c r="I348" s="334"/>
      <c r="J348" s="334"/>
      <c r="K348" s="334"/>
      <c r="L348" s="334"/>
      <c r="M348" s="334"/>
      <c r="N348" s="334"/>
      <c r="O348" s="334"/>
      <c r="P348" s="334"/>
      <c r="Q348" s="334"/>
      <c r="R348" s="299"/>
      <c r="S348" s="199"/>
    </row>
    <row r="349" spans="1:19" s="57" customFormat="1" ht="51" x14ac:dyDescent="0.25">
      <c r="A349" s="106">
        <v>293</v>
      </c>
      <c r="B349" s="42">
        <v>1</v>
      </c>
      <c r="C349" s="37" t="s">
        <v>58</v>
      </c>
      <c r="D349" s="37" t="s">
        <v>1408</v>
      </c>
      <c r="E349" s="37" t="s">
        <v>1407</v>
      </c>
      <c r="F349" s="38">
        <v>923.7</v>
      </c>
      <c r="G349" s="37">
        <v>2982183.92</v>
      </c>
      <c r="H349" s="37" t="s">
        <v>1409</v>
      </c>
      <c r="I349" s="37">
        <f>38556/10000</f>
        <v>3.8555999999999999</v>
      </c>
      <c r="J349" s="37" t="s">
        <v>99</v>
      </c>
      <c r="K349" s="37" t="s">
        <v>886</v>
      </c>
      <c r="L349" s="37" t="s">
        <v>198</v>
      </c>
      <c r="M349" s="52" t="s">
        <v>875</v>
      </c>
      <c r="N349" s="37">
        <v>2946063.96</v>
      </c>
      <c r="O349" s="37" t="s">
        <v>1410</v>
      </c>
      <c r="P349" s="37"/>
      <c r="Q349" s="39"/>
      <c r="R349" s="85"/>
      <c r="S349" s="202"/>
    </row>
    <row r="350" spans="1:19" s="57" customFormat="1" ht="51" x14ac:dyDescent="0.25">
      <c r="A350" s="106">
        <v>294</v>
      </c>
      <c r="B350" s="42">
        <v>2</v>
      </c>
      <c r="C350" s="146" t="s">
        <v>58</v>
      </c>
      <c r="D350" s="146" t="s">
        <v>1577</v>
      </c>
      <c r="E350" s="146" t="s">
        <v>1576</v>
      </c>
      <c r="F350" s="160">
        <v>1023.5</v>
      </c>
      <c r="G350" s="146">
        <v>6223657.8600000003</v>
      </c>
      <c r="H350" s="146" t="s">
        <v>1578</v>
      </c>
      <c r="I350" s="146">
        <f>3990/10000</f>
        <v>0.39900000000000002</v>
      </c>
      <c r="J350" s="146" t="s">
        <v>99</v>
      </c>
      <c r="K350" s="146" t="s">
        <v>886</v>
      </c>
      <c r="L350" s="146" t="s">
        <v>198</v>
      </c>
      <c r="M350" s="52" t="s">
        <v>875</v>
      </c>
      <c r="N350" s="146">
        <v>500705.1</v>
      </c>
      <c r="O350" s="146" t="s">
        <v>1410</v>
      </c>
      <c r="P350" s="146"/>
      <c r="Q350" s="39"/>
      <c r="R350" s="85"/>
      <c r="S350" s="202"/>
    </row>
    <row r="351" spans="1:19" s="57" customFormat="1" ht="31.5" customHeight="1" x14ac:dyDescent="0.25">
      <c r="A351" s="106">
        <v>295</v>
      </c>
      <c r="B351" s="42">
        <v>3</v>
      </c>
      <c r="C351" s="146" t="s">
        <v>330</v>
      </c>
      <c r="D351" s="264" t="s">
        <v>1699</v>
      </c>
      <c r="E351" s="146" t="s">
        <v>1698</v>
      </c>
      <c r="F351" s="160">
        <v>1748</v>
      </c>
      <c r="G351" s="146">
        <v>16707237</v>
      </c>
      <c r="H351" s="264" t="s">
        <v>1700</v>
      </c>
      <c r="I351" s="264">
        <f>31026/10000</f>
        <v>3.1025999999999998</v>
      </c>
      <c r="J351" s="264" t="s">
        <v>99</v>
      </c>
      <c r="K351" s="264" t="s">
        <v>886</v>
      </c>
      <c r="L351" s="264" t="s">
        <v>198</v>
      </c>
      <c r="M351" s="264" t="s">
        <v>875</v>
      </c>
      <c r="N351" s="264">
        <v>3531069.06</v>
      </c>
      <c r="O351" s="264" t="s">
        <v>1410</v>
      </c>
      <c r="P351" s="146"/>
      <c r="Q351" s="39"/>
      <c r="R351" s="85"/>
      <c r="S351" s="202"/>
    </row>
    <row r="352" spans="1:19" s="57" customFormat="1" x14ac:dyDescent="0.25">
      <c r="A352" s="106">
        <v>296</v>
      </c>
      <c r="B352" s="42">
        <v>4</v>
      </c>
      <c r="C352" s="146" t="s">
        <v>330</v>
      </c>
      <c r="D352" s="265"/>
      <c r="E352" s="146" t="s">
        <v>1701</v>
      </c>
      <c r="F352" s="160">
        <v>146</v>
      </c>
      <c r="G352" s="146">
        <v>833439.54</v>
      </c>
      <c r="H352" s="265"/>
      <c r="I352" s="265"/>
      <c r="J352" s="265"/>
      <c r="K352" s="265"/>
      <c r="L352" s="265"/>
      <c r="M352" s="265"/>
      <c r="N352" s="265"/>
      <c r="O352" s="265"/>
      <c r="P352" s="146"/>
      <c r="Q352" s="39"/>
      <c r="R352" s="85"/>
      <c r="S352" s="202"/>
    </row>
    <row r="353" spans="1:19" s="57" customFormat="1" x14ac:dyDescent="0.25">
      <c r="A353" s="106">
        <v>297</v>
      </c>
      <c r="B353" s="42">
        <v>5</v>
      </c>
      <c r="C353" s="146" t="s">
        <v>330</v>
      </c>
      <c r="D353" s="266"/>
      <c r="E353" s="146" t="s">
        <v>1702</v>
      </c>
      <c r="F353" s="160">
        <v>81.400000000000006</v>
      </c>
      <c r="G353" s="146">
        <v>744990.71</v>
      </c>
      <c r="H353" s="266"/>
      <c r="I353" s="266"/>
      <c r="J353" s="266"/>
      <c r="K353" s="266"/>
      <c r="L353" s="266"/>
      <c r="M353" s="266"/>
      <c r="N353" s="266"/>
      <c r="O353" s="266"/>
      <c r="P353" s="146"/>
      <c r="Q353" s="39"/>
      <c r="R353" s="85"/>
      <c r="S353" s="202"/>
    </row>
    <row r="354" spans="1:19" ht="18.75" x14ac:dyDescent="0.25">
      <c r="A354" s="101"/>
      <c r="B354" s="299" t="s">
        <v>865</v>
      </c>
      <c r="C354" s="300"/>
      <c r="D354" s="300"/>
      <c r="E354" s="300"/>
      <c r="F354" s="300"/>
      <c r="G354" s="300"/>
      <c r="H354" s="300"/>
      <c r="I354" s="300"/>
      <c r="J354" s="300"/>
      <c r="K354" s="300"/>
      <c r="L354" s="300"/>
      <c r="M354" s="300"/>
      <c r="N354" s="300"/>
      <c r="O354" s="300"/>
      <c r="P354" s="300"/>
      <c r="Q354" s="300"/>
      <c r="R354" s="85"/>
      <c r="S354" s="202"/>
    </row>
    <row r="355" spans="1:19" ht="51" x14ac:dyDescent="0.25">
      <c r="A355" s="106">
        <v>298</v>
      </c>
      <c r="B355" s="42">
        <v>1</v>
      </c>
      <c r="C355" s="37" t="s">
        <v>202</v>
      </c>
      <c r="D355" s="37" t="s">
        <v>203</v>
      </c>
      <c r="E355" s="37" t="s">
        <v>204</v>
      </c>
      <c r="F355" s="37">
        <v>218.1</v>
      </c>
      <c r="G355" s="37">
        <v>1430213</v>
      </c>
      <c r="H355" s="37" t="s">
        <v>205</v>
      </c>
      <c r="I355" s="37">
        <v>0.14230000000000001</v>
      </c>
      <c r="J355" s="37" t="s">
        <v>85</v>
      </c>
      <c r="K355" s="37" t="s">
        <v>892</v>
      </c>
      <c r="L355" s="37" t="s">
        <v>169</v>
      </c>
      <c r="M355" s="52" t="s">
        <v>875</v>
      </c>
      <c r="N355" s="37">
        <v>157099.20000000001</v>
      </c>
      <c r="O355" s="37" t="s">
        <v>596</v>
      </c>
      <c r="P355" s="37" t="s">
        <v>597</v>
      </c>
      <c r="Q355" s="37"/>
      <c r="R355" s="81"/>
      <c r="S355" s="204"/>
    </row>
    <row r="356" spans="1:19" ht="116.45" customHeight="1" x14ac:dyDescent="0.25">
      <c r="A356" s="106">
        <v>299</v>
      </c>
      <c r="B356" s="42">
        <v>2</v>
      </c>
      <c r="C356" s="37" t="s">
        <v>58</v>
      </c>
      <c r="D356" s="37" t="s">
        <v>206</v>
      </c>
      <c r="E356" s="37" t="s">
        <v>207</v>
      </c>
      <c r="F356" s="37">
        <v>98.1</v>
      </c>
      <c r="G356" s="37">
        <v>323699.59000000003</v>
      </c>
      <c r="H356" s="37" t="s">
        <v>208</v>
      </c>
      <c r="I356" s="37">
        <v>5.0061999999999998</v>
      </c>
      <c r="J356" s="37" t="s">
        <v>831</v>
      </c>
      <c r="K356" s="37" t="s">
        <v>878</v>
      </c>
      <c r="L356" s="37" t="s">
        <v>169</v>
      </c>
      <c r="M356" s="52" t="s">
        <v>875</v>
      </c>
      <c r="N356" s="37">
        <v>239124.28</v>
      </c>
      <c r="O356" s="37" t="s">
        <v>598</v>
      </c>
      <c r="P356" s="37" t="s">
        <v>599</v>
      </c>
      <c r="Q356" s="69" t="s">
        <v>1604</v>
      </c>
      <c r="R356" s="95">
        <v>58.6</v>
      </c>
      <c r="S356" s="195"/>
    </row>
    <row r="357" spans="1:19" ht="112.5" customHeight="1" x14ac:dyDescent="0.25">
      <c r="A357" s="106">
        <v>300</v>
      </c>
      <c r="B357" s="42">
        <v>3</v>
      </c>
      <c r="C357" s="37" t="s">
        <v>58</v>
      </c>
      <c r="D357" s="37" t="s">
        <v>211</v>
      </c>
      <c r="E357" s="37" t="s">
        <v>212</v>
      </c>
      <c r="F357" s="37">
        <v>841.6</v>
      </c>
      <c r="G357" s="37">
        <v>2777019.1</v>
      </c>
      <c r="H357" s="37" t="s">
        <v>208</v>
      </c>
      <c r="I357" s="37">
        <v>5.0061999999999998</v>
      </c>
      <c r="J357" s="37" t="s">
        <v>831</v>
      </c>
      <c r="K357" s="37" t="s">
        <v>878</v>
      </c>
      <c r="L357" s="37" t="s">
        <v>169</v>
      </c>
      <c r="M357" s="52" t="s">
        <v>875</v>
      </c>
      <c r="N357" s="37">
        <v>239124.28</v>
      </c>
      <c r="O357" s="37" t="s">
        <v>598</v>
      </c>
      <c r="P357" s="37" t="s">
        <v>600</v>
      </c>
      <c r="Q357" s="69" t="s">
        <v>1604</v>
      </c>
      <c r="R357" s="95">
        <v>122.2</v>
      </c>
      <c r="S357" s="195"/>
    </row>
    <row r="358" spans="1:19" ht="104.1" customHeight="1" x14ac:dyDescent="0.25">
      <c r="A358" s="106">
        <v>301</v>
      </c>
      <c r="B358" s="42">
        <v>4</v>
      </c>
      <c r="C358" s="37" t="s">
        <v>58</v>
      </c>
      <c r="D358" s="37" t="s">
        <v>213</v>
      </c>
      <c r="E358" s="37" t="s">
        <v>214</v>
      </c>
      <c r="F358" s="37">
        <v>325.10000000000002</v>
      </c>
      <c r="G358" s="37">
        <v>1072729.22</v>
      </c>
      <c r="H358" s="37" t="s">
        <v>208</v>
      </c>
      <c r="I358" s="37">
        <v>5.0061999999999998</v>
      </c>
      <c r="J358" s="37" t="s">
        <v>831</v>
      </c>
      <c r="K358" s="37" t="s">
        <v>878</v>
      </c>
      <c r="L358" s="37" t="s">
        <v>169</v>
      </c>
      <c r="M358" s="52" t="s">
        <v>875</v>
      </c>
      <c r="N358" s="37">
        <v>239124.28</v>
      </c>
      <c r="O358" s="37" t="s">
        <v>598</v>
      </c>
      <c r="P358" s="37" t="s">
        <v>601</v>
      </c>
      <c r="Q358" s="83" t="s">
        <v>1016</v>
      </c>
      <c r="R358" s="95">
        <v>14.9</v>
      </c>
      <c r="S358" s="195"/>
    </row>
    <row r="359" spans="1:19" ht="110.45" customHeight="1" x14ac:dyDescent="0.25">
      <c r="A359" s="106">
        <v>302</v>
      </c>
      <c r="B359" s="42">
        <v>5</v>
      </c>
      <c r="C359" s="37" t="s">
        <v>58</v>
      </c>
      <c r="D359" s="37" t="s">
        <v>215</v>
      </c>
      <c r="E359" s="37" t="s">
        <v>216</v>
      </c>
      <c r="F359" s="37">
        <v>839.5</v>
      </c>
      <c r="G359" s="37">
        <v>2770089.76</v>
      </c>
      <c r="H359" s="37" t="s">
        <v>208</v>
      </c>
      <c r="I359" s="37">
        <v>5.0061999999999998</v>
      </c>
      <c r="J359" s="37" t="s">
        <v>831</v>
      </c>
      <c r="K359" s="37" t="s">
        <v>878</v>
      </c>
      <c r="L359" s="37" t="s">
        <v>169</v>
      </c>
      <c r="M359" s="52" t="s">
        <v>875</v>
      </c>
      <c r="N359" s="37">
        <v>239124.28</v>
      </c>
      <c r="O359" s="37" t="s">
        <v>598</v>
      </c>
      <c r="P359" s="37" t="s">
        <v>602</v>
      </c>
      <c r="Q359" s="69" t="s">
        <v>1604</v>
      </c>
      <c r="R359" s="95">
        <v>81.5</v>
      </c>
      <c r="S359" s="195"/>
    </row>
    <row r="360" spans="1:19" ht="102" x14ac:dyDescent="0.25">
      <c r="A360" s="106">
        <v>303</v>
      </c>
      <c r="B360" s="42">
        <v>6</v>
      </c>
      <c r="C360" s="37" t="s">
        <v>58</v>
      </c>
      <c r="D360" s="37" t="s">
        <v>217</v>
      </c>
      <c r="E360" s="37" t="s">
        <v>218</v>
      </c>
      <c r="F360" s="37">
        <v>898.7</v>
      </c>
      <c r="G360" s="37">
        <v>2965431.4</v>
      </c>
      <c r="H360" s="37" t="s">
        <v>208</v>
      </c>
      <c r="I360" s="37">
        <v>5.0061999999999998</v>
      </c>
      <c r="J360" s="37" t="s">
        <v>831</v>
      </c>
      <c r="K360" s="37" t="s">
        <v>878</v>
      </c>
      <c r="L360" s="37" t="s">
        <v>169</v>
      </c>
      <c r="M360" s="52" t="s">
        <v>875</v>
      </c>
      <c r="N360" s="37">
        <v>239124.28</v>
      </c>
      <c r="O360" s="37" t="s">
        <v>598</v>
      </c>
      <c r="P360" s="37" t="s">
        <v>603</v>
      </c>
      <c r="Q360" s="69" t="s">
        <v>1104</v>
      </c>
      <c r="R360" s="95">
        <v>80.5</v>
      </c>
      <c r="S360" s="195"/>
    </row>
    <row r="361" spans="1:19" ht="102" x14ac:dyDescent="0.25">
      <c r="A361" s="106">
        <v>304</v>
      </c>
      <c r="B361" s="42">
        <v>7</v>
      </c>
      <c r="C361" s="37" t="s">
        <v>58</v>
      </c>
      <c r="D361" s="37" t="s">
        <v>219</v>
      </c>
      <c r="E361" s="37" t="s">
        <v>220</v>
      </c>
      <c r="F361" s="37">
        <v>642.20000000000005</v>
      </c>
      <c r="G361" s="37">
        <v>2119060.92</v>
      </c>
      <c r="H361" s="37" t="s">
        <v>208</v>
      </c>
      <c r="I361" s="37">
        <v>5.0061999999999998</v>
      </c>
      <c r="J361" s="37" t="s">
        <v>831</v>
      </c>
      <c r="K361" s="37" t="s">
        <v>878</v>
      </c>
      <c r="L361" s="37" t="s">
        <v>169</v>
      </c>
      <c r="M361" s="52" t="s">
        <v>875</v>
      </c>
      <c r="N361" s="37">
        <v>239124.28</v>
      </c>
      <c r="O361" s="37" t="s">
        <v>598</v>
      </c>
      <c r="P361" s="37" t="s">
        <v>604</v>
      </c>
      <c r="Q361" s="69" t="s">
        <v>946</v>
      </c>
      <c r="R361" s="95">
        <v>120.4</v>
      </c>
      <c r="S361" s="195"/>
    </row>
    <row r="362" spans="1:19" ht="118.5" customHeight="1" x14ac:dyDescent="0.25">
      <c r="A362" s="106">
        <v>305</v>
      </c>
      <c r="B362" s="42">
        <v>8</v>
      </c>
      <c r="C362" s="37" t="s">
        <v>58</v>
      </c>
      <c r="D362" s="37" t="s">
        <v>221</v>
      </c>
      <c r="E362" s="37" t="s">
        <v>222</v>
      </c>
      <c r="F362" s="37">
        <v>338.8</v>
      </c>
      <c r="G362" s="37">
        <v>1456253.88</v>
      </c>
      <c r="H362" s="37" t="s">
        <v>223</v>
      </c>
      <c r="I362" s="37">
        <v>4.9375</v>
      </c>
      <c r="J362" s="37" t="s">
        <v>831</v>
      </c>
      <c r="K362" s="37" t="s">
        <v>878</v>
      </c>
      <c r="L362" s="37" t="s">
        <v>169</v>
      </c>
      <c r="M362" s="52" t="s">
        <v>875</v>
      </c>
      <c r="N362" s="37">
        <v>236012.5</v>
      </c>
      <c r="O362" s="37" t="s">
        <v>598</v>
      </c>
      <c r="P362" s="37" t="s">
        <v>605</v>
      </c>
      <c r="Q362" s="69" t="s">
        <v>947</v>
      </c>
      <c r="R362" s="385">
        <v>351.9</v>
      </c>
      <c r="S362" s="203"/>
    </row>
    <row r="363" spans="1:19" ht="117.6" customHeight="1" x14ac:dyDescent="0.25">
      <c r="A363" s="106">
        <v>306</v>
      </c>
      <c r="B363" s="42">
        <v>9</v>
      </c>
      <c r="C363" s="37" t="s">
        <v>58</v>
      </c>
      <c r="D363" s="37" t="s">
        <v>224</v>
      </c>
      <c r="E363" s="37" t="s">
        <v>225</v>
      </c>
      <c r="F363" s="37">
        <v>284.10000000000002</v>
      </c>
      <c r="G363" s="37">
        <v>1221138.51</v>
      </c>
      <c r="H363" s="37" t="s">
        <v>223</v>
      </c>
      <c r="I363" s="37">
        <v>4.9375</v>
      </c>
      <c r="J363" s="37" t="s">
        <v>831</v>
      </c>
      <c r="K363" s="37" t="s">
        <v>878</v>
      </c>
      <c r="L363" s="37" t="s">
        <v>169</v>
      </c>
      <c r="M363" s="52" t="s">
        <v>875</v>
      </c>
      <c r="N363" s="37">
        <v>236012.5</v>
      </c>
      <c r="O363" s="37" t="s">
        <v>598</v>
      </c>
      <c r="P363" s="37" t="s">
        <v>606</v>
      </c>
      <c r="Q363" s="69" t="s">
        <v>947</v>
      </c>
      <c r="R363" s="386"/>
      <c r="S363" s="203"/>
    </row>
    <row r="364" spans="1:19" ht="75" x14ac:dyDescent="0.25">
      <c r="A364" s="106">
        <v>307</v>
      </c>
      <c r="B364" s="42">
        <v>10</v>
      </c>
      <c r="C364" s="37" t="s">
        <v>226</v>
      </c>
      <c r="D364" s="37" t="s">
        <v>227</v>
      </c>
      <c r="E364" s="37" t="s">
        <v>228</v>
      </c>
      <c r="F364" s="37">
        <v>163.19999999999999</v>
      </c>
      <c r="G364" s="37">
        <v>1493303</v>
      </c>
      <c r="H364" s="37" t="s">
        <v>229</v>
      </c>
      <c r="I364" s="37">
        <v>0.17</v>
      </c>
      <c r="J364" s="37" t="s">
        <v>85</v>
      </c>
      <c r="K364" s="37" t="s">
        <v>892</v>
      </c>
      <c r="L364" s="37" t="s">
        <v>169</v>
      </c>
      <c r="M364" s="52" t="s">
        <v>875</v>
      </c>
      <c r="N364" s="37">
        <v>170391</v>
      </c>
      <c r="O364" s="37" t="s">
        <v>596</v>
      </c>
      <c r="P364" s="37" t="s">
        <v>608</v>
      </c>
      <c r="Q364" s="69" t="s">
        <v>947</v>
      </c>
      <c r="R364" s="95">
        <v>119.2</v>
      </c>
      <c r="S364" s="195"/>
    </row>
    <row r="365" spans="1:19" ht="51" x14ac:dyDescent="0.25">
      <c r="A365" s="106">
        <v>308</v>
      </c>
      <c r="B365" s="42">
        <v>11</v>
      </c>
      <c r="C365" s="37" t="s">
        <v>231</v>
      </c>
      <c r="D365" s="37" t="s">
        <v>232</v>
      </c>
      <c r="E365" s="37" t="s">
        <v>233</v>
      </c>
      <c r="F365" s="37">
        <v>383.4</v>
      </c>
      <c r="G365" s="37">
        <v>1647957</v>
      </c>
      <c r="H365" s="37" t="s">
        <v>234</v>
      </c>
      <c r="I365" s="37">
        <v>0.25169999999999998</v>
      </c>
      <c r="J365" s="37" t="s">
        <v>85</v>
      </c>
      <c r="K365" s="37" t="s">
        <v>892</v>
      </c>
      <c r="L365" s="37" t="s">
        <v>169</v>
      </c>
      <c r="M365" s="52" t="s">
        <v>875</v>
      </c>
      <c r="N365" s="37">
        <v>258797.94</v>
      </c>
      <c r="O365" s="37" t="s">
        <v>596</v>
      </c>
      <c r="P365" s="37" t="s">
        <v>609</v>
      </c>
      <c r="Q365" s="37"/>
      <c r="R365" s="81"/>
      <c r="S365" s="204"/>
    </row>
    <row r="366" spans="1:19" ht="51" x14ac:dyDescent="0.25">
      <c r="A366" s="106">
        <v>309</v>
      </c>
      <c r="B366" s="42">
        <v>12</v>
      </c>
      <c r="C366" s="37" t="s">
        <v>235</v>
      </c>
      <c r="D366" s="37" t="s">
        <v>236</v>
      </c>
      <c r="E366" s="37" t="s">
        <v>237</v>
      </c>
      <c r="F366" s="37">
        <v>179</v>
      </c>
      <c r="G366" s="37">
        <v>1360196</v>
      </c>
      <c r="H366" s="37" t="s">
        <v>238</v>
      </c>
      <c r="I366" s="37">
        <v>0.1198</v>
      </c>
      <c r="J366" s="37" t="s">
        <v>85</v>
      </c>
      <c r="K366" s="37" t="s">
        <v>892</v>
      </c>
      <c r="L366" s="37" t="s">
        <v>169</v>
      </c>
      <c r="M366" s="52" t="s">
        <v>875</v>
      </c>
      <c r="N366" s="37">
        <v>143712.07999999999</v>
      </c>
      <c r="O366" s="37" t="s">
        <v>596</v>
      </c>
      <c r="P366" s="37" t="s">
        <v>610</v>
      </c>
      <c r="Q366" s="37"/>
      <c r="R366" s="81"/>
      <c r="S366" s="204"/>
    </row>
    <row r="367" spans="1:19" ht="51" x14ac:dyDescent="0.25">
      <c r="A367" s="106">
        <v>310</v>
      </c>
      <c r="B367" s="42">
        <v>13</v>
      </c>
      <c r="C367" s="37" t="s">
        <v>239</v>
      </c>
      <c r="D367" s="37" t="s">
        <v>240</v>
      </c>
      <c r="E367" s="37" t="s">
        <v>241</v>
      </c>
      <c r="F367" s="37">
        <v>404.7</v>
      </c>
      <c r="G367" s="37">
        <v>1037278.48</v>
      </c>
      <c r="H367" s="37" t="s">
        <v>242</v>
      </c>
      <c r="I367" s="37">
        <v>0.18060000000000001</v>
      </c>
      <c r="J367" s="37" t="s">
        <v>85</v>
      </c>
      <c r="K367" s="37" t="s">
        <v>892</v>
      </c>
      <c r="L367" s="37" t="s">
        <v>169</v>
      </c>
      <c r="M367" s="52" t="s">
        <v>875</v>
      </c>
      <c r="N367" s="37">
        <v>207852.54</v>
      </c>
      <c r="O367" s="37" t="s">
        <v>596</v>
      </c>
      <c r="P367" s="37" t="s">
        <v>611</v>
      </c>
      <c r="Q367" s="37"/>
      <c r="R367" s="81"/>
      <c r="S367" s="204"/>
    </row>
    <row r="368" spans="1:19" ht="51.95" customHeight="1" x14ac:dyDescent="0.25">
      <c r="A368" s="106">
        <v>311</v>
      </c>
      <c r="B368" s="42">
        <v>14</v>
      </c>
      <c r="C368" s="37" t="s">
        <v>58</v>
      </c>
      <c r="D368" s="37" t="s">
        <v>243</v>
      </c>
      <c r="E368" s="37" t="s">
        <v>244</v>
      </c>
      <c r="F368" s="37">
        <v>193.3</v>
      </c>
      <c r="G368" s="37">
        <v>732489.09</v>
      </c>
      <c r="H368" s="37" t="s">
        <v>245</v>
      </c>
      <c r="I368" s="37">
        <v>6.1400000000000003E-2</v>
      </c>
      <c r="J368" s="37" t="s">
        <v>85</v>
      </c>
      <c r="K368" s="37" t="s">
        <v>892</v>
      </c>
      <c r="L368" s="37" t="s">
        <v>169</v>
      </c>
      <c r="M368" s="52" t="s">
        <v>875</v>
      </c>
      <c r="N368" s="37">
        <v>76400.320000000007</v>
      </c>
      <c r="O368" s="37" t="s">
        <v>596</v>
      </c>
      <c r="P368" s="37" t="s">
        <v>612</v>
      </c>
      <c r="Q368" s="37"/>
      <c r="R368" s="81" t="s">
        <v>1047</v>
      </c>
      <c r="S368" s="204"/>
    </row>
    <row r="369" spans="1:19" ht="114.75" x14ac:dyDescent="0.25">
      <c r="A369" s="106">
        <v>312</v>
      </c>
      <c r="B369" s="42">
        <v>15</v>
      </c>
      <c r="C369" s="37" t="s">
        <v>58</v>
      </c>
      <c r="D369" s="37" t="s">
        <v>246</v>
      </c>
      <c r="E369" s="146" t="s">
        <v>247</v>
      </c>
      <c r="F369" s="37">
        <v>1220.3</v>
      </c>
      <c r="G369" s="37">
        <v>1732433.21</v>
      </c>
      <c r="H369" s="37" t="s">
        <v>248</v>
      </c>
      <c r="I369" s="37">
        <v>1.1635</v>
      </c>
      <c r="J369" s="37" t="s">
        <v>85</v>
      </c>
      <c r="K369" s="37" t="s">
        <v>892</v>
      </c>
      <c r="L369" s="37" t="s">
        <v>169</v>
      </c>
      <c r="M369" s="52" t="s">
        <v>875</v>
      </c>
      <c r="N369" s="37">
        <v>1350823.5</v>
      </c>
      <c r="O369" s="37" t="s">
        <v>923</v>
      </c>
      <c r="P369" s="37" t="s">
        <v>614</v>
      </c>
      <c r="Q369" s="37"/>
      <c r="R369" s="81" t="s">
        <v>1552</v>
      </c>
      <c r="S369" s="204"/>
    </row>
    <row r="370" spans="1:19" ht="51" x14ac:dyDescent="0.25">
      <c r="A370" s="106">
        <v>313</v>
      </c>
      <c r="B370" s="42">
        <v>16</v>
      </c>
      <c r="C370" s="37" t="s">
        <v>58</v>
      </c>
      <c r="D370" s="37" t="s">
        <v>249</v>
      </c>
      <c r="E370" s="146" t="s">
        <v>250</v>
      </c>
      <c r="F370" s="37">
        <v>179.6</v>
      </c>
      <c r="G370" s="37">
        <v>1402185.69</v>
      </c>
      <c r="H370" s="37" t="s">
        <v>374</v>
      </c>
      <c r="I370" s="37">
        <v>1.1635</v>
      </c>
      <c r="J370" s="37" t="s">
        <v>85</v>
      </c>
      <c r="K370" s="37" t="s">
        <v>892</v>
      </c>
      <c r="L370" s="37" t="s">
        <v>169</v>
      </c>
      <c r="M370" s="52" t="s">
        <v>875</v>
      </c>
      <c r="N370" s="37">
        <v>1350823.5</v>
      </c>
      <c r="O370" s="37" t="s">
        <v>596</v>
      </c>
      <c r="P370" s="37" t="s">
        <v>615</v>
      </c>
      <c r="Q370" s="37"/>
      <c r="R370" s="81" t="s">
        <v>1552</v>
      </c>
      <c r="S370" s="204"/>
    </row>
    <row r="371" spans="1:19" ht="76.5" x14ac:dyDescent="0.25">
      <c r="A371" s="106">
        <v>314</v>
      </c>
      <c r="B371" s="42">
        <v>17</v>
      </c>
      <c r="C371" s="37" t="s">
        <v>251</v>
      </c>
      <c r="D371" s="37" t="s">
        <v>252</v>
      </c>
      <c r="E371" s="146" t="s">
        <v>253</v>
      </c>
      <c r="F371" s="37">
        <v>26.3</v>
      </c>
      <c r="G371" s="37">
        <v>205331.20000000001</v>
      </c>
      <c r="H371" s="37" t="s">
        <v>375</v>
      </c>
      <c r="I371" s="37">
        <v>1.1635</v>
      </c>
      <c r="J371" s="37" t="s">
        <v>85</v>
      </c>
      <c r="K371" s="37" t="s">
        <v>892</v>
      </c>
      <c r="L371" s="37" t="s">
        <v>169</v>
      </c>
      <c r="M371" s="52" t="s">
        <v>875</v>
      </c>
      <c r="N371" s="37">
        <v>1350823.5</v>
      </c>
      <c r="O371" s="37" t="s">
        <v>924</v>
      </c>
      <c r="P371" s="37" t="s">
        <v>617</v>
      </c>
      <c r="Q371" s="37"/>
      <c r="R371" s="81" t="s">
        <v>1552</v>
      </c>
      <c r="S371" s="204"/>
    </row>
    <row r="372" spans="1:19" ht="51" x14ac:dyDescent="0.25">
      <c r="A372" s="106">
        <v>315</v>
      </c>
      <c r="B372" s="42">
        <v>18</v>
      </c>
      <c r="C372" s="37" t="s">
        <v>254</v>
      </c>
      <c r="D372" s="37" t="s">
        <v>255</v>
      </c>
      <c r="E372" s="146" t="s">
        <v>256</v>
      </c>
      <c r="F372" s="37">
        <v>254.4</v>
      </c>
      <c r="G372" s="37">
        <v>1986169.49</v>
      </c>
      <c r="H372" s="37" t="s">
        <v>248</v>
      </c>
      <c r="I372" s="37">
        <v>1.1635</v>
      </c>
      <c r="J372" s="37" t="s">
        <v>85</v>
      </c>
      <c r="K372" s="37" t="s">
        <v>892</v>
      </c>
      <c r="L372" s="37" t="s">
        <v>169</v>
      </c>
      <c r="M372" s="52" t="s">
        <v>875</v>
      </c>
      <c r="N372" s="37">
        <v>1350823.5</v>
      </c>
      <c r="O372" s="37" t="s">
        <v>596</v>
      </c>
      <c r="P372" s="37" t="s">
        <v>618</v>
      </c>
      <c r="Q372" s="37"/>
      <c r="R372" s="81" t="s">
        <v>1552</v>
      </c>
      <c r="S372" s="204"/>
    </row>
    <row r="373" spans="1:19" ht="76.5" x14ac:dyDescent="0.25">
      <c r="A373" s="106">
        <v>316</v>
      </c>
      <c r="B373" s="42">
        <v>19</v>
      </c>
      <c r="C373" s="37" t="s">
        <v>58</v>
      </c>
      <c r="D373" s="37" t="s">
        <v>257</v>
      </c>
      <c r="E373" s="37" t="s">
        <v>258</v>
      </c>
      <c r="F373" s="37">
        <v>154.19999999999999</v>
      </c>
      <c r="G373" s="37">
        <v>866044.25</v>
      </c>
      <c r="H373" s="37" t="s">
        <v>259</v>
      </c>
      <c r="I373" s="37">
        <v>1.9641999999999999</v>
      </c>
      <c r="J373" s="37" t="s">
        <v>85</v>
      </c>
      <c r="K373" s="37" t="s">
        <v>893</v>
      </c>
      <c r="L373" s="37" t="s">
        <v>169</v>
      </c>
      <c r="M373" s="52" t="s">
        <v>875</v>
      </c>
      <c r="N373" s="37">
        <v>2285543.12</v>
      </c>
      <c r="O373" s="37" t="s">
        <v>924</v>
      </c>
      <c r="P373" s="37" t="s">
        <v>619</v>
      </c>
      <c r="Q373" s="108" t="s">
        <v>1062</v>
      </c>
      <c r="R373" s="81"/>
      <c r="S373" s="204"/>
    </row>
    <row r="374" spans="1:19" ht="76.5" x14ac:dyDescent="0.25">
      <c r="A374" s="106">
        <v>317</v>
      </c>
      <c r="B374" s="42">
        <v>20</v>
      </c>
      <c r="C374" s="37" t="s">
        <v>261</v>
      </c>
      <c r="D374" s="37" t="s">
        <v>262</v>
      </c>
      <c r="E374" s="37" t="s">
        <v>263</v>
      </c>
      <c r="F374" s="37">
        <v>94.8</v>
      </c>
      <c r="G374" s="37">
        <v>208268.02</v>
      </c>
      <c r="H374" s="37" t="s">
        <v>259</v>
      </c>
      <c r="I374" s="37">
        <v>1.9641999999999999</v>
      </c>
      <c r="J374" s="37" t="s">
        <v>85</v>
      </c>
      <c r="K374" s="37" t="s">
        <v>893</v>
      </c>
      <c r="L374" s="37" t="s">
        <v>169</v>
      </c>
      <c r="M374" s="52" t="s">
        <v>875</v>
      </c>
      <c r="N374" s="37">
        <v>2285543.12</v>
      </c>
      <c r="O374" s="37" t="s">
        <v>924</v>
      </c>
      <c r="P374" s="37" t="s">
        <v>620</v>
      </c>
      <c r="Q374" s="108"/>
      <c r="R374" s="81"/>
      <c r="S374" s="204"/>
    </row>
    <row r="375" spans="1:19" ht="76.5" x14ac:dyDescent="0.25">
      <c r="A375" s="106">
        <v>318</v>
      </c>
      <c r="B375" s="42">
        <v>21</v>
      </c>
      <c r="C375" s="37" t="s">
        <v>58</v>
      </c>
      <c r="D375" s="37" t="s">
        <v>264</v>
      </c>
      <c r="E375" s="37" t="s">
        <v>265</v>
      </c>
      <c r="F375" s="37">
        <v>597</v>
      </c>
      <c r="G375" s="37">
        <v>2232344.19</v>
      </c>
      <c r="H375" s="37" t="s">
        <v>266</v>
      </c>
      <c r="I375" s="37">
        <v>3.0605000000000002</v>
      </c>
      <c r="J375" s="37" t="s">
        <v>85</v>
      </c>
      <c r="K375" s="37" t="s">
        <v>892</v>
      </c>
      <c r="L375" s="37" t="s">
        <v>169</v>
      </c>
      <c r="M375" s="52" t="s">
        <v>875</v>
      </c>
      <c r="N375" s="37">
        <v>2890948.3</v>
      </c>
      <c r="O375" s="37" t="s">
        <v>924</v>
      </c>
      <c r="P375" s="37" t="s">
        <v>621</v>
      </c>
      <c r="Q375" s="37"/>
      <c r="R375" s="81"/>
      <c r="S375" s="204"/>
    </row>
    <row r="376" spans="1:19" ht="76.5" x14ac:dyDescent="0.25">
      <c r="A376" s="106">
        <v>319</v>
      </c>
      <c r="B376" s="42">
        <v>22</v>
      </c>
      <c r="C376" s="37" t="s">
        <v>251</v>
      </c>
      <c r="D376" s="37" t="s">
        <v>267</v>
      </c>
      <c r="E376" s="37" t="s">
        <v>268</v>
      </c>
      <c r="F376" s="37">
        <v>17.8</v>
      </c>
      <c r="G376" s="37">
        <v>66559.009999999995</v>
      </c>
      <c r="H376" s="37" t="s">
        <v>266</v>
      </c>
      <c r="I376" s="37">
        <v>3.0605000000000002</v>
      </c>
      <c r="J376" s="37" t="s">
        <v>85</v>
      </c>
      <c r="K376" s="37" t="s">
        <v>892</v>
      </c>
      <c r="L376" s="37" t="s">
        <v>169</v>
      </c>
      <c r="M376" s="52" t="s">
        <v>875</v>
      </c>
      <c r="N376" s="37">
        <v>2890948.3</v>
      </c>
      <c r="O376" s="37" t="s">
        <v>924</v>
      </c>
      <c r="P376" s="37" t="s">
        <v>622</v>
      </c>
      <c r="Q376" s="37"/>
      <c r="R376" s="81"/>
      <c r="S376" s="204"/>
    </row>
    <row r="377" spans="1:19" ht="76.5" x14ac:dyDescent="0.25">
      <c r="A377" s="106">
        <v>320</v>
      </c>
      <c r="B377" s="42">
        <v>23</v>
      </c>
      <c r="C377" s="37" t="s">
        <v>58</v>
      </c>
      <c r="D377" s="37" t="s">
        <v>269</v>
      </c>
      <c r="E377" s="37" t="s">
        <v>270</v>
      </c>
      <c r="F377" s="37">
        <v>186.8</v>
      </c>
      <c r="G377" s="37">
        <v>963780</v>
      </c>
      <c r="H377" s="37" t="s">
        <v>271</v>
      </c>
      <c r="I377" s="37">
        <v>8.0600000000000005E-2</v>
      </c>
      <c r="J377" s="37" t="s">
        <v>85</v>
      </c>
      <c r="K377" s="92" t="s">
        <v>623</v>
      </c>
      <c r="L377" s="37" t="s">
        <v>169</v>
      </c>
      <c r="M377" s="52" t="s">
        <v>875</v>
      </c>
      <c r="N377" s="37">
        <v>84009.38</v>
      </c>
      <c r="O377" s="37" t="s">
        <v>924</v>
      </c>
      <c r="P377" s="37" t="s">
        <v>624</v>
      </c>
      <c r="Q377" s="127" t="s">
        <v>1604</v>
      </c>
      <c r="R377" s="81">
        <v>29.15</v>
      </c>
      <c r="S377" s="204"/>
    </row>
    <row r="378" spans="1:19" ht="76.5" x14ac:dyDescent="0.25">
      <c r="A378" s="106">
        <v>321</v>
      </c>
      <c r="B378" s="42">
        <v>24</v>
      </c>
      <c r="C378" s="37" t="s">
        <v>58</v>
      </c>
      <c r="D378" s="37" t="s">
        <v>272</v>
      </c>
      <c r="E378" s="37" t="s">
        <v>273</v>
      </c>
      <c r="F378" s="37">
        <v>122.4</v>
      </c>
      <c r="G378" s="37">
        <v>461088.14</v>
      </c>
      <c r="H378" s="37" t="s">
        <v>274</v>
      </c>
      <c r="I378" s="37">
        <v>0.215</v>
      </c>
      <c r="J378" s="37" t="s">
        <v>85</v>
      </c>
      <c r="K378" s="37" t="s">
        <v>892</v>
      </c>
      <c r="L378" s="37" t="s">
        <v>169</v>
      </c>
      <c r="M378" s="52" t="s">
        <v>875</v>
      </c>
      <c r="N378" s="37">
        <v>274662.5</v>
      </c>
      <c r="O378" s="37" t="s">
        <v>924</v>
      </c>
      <c r="P378" s="37" t="s">
        <v>625</v>
      </c>
      <c r="Q378" s="37"/>
      <c r="R378" s="81"/>
      <c r="S378" s="204"/>
    </row>
    <row r="379" spans="1:19" ht="51" x14ac:dyDescent="0.25">
      <c r="A379" s="106">
        <v>322</v>
      </c>
      <c r="B379" s="42">
        <v>25</v>
      </c>
      <c r="C379" s="37" t="s">
        <v>58</v>
      </c>
      <c r="D379" s="37" t="s">
        <v>275</v>
      </c>
      <c r="E379" s="146" t="s">
        <v>276</v>
      </c>
      <c r="F379" s="37">
        <v>1224.9000000000001</v>
      </c>
      <c r="G379" s="37">
        <v>6257928.3600000003</v>
      </c>
      <c r="H379" s="37" t="s">
        <v>277</v>
      </c>
      <c r="I379" s="37">
        <v>4.1573000000000002</v>
      </c>
      <c r="J379" s="37" t="s">
        <v>85</v>
      </c>
      <c r="K379" s="37" t="s">
        <v>892</v>
      </c>
      <c r="L379" s="37" t="s">
        <v>169</v>
      </c>
      <c r="M379" s="52" t="s">
        <v>875</v>
      </c>
      <c r="N379" s="37">
        <v>4763434.34</v>
      </c>
      <c r="O379" s="37" t="s">
        <v>596</v>
      </c>
      <c r="P379" s="37" t="s">
        <v>626</v>
      </c>
      <c r="Q379" s="37"/>
      <c r="R379" s="81" t="s">
        <v>1552</v>
      </c>
      <c r="S379" s="204"/>
    </row>
    <row r="380" spans="1:19" ht="51" x14ac:dyDescent="0.25">
      <c r="A380" s="106">
        <v>323</v>
      </c>
      <c r="B380" s="42">
        <v>26</v>
      </c>
      <c r="C380" s="37" t="s">
        <v>278</v>
      </c>
      <c r="D380" s="37" t="s">
        <v>279</v>
      </c>
      <c r="E380" s="146" t="s">
        <v>280</v>
      </c>
      <c r="F380" s="37">
        <v>75</v>
      </c>
      <c r="G380" s="37">
        <v>375056.25</v>
      </c>
      <c r="H380" s="37" t="s">
        <v>277</v>
      </c>
      <c r="I380" s="37">
        <v>4.1573000000000002</v>
      </c>
      <c r="J380" s="37" t="s">
        <v>85</v>
      </c>
      <c r="K380" s="37" t="s">
        <v>892</v>
      </c>
      <c r="L380" s="37" t="s">
        <v>169</v>
      </c>
      <c r="M380" s="52" t="s">
        <v>875</v>
      </c>
      <c r="N380" s="37">
        <v>4763434.34</v>
      </c>
      <c r="O380" s="37" t="s">
        <v>596</v>
      </c>
      <c r="P380" s="37" t="s">
        <v>627</v>
      </c>
      <c r="Q380" s="37"/>
      <c r="R380" s="81" t="s">
        <v>1552</v>
      </c>
      <c r="S380" s="204"/>
    </row>
    <row r="381" spans="1:19" ht="51" x14ac:dyDescent="0.25">
      <c r="A381" s="106">
        <v>324</v>
      </c>
      <c r="B381" s="42">
        <v>27</v>
      </c>
      <c r="C381" s="37" t="s">
        <v>251</v>
      </c>
      <c r="D381" s="37" t="s">
        <v>281</v>
      </c>
      <c r="E381" s="146" t="s">
        <v>282</v>
      </c>
      <c r="F381" s="37">
        <v>166.6</v>
      </c>
      <c r="G381" s="37">
        <v>794743.64</v>
      </c>
      <c r="H381" s="37" t="s">
        <v>277</v>
      </c>
      <c r="I381" s="37">
        <v>4.1573000000000002</v>
      </c>
      <c r="J381" s="37" t="s">
        <v>85</v>
      </c>
      <c r="K381" s="37" t="s">
        <v>892</v>
      </c>
      <c r="L381" s="37" t="s">
        <v>169</v>
      </c>
      <c r="M381" s="52" t="s">
        <v>875</v>
      </c>
      <c r="N381" s="37">
        <v>4763434.34</v>
      </c>
      <c r="O381" s="37" t="s">
        <v>596</v>
      </c>
      <c r="P381" s="37" t="s">
        <v>628</v>
      </c>
      <c r="Q381" s="37"/>
      <c r="R381" s="81" t="s">
        <v>1552</v>
      </c>
      <c r="S381" s="204"/>
    </row>
    <row r="382" spans="1:19" ht="89.25" x14ac:dyDescent="0.25">
      <c r="A382" s="106">
        <v>325</v>
      </c>
      <c r="B382" s="42">
        <v>28</v>
      </c>
      <c r="C382" s="37" t="s">
        <v>58</v>
      </c>
      <c r="D382" s="37" t="s">
        <v>283</v>
      </c>
      <c r="E382" s="37" t="s">
        <v>284</v>
      </c>
      <c r="F382" s="37">
        <v>109.3</v>
      </c>
      <c r="G382" s="37">
        <v>1108590.55</v>
      </c>
      <c r="H382" s="37" t="s">
        <v>285</v>
      </c>
      <c r="I382" s="37">
        <v>0.95079999999999998</v>
      </c>
      <c r="J382" s="37" t="s">
        <v>85</v>
      </c>
      <c r="K382" s="37" t="s">
        <v>894</v>
      </c>
      <c r="L382" s="37" t="s">
        <v>169</v>
      </c>
      <c r="M382" s="52" t="s">
        <v>875</v>
      </c>
      <c r="N382" s="37">
        <v>1120327.6399999999</v>
      </c>
      <c r="O382" s="37" t="s">
        <v>925</v>
      </c>
      <c r="P382" s="37" t="s">
        <v>630</v>
      </c>
      <c r="Q382" s="351" t="s">
        <v>1196</v>
      </c>
      <c r="R382" s="383">
        <v>845.3</v>
      </c>
      <c r="S382" s="208"/>
    </row>
    <row r="383" spans="1:19" ht="114.75" x14ac:dyDescent="0.25">
      <c r="A383" s="106">
        <v>326</v>
      </c>
      <c r="B383" s="42">
        <v>29</v>
      </c>
      <c r="C383" s="37" t="s">
        <v>58</v>
      </c>
      <c r="D383" s="37" t="s">
        <v>287</v>
      </c>
      <c r="E383" s="37" t="s">
        <v>288</v>
      </c>
      <c r="F383" s="37">
        <v>2584</v>
      </c>
      <c r="G383" s="37">
        <v>26208581.760000002</v>
      </c>
      <c r="H383" s="37" t="s">
        <v>285</v>
      </c>
      <c r="I383" s="37">
        <v>0.95079999999999998</v>
      </c>
      <c r="J383" s="37" t="s">
        <v>85</v>
      </c>
      <c r="K383" s="37" t="s">
        <v>894</v>
      </c>
      <c r="L383" s="37" t="s">
        <v>169</v>
      </c>
      <c r="M383" s="52" t="s">
        <v>875</v>
      </c>
      <c r="N383" s="37">
        <v>1120327.6399999999</v>
      </c>
      <c r="O383" s="37" t="s">
        <v>926</v>
      </c>
      <c r="P383" s="37" t="s">
        <v>631</v>
      </c>
      <c r="Q383" s="352"/>
      <c r="R383" s="384"/>
      <c r="S383" s="208"/>
    </row>
    <row r="384" spans="1:19" ht="76.5" x14ac:dyDescent="0.25">
      <c r="A384" s="106">
        <v>327</v>
      </c>
      <c r="B384" s="42">
        <v>30</v>
      </c>
      <c r="C384" s="37" t="s">
        <v>289</v>
      </c>
      <c r="D384" s="37" t="s">
        <v>290</v>
      </c>
      <c r="E384" s="37" t="s">
        <v>291</v>
      </c>
      <c r="F384" s="37">
        <v>636.79999999999995</v>
      </c>
      <c r="G384" s="37">
        <v>915998.59</v>
      </c>
      <c r="H384" s="37" t="s">
        <v>292</v>
      </c>
      <c r="I384" s="37">
        <v>0.1099</v>
      </c>
      <c r="J384" s="37" t="s">
        <v>85</v>
      </c>
      <c r="K384" s="37" t="s">
        <v>877</v>
      </c>
      <c r="L384" s="37" t="s">
        <v>169</v>
      </c>
      <c r="M384" s="52" t="s">
        <v>875</v>
      </c>
      <c r="N384" s="37">
        <v>1291632.72</v>
      </c>
      <c r="O384" s="37" t="s">
        <v>924</v>
      </c>
      <c r="P384" s="37" t="s">
        <v>632</v>
      </c>
      <c r="Q384" s="37"/>
      <c r="R384" s="81" t="s">
        <v>1048</v>
      </c>
      <c r="S384" s="204"/>
    </row>
    <row r="385" spans="1:19" ht="51" x14ac:dyDescent="0.25">
      <c r="A385" s="106">
        <v>328</v>
      </c>
      <c r="B385" s="42">
        <v>31</v>
      </c>
      <c r="C385" s="37" t="s">
        <v>294</v>
      </c>
      <c r="D385" s="37" t="s">
        <v>295</v>
      </c>
      <c r="E385" s="37" t="s">
        <v>296</v>
      </c>
      <c r="F385" s="37">
        <v>380.2</v>
      </c>
      <c r="G385" s="37">
        <v>546894.89</v>
      </c>
      <c r="H385" s="37" t="s">
        <v>297</v>
      </c>
      <c r="I385" s="37">
        <v>0.42699999999999999</v>
      </c>
      <c r="J385" s="37" t="s">
        <v>85</v>
      </c>
      <c r="K385" s="37" t="s">
        <v>877</v>
      </c>
      <c r="L385" s="37" t="s">
        <v>169</v>
      </c>
      <c r="M385" s="52" t="s">
        <v>875</v>
      </c>
      <c r="N385" s="37">
        <v>7763899.6799999997</v>
      </c>
      <c r="O385" s="37" t="s">
        <v>927</v>
      </c>
      <c r="P385" s="37" t="s">
        <v>634</v>
      </c>
      <c r="Q385" s="127" t="s">
        <v>1196</v>
      </c>
      <c r="R385" s="81">
        <v>167.3</v>
      </c>
      <c r="S385" s="204"/>
    </row>
    <row r="386" spans="1:19" ht="63.75" x14ac:dyDescent="0.25">
      <c r="A386" s="106">
        <v>329</v>
      </c>
      <c r="B386" s="42">
        <v>32</v>
      </c>
      <c r="C386" s="37" t="s">
        <v>298</v>
      </c>
      <c r="D386" s="37" t="s">
        <v>299</v>
      </c>
      <c r="E386" s="37" t="s">
        <v>300</v>
      </c>
      <c r="F386" s="37">
        <v>11.5</v>
      </c>
      <c r="G386" s="37">
        <v>16542.060000000001</v>
      </c>
      <c r="H386" s="37" t="s">
        <v>301</v>
      </c>
      <c r="I386" s="37">
        <v>0.54849999999999999</v>
      </c>
      <c r="J386" s="37" t="s">
        <v>85</v>
      </c>
      <c r="K386" s="37" t="s">
        <v>877</v>
      </c>
      <c r="L386" s="37" t="s">
        <v>169</v>
      </c>
      <c r="M386" s="52" t="s">
        <v>875</v>
      </c>
      <c r="N386" s="37">
        <v>6446410.7999999998</v>
      </c>
      <c r="O386" s="37" t="s">
        <v>928</v>
      </c>
      <c r="P386" s="37" t="s">
        <v>636</v>
      </c>
      <c r="Q386" s="37"/>
      <c r="R386" s="81"/>
      <c r="S386" s="204"/>
    </row>
    <row r="387" spans="1:19" ht="63.75" x14ac:dyDescent="0.25">
      <c r="A387" s="106">
        <v>330</v>
      </c>
      <c r="B387" s="42">
        <v>33</v>
      </c>
      <c r="C387" s="37" t="s">
        <v>302</v>
      </c>
      <c r="D387" s="37" t="s">
        <v>303</v>
      </c>
      <c r="E387" s="37" t="s">
        <v>304</v>
      </c>
      <c r="F387" s="37">
        <v>179.4</v>
      </c>
      <c r="G387" s="37">
        <v>129672.11</v>
      </c>
      <c r="H387" s="37" t="s">
        <v>305</v>
      </c>
      <c r="I387" s="37">
        <v>7.0400000000000004E-2</v>
      </c>
      <c r="J387" s="37" t="s">
        <v>85</v>
      </c>
      <c r="K387" s="93" t="s">
        <v>895</v>
      </c>
      <c r="L387" s="37" t="s">
        <v>169</v>
      </c>
      <c r="M387" s="52" t="s">
        <v>875</v>
      </c>
      <c r="N387" s="37">
        <v>827397.12</v>
      </c>
      <c r="O387" s="37" t="s">
        <v>928</v>
      </c>
      <c r="P387" s="37" t="s">
        <v>638</v>
      </c>
      <c r="Q387" s="37"/>
      <c r="R387" s="81"/>
      <c r="S387" s="204"/>
    </row>
    <row r="388" spans="1:19" ht="76.5" x14ac:dyDescent="0.25">
      <c r="A388" s="106">
        <v>331</v>
      </c>
      <c r="B388" s="42">
        <v>34</v>
      </c>
      <c r="C388" s="37" t="s">
        <v>302</v>
      </c>
      <c r="D388" s="37" t="s">
        <v>306</v>
      </c>
      <c r="E388" s="37" t="s">
        <v>307</v>
      </c>
      <c r="F388" s="37">
        <v>81.3</v>
      </c>
      <c r="G388" s="37">
        <v>636156.24</v>
      </c>
      <c r="H388" s="37" t="s">
        <v>308</v>
      </c>
      <c r="I388" s="37">
        <v>2.6684999999999999</v>
      </c>
      <c r="J388" s="37" t="s">
        <v>85</v>
      </c>
      <c r="K388" s="37" t="s">
        <v>892</v>
      </c>
      <c r="L388" s="37" t="s">
        <v>169</v>
      </c>
      <c r="M388" s="52" t="s">
        <v>875</v>
      </c>
      <c r="N388" s="37">
        <v>2826742.05</v>
      </c>
      <c r="O388" s="37" t="s">
        <v>924</v>
      </c>
      <c r="P388" s="37" t="s">
        <v>639</v>
      </c>
      <c r="Q388" s="37"/>
      <c r="R388" s="81"/>
      <c r="S388" s="204"/>
    </row>
    <row r="389" spans="1:19" ht="51" x14ac:dyDescent="0.25">
      <c r="A389" s="106">
        <v>332</v>
      </c>
      <c r="B389" s="42">
        <v>35</v>
      </c>
      <c r="C389" s="37" t="s">
        <v>309</v>
      </c>
      <c r="D389" s="37" t="s">
        <v>310</v>
      </c>
      <c r="E389" s="37" t="s">
        <v>311</v>
      </c>
      <c r="F389" s="37">
        <v>35.6</v>
      </c>
      <c r="G389" s="37">
        <v>25732.04</v>
      </c>
      <c r="H389" s="37" t="s">
        <v>312</v>
      </c>
      <c r="I389" s="37">
        <v>0.93159999999999998</v>
      </c>
      <c r="J389" s="37" t="s">
        <v>85</v>
      </c>
      <c r="K389" s="37" t="s">
        <v>892</v>
      </c>
      <c r="L389" s="37" t="s">
        <v>169</v>
      </c>
      <c r="M389" s="52" t="s">
        <v>875</v>
      </c>
      <c r="N389" s="37">
        <v>1182945.68</v>
      </c>
      <c r="O389" s="37" t="s">
        <v>640</v>
      </c>
      <c r="P389" s="37" t="s">
        <v>641</v>
      </c>
      <c r="Q389" s="37"/>
      <c r="R389" s="81"/>
      <c r="S389" s="204"/>
    </row>
    <row r="390" spans="1:19" ht="63.75" x14ac:dyDescent="0.25">
      <c r="A390" s="106">
        <v>333</v>
      </c>
      <c r="B390" s="42">
        <v>36</v>
      </c>
      <c r="C390" s="37" t="s">
        <v>313</v>
      </c>
      <c r="D390" s="37" t="s">
        <v>314</v>
      </c>
      <c r="E390" s="37" t="s">
        <v>315</v>
      </c>
      <c r="F390" s="37">
        <v>210.7</v>
      </c>
      <c r="G390" s="37">
        <v>521195.95</v>
      </c>
      <c r="H390" s="37" t="s">
        <v>312</v>
      </c>
      <c r="I390" s="37">
        <v>0.93159999999999998</v>
      </c>
      <c r="J390" s="37" t="s">
        <v>85</v>
      </c>
      <c r="K390" s="37" t="s">
        <v>892</v>
      </c>
      <c r="L390" s="37" t="s">
        <v>169</v>
      </c>
      <c r="M390" s="52" t="s">
        <v>875</v>
      </c>
      <c r="N390" s="37">
        <v>1182945.68</v>
      </c>
      <c r="O390" s="37" t="s">
        <v>640</v>
      </c>
      <c r="P390" s="37" t="s">
        <v>642</v>
      </c>
      <c r="Q390" s="127" t="s">
        <v>1620</v>
      </c>
      <c r="R390" s="81">
        <v>166.5</v>
      </c>
      <c r="S390" s="204"/>
    </row>
    <row r="391" spans="1:19" ht="63.75" x14ac:dyDescent="0.25">
      <c r="A391" s="106">
        <v>334</v>
      </c>
      <c r="B391" s="42">
        <v>37</v>
      </c>
      <c r="C391" s="37" t="s">
        <v>251</v>
      </c>
      <c r="D391" s="37" t="s">
        <v>316</v>
      </c>
      <c r="E391" s="37" t="s">
        <v>317</v>
      </c>
      <c r="F391" s="37">
        <v>493.5</v>
      </c>
      <c r="G391" s="37">
        <v>709870.14</v>
      </c>
      <c r="H391" s="37" t="s">
        <v>318</v>
      </c>
      <c r="I391" s="37">
        <v>0.14560000000000001</v>
      </c>
      <c r="J391" s="37" t="s">
        <v>85</v>
      </c>
      <c r="K391" s="37" t="s">
        <v>877</v>
      </c>
      <c r="L391" s="37" t="s">
        <v>169</v>
      </c>
      <c r="M391" s="52" t="s">
        <v>875</v>
      </c>
      <c r="N391" s="37">
        <v>109127.2</v>
      </c>
      <c r="O391" s="37" t="s">
        <v>643</v>
      </c>
      <c r="P391" s="37" t="s">
        <v>644</v>
      </c>
      <c r="Q391" s="37"/>
      <c r="R391" s="81"/>
      <c r="S391" s="204"/>
    </row>
    <row r="392" spans="1:19" ht="63.75" x14ac:dyDescent="0.25">
      <c r="A392" s="106">
        <v>335</v>
      </c>
      <c r="B392" s="42">
        <v>38</v>
      </c>
      <c r="C392" s="37" t="s">
        <v>319</v>
      </c>
      <c r="D392" s="37" t="s">
        <v>320</v>
      </c>
      <c r="E392" s="37" t="s">
        <v>321</v>
      </c>
      <c r="F392" s="37">
        <v>709.4</v>
      </c>
      <c r="G392" s="37">
        <v>1020429.34</v>
      </c>
      <c r="H392" s="37" t="s">
        <v>322</v>
      </c>
      <c r="I392" s="37">
        <v>9.9599999999999994E-2</v>
      </c>
      <c r="J392" s="37" t="s">
        <v>85</v>
      </c>
      <c r="K392" s="37" t="s">
        <v>877</v>
      </c>
      <c r="L392" s="37" t="s">
        <v>169</v>
      </c>
      <c r="M392" s="52" t="s">
        <v>875</v>
      </c>
      <c r="N392" s="37">
        <v>74650.2</v>
      </c>
      <c r="O392" s="37" t="s">
        <v>643</v>
      </c>
      <c r="P392" s="37" t="s">
        <v>645</v>
      </c>
      <c r="Q392" s="127" t="s">
        <v>1621</v>
      </c>
      <c r="R392" s="81">
        <v>194.2</v>
      </c>
      <c r="S392" s="204"/>
    </row>
    <row r="393" spans="1:19" ht="63.75" x14ac:dyDescent="0.25">
      <c r="A393" s="106">
        <v>336</v>
      </c>
      <c r="B393" s="42">
        <v>39</v>
      </c>
      <c r="C393" s="37" t="s">
        <v>254</v>
      </c>
      <c r="D393" s="37" t="s">
        <v>323</v>
      </c>
      <c r="E393" s="37" t="s">
        <v>324</v>
      </c>
      <c r="F393" s="37">
        <v>356.3</v>
      </c>
      <c r="G393" s="37">
        <v>1531473.6</v>
      </c>
      <c r="H393" s="37" t="s">
        <v>325</v>
      </c>
      <c r="I393" s="37">
        <v>1.5636000000000001</v>
      </c>
      <c r="J393" s="37" t="s">
        <v>85</v>
      </c>
      <c r="K393" s="37" t="s">
        <v>892</v>
      </c>
      <c r="L393" s="37" t="s">
        <v>169</v>
      </c>
      <c r="M393" s="52" t="s">
        <v>875</v>
      </c>
      <c r="N393" s="37">
        <v>1607693.52</v>
      </c>
      <c r="O393" s="37" t="s">
        <v>643</v>
      </c>
      <c r="P393" s="37" t="s">
        <v>646</v>
      </c>
      <c r="Q393" s="37" t="s">
        <v>1716</v>
      </c>
      <c r="R393" s="81"/>
      <c r="S393" s="204"/>
    </row>
    <row r="394" spans="1:19" ht="120.75" customHeight="1" x14ac:dyDescent="0.25">
      <c r="A394" s="106">
        <v>337</v>
      </c>
      <c r="B394" s="42">
        <v>40</v>
      </c>
      <c r="C394" s="37" t="s">
        <v>326</v>
      </c>
      <c r="D394" s="37" t="s">
        <v>327</v>
      </c>
      <c r="E394" s="37" t="s">
        <v>328</v>
      </c>
      <c r="F394" s="37">
        <v>1065.4000000000001</v>
      </c>
      <c r="G394" s="37">
        <v>5199652.74</v>
      </c>
      <c r="H394" s="37" t="s">
        <v>329</v>
      </c>
      <c r="I394" s="37">
        <v>0.29020000000000001</v>
      </c>
      <c r="J394" s="37" t="s">
        <v>85</v>
      </c>
      <c r="K394" s="37" t="s">
        <v>892</v>
      </c>
      <c r="L394" s="37" t="s">
        <v>169</v>
      </c>
      <c r="M394" s="52" t="s">
        <v>875</v>
      </c>
      <c r="N394" s="37">
        <v>375141.54</v>
      </c>
      <c r="O394" s="37" t="s">
        <v>647</v>
      </c>
      <c r="P394" s="37" t="s">
        <v>648</v>
      </c>
      <c r="Q394" s="69" t="s">
        <v>1103</v>
      </c>
      <c r="R394" s="81">
        <v>1575</v>
      </c>
      <c r="S394" s="204"/>
    </row>
    <row r="395" spans="1:19" ht="105.75" customHeight="1" x14ac:dyDescent="0.25">
      <c r="A395" s="106">
        <v>338</v>
      </c>
      <c r="B395" s="42">
        <v>41</v>
      </c>
      <c r="C395" s="37" t="s">
        <v>330</v>
      </c>
      <c r="D395" s="37" t="s">
        <v>331</v>
      </c>
      <c r="E395" s="37" t="s">
        <v>332</v>
      </c>
      <c r="F395" s="37">
        <v>701.9</v>
      </c>
      <c r="G395" s="37">
        <v>5603099.2400000002</v>
      </c>
      <c r="H395" s="37" t="s">
        <v>333</v>
      </c>
      <c r="I395" s="37">
        <v>0.1338</v>
      </c>
      <c r="J395" s="37" t="s">
        <v>85</v>
      </c>
      <c r="K395" s="37" t="s">
        <v>334</v>
      </c>
      <c r="L395" s="37" t="s">
        <v>169</v>
      </c>
      <c r="M395" s="52" t="s">
        <v>875</v>
      </c>
      <c r="N395" s="37">
        <v>134857.01999999999</v>
      </c>
      <c r="O395" s="37" t="s">
        <v>649</v>
      </c>
      <c r="P395" s="37" t="s">
        <v>650</v>
      </c>
      <c r="Q395" s="37"/>
      <c r="R395" s="81"/>
      <c r="S395" s="204"/>
    </row>
    <row r="396" spans="1:19" ht="54" customHeight="1" x14ac:dyDescent="0.25">
      <c r="A396" s="106">
        <v>339</v>
      </c>
      <c r="B396" s="42">
        <v>42</v>
      </c>
      <c r="C396" s="37" t="s">
        <v>335</v>
      </c>
      <c r="D396" s="37" t="s">
        <v>336</v>
      </c>
      <c r="E396" s="37" t="s">
        <v>337</v>
      </c>
      <c r="F396" s="37">
        <v>201.6</v>
      </c>
      <c r="G396" s="37">
        <v>566018</v>
      </c>
      <c r="H396" s="37" t="s">
        <v>338</v>
      </c>
      <c r="I396" s="37">
        <v>0.1973</v>
      </c>
      <c r="J396" s="37" t="s">
        <v>85</v>
      </c>
      <c r="K396" s="37" t="s">
        <v>892</v>
      </c>
      <c r="L396" s="37" t="s">
        <v>169</v>
      </c>
      <c r="M396" s="52" t="s">
        <v>875</v>
      </c>
      <c r="N396" s="37">
        <v>219338.41</v>
      </c>
      <c r="O396" s="37" t="s">
        <v>640</v>
      </c>
      <c r="P396" s="37" t="s">
        <v>651</v>
      </c>
      <c r="Q396" s="37"/>
      <c r="R396" s="81"/>
      <c r="S396" s="204"/>
    </row>
    <row r="397" spans="1:19" ht="107.25" customHeight="1" x14ac:dyDescent="0.25">
      <c r="A397" s="106">
        <v>340</v>
      </c>
      <c r="B397" s="42">
        <v>43</v>
      </c>
      <c r="C397" s="37" t="s">
        <v>58</v>
      </c>
      <c r="D397" s="37" t="s">
        <v>1368</v>
      </c>
      <c r="E397" s="37" t="s">
        <v>1357</v>
      </c>
      <c r="F397" s="37">
        <v>267.5</v>
      </c>
      <c r="G397" s="37">
        <v>617301.72</v>
      </c>
      <c r="H397" s="37" t="s">
        <v>1358</v>
      </c>
      <c r="I397" s="37">
        <f>9292/10000</f>
        <v>0.92920000000000003</v>
      </c>
      <c r="J397" s="37" t="s">
        <v>99</v>
      </c>
      <c r="K397" s="37" t="s">
        <v>230</v>
      </c>
      <c r="L397" s="37" t="s">
        <v>87</v>
      </c>
      <c r="M397" s="52" t="s">
        <v>88</v>
      </c>
      <c r="N397" s="37">
        <v>1163079.6399999999</v>
      </c>
      <c r="O397" s="37" t="s">
        <v>649</v>
      </c>
      <c r="P397" s="37"/>
      <c r="Q397" s="127" t="s">
        <v>1604</v>
      </c>
      <c r="R397" s="81">
        <v>262.3</v>
      </c>
      <c r="S397" s="204"/>
    </row>
    <row r="398" spans="1:19" ht="105.75" customHeight="1" x14ac:dyDescent="0.25">
      <c r="A398" s="106">
        <v>341</v>
      </c>
      <c r="B398" s="42">
        <v>44</v>
      </c>
      <c r="C398" s="37" t="s">
        <v>58</v>
      </c>
      <c r="D398" s="37" t="s">
        <v>1368</v>
      </c>
      <c r="E398" s="37" t="s">
        <v>1359</v>
      </c>
      <c r="F398" s="37">
        <v>491.8</v>
      </c>
      <c r="G398" s="37">
        <v>1185911.6100000001</v>
      </c>
      <c r="H398" s="37" t="s">
        <v>1358</v>
      </c>
      <c r="I398" s="146">
        <f t="shared" ref="I398:I399" si="1">9292/10000</f>
        <v>0.92920000000000003</v>
      </c>
      <c r="J398" s="37" t="s">
        <v>99</v>
      </c>
      <c r="K398" s="37" t="s">
        <v>230</v>
      </c>
      <c r="L398" s="37" t="s">
        <v>87</v>
      </c>
      <c r="M398" s="52" t="s">
        <v>88</v>
      </c>
      <c r="N398" s="37">
        <v>1163079.6399999999</v>
      </c>
      <c r="O398" s="37" t="s">
        <v>649</v>
      </c>
      <c r="P398" s="37"/>
      <c r="Q398" s="37"/>
      <c r="R398" s="81"/>
      <c r="S398" s="204"/>
    </row>
    <row r="399" spans="1:19" ht="107.25" customHeight="1" x14ac:dyDescent="0.25">
      <c r="A399" s="106">
        <v>342</v>
      </c>
      <c r="B399" s="42">
        <v>45</v>
      </c>
      <c r="C399" s="37" t="s">
        <v>251</v>
      </c>
      <c r="D399" s="37" t="s">
        <v>1369</v>
      </c>
      <c r="E399" s="37" t="s">
        <v>1360</v>
      </c>
      <c r="F399" s="37">
        <v>22.7</v>
      </c>
      <c r="G399" s="37">
        <v>89448.44</v>
      </c>
      <c r="H399" s="37" t="s">
        <v>1358</v>
      </c>
      <c r="I399" s="146">
        <f t="shared" si="1"/>
        <v>0.92920000000000003</v>
      </c>
      <c r="J399" s="37" t="s">
        <v>99</v>
      </c>
      <c r="K399" s="37" t="s">
        <v>230</v>
      </c>
      <c r="L399" s="37" t="s">
        <v>87</v>
      </c>
      <c r="M399" s="52" t="s">
        <v>88</v>
      </c>
      <c r="N399" s="37">
        <v>1163079.6399999999</v>
      </c>
      <c r="O399" s="37" t="s">
        <v>649</v>
      </c>
      <c r="P399" s="37"/>
      <c r="Q399" s="37"/>
      <c r="R399" s="81"/>
      <c r="S399" s="204"/>
    </row>
    <row r="400" spans="1:19" ht="108" customHeight="1" x14ac:dyDescent="0.25">
      <c r="A400" s="106">
        <v>343</v>
      </c>
      <c r="B400" s="42">
        <v>46</v>
      </c>
      <c r="C400" s="37" t="s">
        <v>58</v>
      </c>
      <c r="D400" s="37" t="s">
        <v>1361</v>
      </c>
      <c r="E400" s="37" t="s">
        <v>1362</v>
      </c>
      <c r="F400" s="37">
        <v>921.5</v>
      </c>
      <c r="G400" s="37">
        <v>6980364</v>
      </c>
      <c r="H400" s="37" t="s">
        <v>308</v>
      </c>
      <c r="I400" s="37">
        <f>26685/10000</f>
        <v>2.6684999999999999</v>
      </c>
      <c r="J400" s="37" t="s">
        <v>99</v>
      </c>
      <c r="K400" s="37" t="s">
        <v>230</v>
      </c>
      <c r="L400" s="37" t="s">
        <v>87</v>
      </c>
      <c r="M400" s="52" t="s">
        <v>88</v>
      </c>
      <c r="N400" s="37">
        <v>2826742.05</v>
      </c>
      <c r="O400" s="37" t="s">
        <v>649</v>
      </c>
      <c r="P400" s="37"/>
      <c r="Q400" s="37"/>
      <c r="R400" s="81"/>
      <c r="S400" s="204"/>
    </row>
    <row r="401" spans="1:19" ht="108" customHeight="1" x14ac:dyDescent="0.25">
      <c r="A401" s="106">
        <v>344</v>
      </c>
      <c r="B401" s="42">
        <v>47</v>
      </c>
      <c r="C401" s="37" t="s">
        <v>58</v>
      </c>
      <c r="D401" s="37" t="s">
        <v>1370</v>
      </c>
      <c r="E401" s="37" t="s">
        <v>1363</v>
      </c>
      <c r="F401" s="37">
        <v>1235.2</v>
      </c>
      <c r="G401" s="37">
        <v>6295814.4000000004</v>
      </c>
      <c r="H401" s="37" t="s">
        <v>1364</v>
      </c>
      <c r="I401" s="37">
        <f>15139/10000</f>
        <v>1.5139</v>
      </c>
      <c r="J401" s="37" t="s">
        <v>209</v>
      </c>
      <c r="K401" s="37" t="s">
        <v>1365</v>
      </c>
      <c r="L401" s="37" t="s">
        <v>87</v>
      </c>
      <c r="M401" s="52" t="s">
        <v>88</v>
      </c>
      <c r="N401" s="37">
        <v>72364.42</v>
      </c>
      <c r="O401" s="37" t="s">
        <v>598</v>
      </c>
      <c r="P401" s="37"/>
      <c r="Q401" s="69" t="s">
        <v>1104</v>
      </c>
      <c r="R401" s="81">
        <v>128.30000000000001</v>
      </c>
      <c r="S401" s="204"/>
    </row>
    <row r="402" spans="1:19" ht="108.75" customHeight="1" x14ac:dyDescent="0.25">
      <c r="A402" s="106">
        <v>345</v>
      </c>
      <c r="B402" s="42">
        <v>48</v>
      </c>
      <c r="C402" s="37" t="s">
        <v>58</v>
      </c>
      <c r="D402" s="37" t="s">
        <v>1371</v>
      </c>
      <c r="E402" s="37" t="s">
        <v>1366</v>
      </c>
      <c r="F402" s="37">
        <v>1850</v>
      </c>
      <c r="G402" s="37">
        <v>1774076</v>
      </c>
      <c r="H402" s="37" t="s">
        <v>1367</v>
      </c>
      <c r="I402" s="37">
        <f>14056/10000</f>
        <v>1.4056</v>
      </c>
      <c r="J402" s="37" t="s">
        <v>209</v>
      </c>
      <c r="K402" s="37" t="s">
        <v>1365</v>
      </c>
      <c r="L402" s="37" t="s">
        <v>87</v>
      </c>
      <c r="M402" s="52" t="s">
        <v>88</v>
      </c>
      <c r="N402" s="37">
        <v>67187.679999999993</v>
      </c>
      <c r="O402" s="37" t="s">
        <v>596</v>
      </c>
      <c r="P402" s="37"/>
      <c r="Q402" s="69" t="s">
        <v>1104</v>
      </c>
      <c r="R402" s="81">
        <v>147</v>
      </c>
      <c r="S402" s="204"/>
    </row>
    <row r="403" spans="1:19" ht="118.5" customHeight="1" x14ac:dyDescent="0.25">
      <c r="A403" s="106">
        <v>346</v>
      </c>
      <c r="B403" s="42">
        <v>49</v>
      </c>
      <c r="C403" s="37" t="s">
        <v>58</v>
      </c>
      <c r="D403" s="37" t="s">
        <v>1553</v>
      </c>
      <c r="E403" s="37" t="s">
        <v>1441</v>
      </c>
      <c r="F403" s="37">
        <v>3342.4</v>
      </c>
      <c r="G403" s="37">
        <v>10914473.5</v>
      </c>
      <c r="H403" s="37" t="s">
        <v>1442</v>
      </c>
      <c r="I403" s="37">
        <f>4136083/10000</f>
        <v>413.60829999999999</v>
      </c>
      <c r="J403" s="37" t="s">
        <v>209</v>
      </c>
      <c r="K403" s="37" t="s">
        <v>1365</v>
      </c>
      <c r="L403" s="37" t="s">
        <v>87</v>
      </c>
      <c r="M403" s="52" t="s">
        <v>88</v>
      </c>
      <c r="N403" s="37">
        <v>23327508.120000001</v>
      </c>
      <c r="O403" s="37" t="s">
        <v>596</v>
      </c>
      <c r="P403" s="37"/>
      <c r="Q403" s="37"/>
      <c r="R403" s="81"/>
      <c r="S403" s="204"/>
    </row>
    <row r="404" spans="1:19" ht="117.75" customHeight="1" x14ac:dyDescent="0.25">
      <c r="A404" s="106">
        <v>347</v>
      </c>
      <c r="B404" s="42">
        <v>50</v>
      </c>
      <c r="C404" s="37" t="s">
        <v>58</v>
      </c>
      <c r="D404" s="37" t="s">
        <v>1554</v>
      </c>
      <c r="E404" s="37" t="s">
        <v>1443</v>
      </c>
      <c r="F404" s="37">
        <v>329.4</v>
      </c>
      <c r="G404" s="37">
        <v>1075642.52</v>
      </c>
      <c r="H404" s="37" t="s">
        <v>1442</v>
      </c>
      <c r="I404" s="146">
        <f t="shared" ref="I404:I406" si="2">4136083/10000</f>
        <v>413.60829999999999</v>
      </c>
      <c r="J404" s="37" t="s">
        <v>209</v>
      </c>
      <c r="K404" s="37" t="s">
        <v>1365</v>
      </c>
      <c r="L404" s="37" t="s">
        <v>87</v>
      </c>
      <c r="M404" s="52" t="s">
        <v>88</v>
      </c>
      <c r="N404" s="37">
        <v>23327508.120000001</v>
      </c>
      <c r="O404" s="37" t="s">
        <v>596</v>
      </c>
      <c r="P404" s="37"/>
      <c r="Q404" s="37"/>
      <c r="R404" s="81"/>
      <c r="S404" s="204"/>
    </row>
    <row r="405" spans="1:19" ht="116.25" customHeight="1" x14ac:dyDescent="0.25">
      <c r="A405" s="106">
        <v>348</v>
      </c>
      <c r="B405" s="42">
        <v>51</v>
      </c>
      <c r="C405" s="37" t="s">
        <v>58</v>
      </c>
      <c r="D405" s="37" t="s">
        <v>1555</v>
      </c>
      <c r="E405" s="37" t="s">
        <v>1444</v>
      </c>
      <c r="F405" s="37">
        <v>260.89999999999998</v>
      </c>
      <c r="G405" s="37">
        <v>851958.51</v>
      </c>
      <c r="H405" s="37" t="s">
        <v>1442</v>
      </c>
      <c r="I405" s="146">
        <f t="shared" si="2"/>
        <v>413.60829999999999</v>
      </c>
      <c r="J405" s="37" t="s">
        <v>209</v>
      </c>
      <c r="K405" s="37" t="s">
        <v>1365</v>
      </c>
      <c r="L405" s="37" t="s">
        <v>87</v>
      </c>
      <c r="M405" s="52" t="s">
        <v>88</v>
      </c>
      <c r="N405" s="37">
        <v>23327508.120000001</v>
      </c>
      <c r="O405" s="37" t="s">
        <v>596</v>
      </c>
      <c r="P405" s="37"/>
      <c r="Q405" s="37"/>
      <c r="R405" s="81"/>
      <c r="S405" s="204"/>
    </row>
    <row r="406" spans="1:19" ht="117.75" customHeight="1" x14ac:dyDescent="0.25">
      <c r="A406" s="106">
        <v>349</v>
      </c>
      <c r="B406" s="42">
        <v>52</v>
      </c>
      <c r="C406" s="37" t="s">
        <v>58</v>
      </c>
      <c r="D406" s="37" t="s">
        <v>1556</v>
      </c>
      <c r="E406" s="37" t="s">
        <v>1445</v>
      </c>
      <c r="F406" s="37">
        <v>252</v>
      </c>
      <c r="G406" s="37">
        <v>527657.76</v>
      </c>
      <c r="H406" s="37" t="s">
        <v>1442</v>
      </c>
      <c r="I406" s="146">
        <f t="shared" si="2"/>
        <v>413.60829999999999</v>
      </c>
      <c r="J406" s="37" t="s">
        <v>209</v>
      </c>
      <c r="K406" s="37" t="s">
        <v>1365</v>
      </c>
      <c r="L406" s="37" t="s">
        <v>87</v>
      </c>
      <c r="M406" s="52" t="s">
        <v>88</v>
      </c>
      <c r="N406" s="37">
        <v>23327508.120000001</v>
      </c>
      <c r="O406" s="37" t="s">
        <v>596</v>
      </c>
      <c r="P406" s="37"/>
      <c r="Q406" s="37"/>
      <c r="R406" s="81"/>
      <c r="S406" s="204"/>
    </row>
    <row r="407" spans="1:19" ht="108.75" customHeight="1" x14ac:dyDescent="0.25">
      <c r="A407" s="106">
        <v>350</v>
      </c>
      <c r="B407" s="42">
        <v>53</v>
      </c>
      <c r="C407" s="37" t="s">
        <v>58</v>
      </c>
      <c r="D407" s="146" t="s">
        <v>1557</v>
      </c>
      <c r="E407" s="37" t="s">
        <v>1446</v>
      </c>
      <c r="F407" s="37">
        <v>311.2</v>
      </c>
      <c r="G407" s="37">
        <v>1026863.53</v>
      </c>
      <c r="H407" s="37" t="s">
        <v>1447</v>
      </c>
      <c r="I407" s="37">
        <f>10801/10000</f>
        <v>1.0801000000000001</v>
      </c>
      <c r="J407" s="37" t="s">
        <v>209</v>
      </c>
      <c r="K407" s="37" t="s">
        <v>1365</v>
      </c>
      <c r="L407" s="37" t="s">
        <v>87</v>
      </c>
      <c r="M407" s="52" t="s">
        <v>88</v>
      </c>
      <c r="N407" s="37">
        <v>51628.78</v>
      </c>
      <c r="O407" s="37" t="s">
        <v>596</v>
      </c>
      <c r="P407" s="37"/>
      <c r="Q407" s="37"/>
      <c r="R407" s="81"/>
      <c r="S407" s="204"/>
    </row>
    <row r="408" spans="1:19" s="158" customFormat="1" ht="63.75" customHeight="1" x14ac:dyDescent="0.25">
      <c r="A408" s="106">
        <v>351</v>
      </c>
      <c r="B408" s="42">
        <v>54</v>
      </c>
      <c r="C408" s="146" t="s">
        <v>58</v>
      </c>
      <c r="D408" s="159" t="s">
        <v>1566</v>
      </c>
      <c r="E408" s="146" t="s">
        <v>1558</v>
      </c>
      <c r="F408" s="146">
        <v>98.3</v>
      </c>
      <c r="G408" s="146" t="s">
        <v>1559</v>
      </c>
      <c r="H408" s="146" t="s">
        <v>1560</v>
      </c>
      <c r="I408" s="146">
        <f>528/10000</f>
        <v>5.28E-2</v>
      </c>
      <c r="J408" s="146" t="s">
        <v>99</v>
      </c>
      <c r="K408" s="146" t="s">
        <v>230</v>
      </c>
      <c r="L408" s="146" t="s">
        <v>87</v>
      </c>
      <c r="M408" s="146" t="s">
        <v>88</v>
      </c>
      <c r="N408" s="146" t="s">
        <v>1561</v>
      </c>
      <c r="O408" s="146" t="s">
        <v>596</v>
      </c>
      <c r="P408" s="146"/>
      <c r="Q408" s="127" t="s">
        <v>1605</v>
      </c>
      <c r="R408" s="81">
        <v>83.37</v>
      </c>
      <c r="S408" s="204"/>
    </row>
    <row r="409" spans="1:19" s="158" customFormat="1" ht="63.75" customHeight="1" x14ac:dyDescent="0.25">
      <c r="A409" s="106">
        <v>352</v>
      </c>
      <c r="B409" s="42">
        <v>55</v>
      </c>
      <c r="C409" s="146" t="s">
        <v>58</v>
      </c>
      <c r="D409" s="159" t="s">
        <v>1567</v>
      </c>
      <c r="E409" s="146" t="s">
        <v>1562</v>
      </c>
      <c r="F409" s="146">
        <v>189.4</v>
      </c>
      <c r="G409" s="146" t="s">
        <v>1563</v>
      </c>
      <c r="H409" s="146" t="s">
        <v>1564</v>
      </c>
      <c r="I409" s="146">
        <f>13231/10000</f>
        <v>1.3230999999999999</v>
      </c>
      <c r="J409" s="146" t="s">
        <v>99</v>
      </c>
      <c r="K409" s="146" t="s">
        <v>230</v>
      </c>
      <c r="L409" s="146" t="s">
        <v>87</v>
      </c>
      <c r="M409" s="146" t="s">
        <v>88</v>
      </c>
      <c r="N409" s="146" t="s">
        <v>1565</v>
      </c>
      <c r="O409" s="146" t="s">
        <v>596</v>
      </c>
      <c r="P409" s="146"/>
      <c r="Q409" s="146"/>
      <c r="R409" s="81"/>
      <c r="S409" s="204"/>
    </row>
    <row r="410" spans="1:19" s="158" customFormat="1" ht="63.75" customHeight="1" x14ac:dyDescent="0.25">
      <c r="A410" s="106">
        <v>353</v>
      </c>
      <c r="B410" s="42">
        <v>56</v>
      </c>
      <c r="C410" s="146" t="s">
        <v>58</v>
      </c>
      <c r="D410" s="159" t="s">
        <v>1682</v>
      </c>
      <c r="E410" s="146" t="s">
        <v>1683</v>
      </c>
      <c r="F410" s="146">
        <v>101.6</v>
      </c>
      <c r="G410" s="146">
        <v>808692.31</v>
      </c>
      <c r="H410" s="146" t="s">
        <v>1684</v>
      </c>
      <c r="I410" s="146">
        <f>723/10000</f>
        <v>7.2300000000000003E-2</v>
      </c>
      <c r="J410" s="146" t="s">
        <v>99</v>
      </c>
      <c r="K410" s="146" t="s">
        <v>230</v>
      </c>
      <c r="L410" s="146" t="s">
        <v>87</v>
      </c>
      <c r="M410" s="146" t="s">
        <v>88</v>
      </c>
      <c r="N410" s="146">
        <v>54188.85</v>
      </c>
      <c r="O410" s="146" t="s">
        <v>596</v>
      </c>
      <c r="P410" s="146"/>
      <c r="Q410" s="69" t="s">
        <v>1398</v>
      </c>
      <c r="R410" s="81">
        <v>455</v>
      </c>
      <c r="S410" s="204"/>
    </row>
    <row r="411" spans="1:19" s="158" customFormat="1" ht="63.75" customHeight="1" x14ac:dyDescent="0.25">
      <c r="A411" s="106">
        <v>354</v>
      </c>
      <c r="B411" s="42">
        <v>57</v>
      </c>
      <c r="C411" s="146" t="s">
        <v>58</v>
      </c>
      <c r="D411" s="159" t="s">
        <v>1689</v>
      </c>
      <c r="E411" s="146" t="s">
        <v>1690</v>
      </c>
      <c r="F411" s="146">
        <v>707.1</v>
      </c>
      <c r="G411" s="146">
        <v>2683776.84</v>
      </c>
      <c r="H411" s="289" t="s">
        <v>1694</v>
      </c>
      <c r="I411" s="264">
        <f>1996/10000</f>
        <v>0.1996</v>
      </c>
      <c r="J411" s="264" t="s">
        <v>99</v>
      </c>
      <c r="K411" s="264" t="s">
        <v>1695</v>
      </c>
      <c r="L411" s="264" t="s">
        <v>87</v>
      </c>
      <c r="M411" s="264" t="s">
        <v>88</v>
      </c>
      <c r="N411" s="264">
        <v>398162.08</v>
      </c>
      <c r="O411" s="264" t="s">
        <v>923</v>
      </c>
      <c r="P411" s="146"/>
      <c r="Q411" s="146"/>
      <c r="R411" s="81"/>
      <c r="S411" s="204"/>
    </row>
    <row r="412" spans="1:19" s="158" customFormat="1" ht="63.75" customHeight="1" x14ac:dyDescent="0.25">
      <c r="A412" s="106">
        <v>355</v>
      </c>
      <c r="B412" s="42">
        <v>58</v>
      </c>
      <c r="C412" s="146" t="s">
        <v>58</v>
      </c>
      <c r="D412" s="159" t="s">
        <v>1689</v>
      </c>
      <c r="E412" s="146" t="s">
        <v>1691</v>
      </c>
      <c r="F412" s="146">
        <v>21.6</v>
      </c>
      <c r="G412" s="146">
        <v>171926.71</v>
      </c>
      <c r="H412" s="290"/>
      <c r="I412" s="265"/>
      <c r="J412" s="265"/>
      <c r="K412" s="265"/>
      <c r="L412" s="265"/>
      <c r="M412" s="265"/>
      <c r="N412" s="265"/>
      <c r="O412" s="265"/>
      <c r="P412" s="146"/>
      <c r="Q412" s="146"/>
      <c r="R412" s="81"/>
      <c r="S412" s="204"/>
    </row>
    <row r="413" spans="1:19" s="158" customFormat="1" ht="57" customHeight="1" x14ac:dyDescent="0.25">
      <c r="A413" s="106">
        <v>356</v>
      </c>
      <c r="B413" s="42">
        <v>59</v>
      </c>
      <c r="C413" s="146" t="s">
        <v>58</v>
      </c>
      <c r="D413" s="159" t="s">
        <v>1689</v>
      </c>
      <c r="E413" s="146" t="s">
        <v>1692</v>
      </c>
      <c r="F413" s="146">
        <v>22.3</v>
      </c>
      <c r="G413" s="146">
        <v>177498.41</v>
      </c>
      <c r="H413" s="290"/>
      <c r="I413" s="265"/>
      <c r="J413" s="265"/>
      <c r="K413" s="265"/>
      <c r="L413" s="265"/>
      <c r="M413" s="265"/>
      <c r="N413" s="265"/>
      <c r="O413" s="265"/>
      <c r="P413" s="146"/>
      <c r="Q413" s="146"/>
      <c r="R413" s="81"/>
      <c r="S413" s="204"/>
    </row>
    <row r="414" spans="1:19" s="158" customFormat="1" ht="60.75" customHeight="1" x14ac:dyDescent="0.25">
      <c r="A414" s="106">
        <v>357</v>
      </c>
      <c r="B414" s="42">
        <v>60</v>
      </c>
      <c r="C414" s="146" t="s">
        <v>58</v>
      </c>
      <c r="D414" s="159" t="s">
        <v>1689</v>
      </c>
      <c r="E414" s="146" t="s">
        <v>1693</v>
      </c>
      <c r="F414" s="146">
        <v>65.900000000000006</v>
      </c>
      <c r="G414" s="146">
        <v>524535.66</v>
      </c>
      <c r="H414" s="291"/>
      <c r="I414" s="266"/>
      <c r="J414" s="266"/>
      <c r="K414" s="266"/>
      <c r="L414" s="266"/>
      <c r="M414" s="266"/>
      <c r="N414" s="266"/>
      <c r="O414" s="266"/>
      <c r="P414" s="146"/>
      <c r="Q414" s="146"/>
      <c r="R414" s="81"/>
      <c r="S414" s="204"/>
    </row>
    <row r="415" spans="1:19" s="158" customFormat="1" ht="60.75" customHeight="1" x14ac:dyDescent="0.25">
      <c r="A415" s="106">
        <v>358</v>
      </c>
      <c r="B415" s="42">
        <v>61</v>
      </c>
      <c r="C415" s="146" t="s">
        <v>58</v>
      </c>
      <c r="D415" s="159" t="s">
        <v>1717</v>
      </c>
      <c r="E415" s="146" t="s">
        <v>1721</v>
      </c>
      <c r="F415" s="146">
        <v>1913.8</v>
      </c>
      <c r="G415" s="146" t="s">
        <v>1722</v>
      </c>
      <c r="H415" s="233" t="s">
        <v>1731</v>
      </c>
      <c r="I415" s="232">
        <f>22242/10000</f>
        <v>2.2242000000000002</v>
      </c>
      <c r="J415" s="232" t="s">
        <v>99</v>
      </c>
      <c r="K415" s="232" t="s">
        <v>230</v>
      </c>
      <c r="L415" s="146" t="s">
        <v>87</v>
      </c>
      <c r="M415" s="146" t="s">
        <v>88</v>
      </c>
      <c r="N415" s="232" t="s">
        <v>1732</v>
      </c>
      <c r="O415" s="232" t="s">
        <v>923</v>
      </c>
      <c r="P415" s="146"/>
      <c r="Q415" s="146"/>
      <c r="R415" s="81"/>
      <c r="S415" s="204"/>
    </row>
    <row r="416" spans="1:19" s="158" customFormat="1" ht="60.75" customHeight="1" x14ac:dyDescent="0.25">
      <c r="A416" s="106">
        <v>359</v>
      </c>
      <c r="B416" s="42">
        <v>62</v>
      </c>
      <c r="C416" s="146" t="s">
        <v>58</v>
      </c>
      <c r="D416" s="159" t="s">
        <v>1718</v>
      </c>
      <c r="E416" s="146" t="s">
        <v>1723</v>
      </c>
      <c r="F416" s="146">
        <v>1809.6</v>
      </c>
      <c r="G416" s="146" t="s">
        <v>1724</v>
      </c>
      <c r="H416" s="378" t="s">
        <v>1729</v>
      </c>
      <c r="I416" s="379">
        <f>41394/10000</f>
        <v>4.1394000000000002</v>
      </c>
      <c r="J416" s="378" t="s">
        <v>99</v>
      </c>
      <c r="K416" s="378" t="s">
        <v>230</v>
      </c>
      <c r="L416" s="378" t="s">
        <v>87</v>
      </c>
      <c r="M416" s="378" t="s">
        <v>88</v>
      </c>
      <c r="N416" s="378" t="s">
        <v>1730</v>
      </c>
      <c r="O416" s="378" t="s">
        <v>923</v>
      </c>
      <c r="P416" s="146"/>
      <c r="Q416" s="146"/>
      <c r="R416" s="81"/>
      <c r="S416" s="204"/>
    </row>
    <row r="417" spans="1:19" s="158" customFormat="1" ht="60.75" customHeight="1" x14ac:dyDescent="0.25">
      <c r="A417" s="106">
        <v>360</v>
      </c>
      <c r="B417" s="42">
        <v>63</v>
      </c>
      <c r="C417" s="146" t="s">
        <v>58</v>
      </c>
      <c r="D417" s="159" t="s">
        <v>1719</v>
      </c>
      <c r="E417" s="146" t="s">
        <v>1725</v>
      </c>
      <c r="F417" s="146">
        <v>286.7</v>
      </c>
      <c r="G417" s="146" t="s">
        <v>1726</v>
      </c>
      <c r="H417" s="378"/>
      <c r="I417" s="380"/>
      <c r="J417" s="378"/>
      <c r="K417" s="378"/>
      <c r="L417" s="378"/>
      <c r="M417" s="378"/>
      <c r="N417" s="378"/>
      <c r="O417" s="378"/>
      <c r="P417" s="146"/>
      <c r="Q417" s="146"/>
      <c r="R417" s="81"/>
      <c r="S417" s="204"/>
    </row>
    <row r="418" spans="1:19" s="158" customFormat="1" ht="60.75" customHeight="1" x14ac:dyDescent="0.25">
      <c r="A418" s="106">
        <v>361</v>
      </c>
      <c r="B418" s="42">
        <v>64</v>
      </c>
      <c r="C418" s="146" t="s">
        <v>58</v>
      </c>
      <c r="D418" s="159" t="s">
        <v>1720</v>
      </c>
      <c r="E418" s="146" t="s">
        <v>1727</v>
      </c>
      <c r="F418" s="146">
        <v>136.4</v>
      </c>
      <c r="G418" s="146" t="s">
        <v>1728</v>
      </c>
      <c r="H418" s="378"/>
      <c r="I418" s="381"/>
      <c r="J418" s="378"/>
      <c r="K418" s="378"/>
      <c r="L418" s="378"/>
      <c r="M418" s="378"/>
      <c r="N418" s="378"/>
      <c r="O418" s="378"/>
      <c r="P418" s="146"/>
      <c r="Q418" s="146"/>
      <c r="R418" s="81"/>
      <c r="S418" s="204"/>
    </row>
    <row r="419" spans="1:19" ht="18.75" x14ac:dyDescent="0.25">
      <c r="A419" s="101"/>
      <c r="B419" s="299" t="s">
        <v>866</v>
      </c>
      <c r="C419" s="300"/>
      <c r="D419" s="300"/>
      <c r="E419" s="300"/>
      <c r="F419" s="300"/>
      <c r="G419" s="300"/>
      <c r="H419" s="300"/>
      <c r="I419" s="300"/>
      <c r="J419" s="300"/>
      <c r="K419" s="300"/>
      <c r="L419" s="300"/>
      <c r="M419" s="300"/>
      <c r="N419" s="300"/>
      <c r="O419" s="300"/>
      <c r="P419" s="300"/>
      <c r="Q419" s="300"/>
      <c r="R419" s="85"/>
      <c r="S419" s="202"/>
    </row>
    <row r="420" spans="1:19" ht="102" x14ac:dyDescent="0.25">
      <c r="A420" s="106">
        <v>362</v>
      </c>
      <c r="B420" s="42">
        <v>1</v>
      </c>
      <c r="C420" s="40" t="s">
        <v>58</v>
      </c>
      <c r="D420" s="37" t="s">
        <v>339</v>
      </c>
      <c r="E420" s="37" t="s">
        <v>340</v>
      </c>
      <c r="F420" s="37">
        <v>465.7</v>
      </c>
      <c r="G420" s="37">
        <v>4010869</v>
      </c>
      <c r="H420" s="37" t="s">
        <v>341</v>
      </c>
      <c r="I420" s="37">
        <v>0.15</v>
      </c>
      <c r="J420" s="37" t="s">
        <v>85</v>
      </c>
      <c r="K420" s="37" t="s">
        <v>356</v>
      </c>
      <c r="L420" s="37" t="s">
        <v>169</v>
      </c>
      <c r="M420" s="52" t="s">
        <v>361</v>
      </c>
      <c r="N420" s="37">
        <v>760514.56000000006</v>
      </c>
      <c r="O420" s="37" t="s">
        <v>404</v>
      </c>
      <c r="P420" s="37" t="s">
        <v>369</v>
      </c>
      <c r="Q420" s="69" t="s">
        <v>1049</v>
      </c>
      <c r="R420" s="95">
        <v>360300.15</v>
      </c>
      <c r="S420" s="195"/>
    </row>
    <row r="421" spans="1:19" ht="114.75" x14ac:dyDescent="0.25">
      <c r="A421" s="106">
        <v>363</v>
      </c>
      <c r="B421" s="42">
        <v>2</v>
      </c>
      <c r="C421" s="40" t="s">
        <v>58</v>
      </c>
      <c r="D421" s="37" t="s">
        <v>342</v>
      </c>
      <c r="E421" s="37" t="s">
        <v>343</v>
      </c>
      <c r="F421" s="37">
        <v>453.16</v>
      </c>
      <c r="G421" s="37">
        <v>4950986</v>
      </c>
      <c r="H421" s="37" t="s">
        <v>345</v>
      </c>
      <c r="I421" s="37">
        <v>0.37</v>
      </c>
      <c r="J421" s="37" t="s">
        <v>85</v>
      </c>
      <c r="K421" s="37" t="s">
        <v>358</v>
      </c>
      <c r="L421" s="37" t="s">
        <v>169</v>
      </c>
      <c r="M421" s="52" t="s">
        <v>405</v>
      </c>
      <c r="N421" s="37" t="s">
        <v>362</v>
      </c>
      <c r="O421" s="37" t="s">
        <v>690</v>
      </c>
      <c r="P421" s="37" t="s">
        <v>691</v>
      </c>
      <c r="Q421" s="37"/>
      <c r="R421" s="81" t="s">
        <v>1020</v>
      </c>
      <c r="S421" s="204"/>
    </row>
    <row r="422" spans="1:19" ht="114.75" x14ac:dyDescent="0.25">
      <c r="A422" s="106">
        <v>364</v>
      </c>
      <c r="B422" s="42">
        <v>3</v>
      </c>
      <c r="C422" s="40" t="s">
        <v>58</v>
      </c>
      <c r="D422" s="37" t="s">
        <v>342</v>
      </c>
      <c r="E422" s="37" t="s">
        <v>346</v>
      </c>
      <c r="F422" s="37">
        <v>94.79</v>
      </c>
      <c r="G422" s="37">
        <v>1457696</v>
      </c>
      <c r="H422" s="37" t="s">
        <v>347</v>
      </c>
      <c r="I422" s="37">
        <v>0.34</v>
      </c>
      <c r="J422" s="37" t="s">
        <v>85</v>
      </c>
      <c r="K422" s="37" t="s">
        <v>358</v>
      </c>
      <c r="L422" s="37" t="s">
        <v>169</v>
      </c>
      <c r="M422" s="52" t="s">
        <v>406</v>
      </c>
      <c r="N422" s="37" t="s">
        <v>363</v>
      </c>
      <c r="O422" s="37" t="s">
        <v>690</v>
      </c>
      <c r="P422" s="37" t="s">
        <v>692</v>
      </c>
      <c r="Q422" s="37"/>
      <c r="R422" s="81" t="s">
        <v>1020</v>
      </c>
      <c r="S422" s="204"/>
    </row>
    <row r="423" spans="1:19" ht="89.25" x14ac:dyDescent="0.25">
      <c r="A423" s="106">
        <v>365</v>
      </c>
      <c r="B423" s="42">
        <v>4</v>
      </c>
      <c r="C423" s="40" t="s">
        <v>58</v>
      </c>
      <c r="D423" s="37" t="s">
        <v>348</v>
      </c>
      <c r="E423" s="37" t="s">
        <v>349</v>
      </c>
      <c r="F423" s="37">
        <v>352.38</v>
      </c>
      <c r="G423" s="37">
        <v>230846.67</v>
      </c>
      <c r="H423" s="37" t="s">
        <v>350</v>
      </c>
      <c r="I423" s="37">
        <v>0.95</v>
      </c>
      <c r="J423" s="37" t="s">
        <v>85</v>
      </c>
      <c r="K423" s="37" t="s">
        <v>358</v>
      </c>
      <c r="L423" s="37" t="s">
        <v>169</v>
      </c>
      <c r="M423" s="52" t="s">
        <v>407</v>
      </c>
      <c r="N423" s="37" t="s">
        <v>364</v>
      </c>
      <c r="O423" s="37" t="s">
        <v>367</v>
      </c>
      <c r="P423" s="37" t="s">
        <v>370</v>
      </c>
      <c r="Q423" s="69"/>
      <c r="R423" s="81" t="s">
        <v>1020</v>
      </c>
      <c r="S423" s="204"/>
    </row>
    <row r="424" spans="1:19" ht="89.25" x14ac:dyDescent="0.25">
      <c r="A424" s="106">
        <v>366</v>
      </c>
      <c r="B424" s="42">
        <v>5</v>
      </c>
      <c r="C424" s="40" t="s">
        <v>58</v>
      </c>
      <c r="D424" s="37" t="s">
        <v>351</v>
      </c>
      <c r="E424" s="37" t="s">
        <v>352</v>
      </c>
      <c r="F424" s="37">
        <v>176.3</v>
      </c>
      <c r="G424" s="37">
        <v>8299948.0800000001</v>
      </c>
      <c r="H424" s="37" t="s">
        <v>353</v>
      </c>
      <c r="I424" s="37">
        <v>0.1</v>
      </c>
      <c r="J424" s="37" t="s">
        <v>85</v>
      </c>
      <c r="K424" s="37" t="s">
        <v>358</v>
      </c>
      <c r="L424" s="37" t="s">
        <v>169</v>
      </c>
      <c r="M424" s="52" t="s">
        <v>875</v>
      </c>
      <c r="N424" s="37" t="s">
        <v>365</v>
      </c>
      <c r="O424" s="37" t="s">
        <v>367</v>
      </c>
      <c r="P424" s="37" t="s">
        <v>371</v>
      </c>
      <c r="Q424" s="69" t="s">
        <v>1167</v>
      </c>
      <c r="R424" s="81">
        <v>103206.45</v>
      </c>
      <c r="S424" s="204"/>
    </row>
    <row r="425" spans="1:19" ht="89.25" x14ac:dyDescent="0.25">
      <c r="A425" s="106">
        <v>367</v>
      </c>
      <c r="B425" s="42">
        <v>6</v>
      </c>
      <c r="C425" s="40" t="s">
        <v>58</v>
      </c>
      <c r="D425" s="38" t="s">
        <v>354</v>
      </c>
      <c r="E425" s="37" t="s">
        <v>689</v>
      </c>
      <c r="F425" s="38">
        <v>46.6</v>
      </c>
      <c r="G425" s="38">
        <v>30242.62</v>
      </c>
      <c r="H425" s="38" t="s">
        <v>355</v>
      </c>
      <c r="I425" s="40">
        <v>0.01</v>
      </c>
      <c r="J425" s="38" t="s">
        <v>85</v>
      </c>
      <c r="K425" s="38" t="s">
        <v>358</v>
      </c>
      <c r="L425" s="38" t="s">
        <v>169</v>
      </c>
      <c r="M425" s="52" t="s">
        <v>875</v>
      </c>
      <c r="N425" s="40" t="s">
        <v>366</v>
      </c>
      <c r="O425" s="37" t="s">
        <v>368</v>
      </c>
      <c r="P425" s="38" t="s">
        <v>372</v>
      </c>
      <c r="Q425" s="69" t="s">
        <v>1398</v>
      </c>
      <c r="R425" s="81">
        <v>239.1</v>
      </c>
      <c r="S425" s="204"/>
    </row>
    <row r="426" spans="1:19" ht="102" x14ac:dyDescent="0.25">
      <c r="A426" s="106">
        <v>368</v>
      </c>
      <c r="B426" s="42">
        <v>7</v>
      </c>
      <c r="C426" s="40" t="s">
        <v>58</v>
      </c>
      <c r="D426" s="38" t="s">
        <v>950</v>
      </c>
      <c r="E426" s="37" t="s">
        <v>951</v>
      </c>
      <c r="F426" s="38">
        <v>266.5</v>
      </c>
      <c r="G426" s="38">
        <v>445511.7</v>
      </c>
      <c r="H426" s="38" t="s">
        <v>952</v>
      </c>
      <c r="I426" s="40">
        <v>0.28000000000000003</v>
      </c>
      <c r="J426" s="38" t="s">
        <v>85</v>
      </c>
      <c r="K426" s="38" t="s">
        <v>358</v>
      </c>
      <c r="L426" s="38" t="s">
        <v>169</v>
      </c>
      <c r="M426" s="52" t="s">
        <v>875</v>
      </c>
      <c r="N426" s="40">
        <v>381042.32</v>
      </c>
      <c r="O426" s="37" t="s">
        <v>944</v>
      </c>
      <c r="P426" s="38"/>
      <c r="Q426" s="38"/>
      <c r="R426" s="81" t="s">
        <v>1020</v>
      </c>
      <c r="S426" s="204"/>
    </row>
    <row r="427" spans="1:19" ht="102" x14ac:dyDescent="0.25">
      <c r="A427" s="106">
        <v>369</v>
      </c>
      <c r="B427" s="42">
        <v>8</v>
      </c>
      <c r="C427" s="40" t="s">
        <v>58</v>
      </c>
      <c r="D427" s="38" t="s">
        <v>1050</v>
      </c>
      <c r="E427" s="37" t="s">
        <v>1051</v>
      </c>
      <c r="F427" s="38">
        <v>142.30000000000001</v>
      </c>
      <c r="G427" s="38">
        <v>1115784.26</v>
      </c>
      <c r="H427" s="38" t="s">
        <v>1052</v>
      </c>
      <c r="I427" s="40">
        <v>0.28999999999999998</v>
      </c>
      <c r="J427" s="38" t="s">
        <v>85</v>
      </c>
      <c r="K427" s="38" t="s">
        <v>877</v>
      </c>
      <c r="L427" s="38" t="s">
        <v>1053</v>
      </c>
      <c r="M427" s="52" t="s">
        <v>1054</v>
      </c>
      <c r="N427" s="40">
        <v>220369.12</v>
      </c>
      <c r="O427" s="37" t="s">
        <v>944</v>
      </c>
      <c r="P427" s="38"/>
      <c r="Q427" s="38"/>
      <c r="R427" s="81" t="s">
        <v>1020</v>
      </c>
      <c r="S427" s="204"/>
    </row>
    <row r="428" spans="1:19" ht="89.25" x14ac:dyDescent="0.25">
      <c r="A428" s="106">
        <v>370</v>
      </c>
      <c r="B428" s="42">
        <v>9</v>
      </c>
      <c r="C428" s="40" t="s">
        <v>58</v>
      </c>
      <c r="D428" s="37" t="s">
        <v>351</v>
      </c>
      <c r="E428" s="37" t="s">
        <v>1218</v>
      </c>
      <c r="F428" s="38">
        <v>660.5</v>
      </c>
      <c r="G428" s="38">
        <v>7757967</v>
      </c>
      <c r="H428" s="37" t="s">
        <v>1219</v>
      </c>
      <c r="I428" s="40">
        <v>0.22</v>
      </c>
      <c r="J428" s="38" t="s">
        <v>85</v>
      </c>
      <c r="K428" s="37" t="s">
        <v>358</v>
      </c>
      <c r="L428" s="38" t="s">
        <v>87</v>
      </c>
      <c r="M428" s="52" t="s">
        <v>875</v>
      </c>
      <c r="N428" s="40">
        <v>108757.8</v>
      </c>
      <c r="O428" s="37" t="s">
        <v>367</v>
      </c>
      <c r="P428" s="38"/>
      <c r="Q428" s="69" t="s">
        <v>1167</v>
      </c>
      <c r="R428" s="81">
        <v>192756.21</v>
      </c>
      <c r="S428" s="204"/>
    </row>
    <row r="429" spans="1:19" ht="89.25" x14ac:dyDescent="0.25">
      <c r="A429" s="106">
        <v>371</v>
      </c>
      <c r="B429" s="42">
        <v>10</v>
      </c>
      <c r="C429" s="40" t="s">
        <v>58</v>
      </c>
      <c r="D429" s="37" t="s">
        <v>1220</v>
      </c>
      <c r="E429" s="37" t="s">
        <v>1221</v>
      </c>
      <c r="F429" s="38">
        <v>410</v>
      </c>
      <c r="G429" s="38">
        <v>3020707.8</v>
      </c>
      <c r="H429" s="37" t="s">
        <v>1222</v>
      </c>
      <c r="I429" s="40">
        <v>0.31</v>
      </c>
      <c r="J429" s="38" t="s">
        <v>85</v>
      </c>
      <c r="K429" s="37" t="s">
        <v>358</v>
      </c>
      <c r="L429" s="38" t="s">
        <v>87</v>
      </c>
      <c r="M429" s="52" t="s">
        <v>875</v>
      </c>
      <c r="N429" s="40">
        <v>254680.08</v>
      </c>
      <c r="O429" s="37" t="s">
        <v>367</v>
      </c>
      <c r="P429" s="38"/>
      <c r="Q429" s="69"/>
      <c r="R429" s="81" t="s">
        <v>1020</v>
      </c>
      <c r="S429" s="204"/>
    </row>
    <row r="430" spans="1:19" s="158" customFormat="1" ht="89.25" x14ac:dyDescent="0.25">
      <c r="A430" s="106">
        <v>372</v>
      </c>
      <c r="B430" s="42">
        <v>11</v>
      </c>
      <c r="C430" s="40" t="s">
        <v>58</v>
      </c>
      <c r="D430" s="146" t="s">
        <v>1499</v>
      </c>
      <c r="E430" s="146" t="s">
        <v>1500</v>
      </c>
      <c r="F430" s="160">
        <v>60.2</v>
      </c>
      <c r="G430" s="160">
        <v>581267</v>
      </c>
      <c r="H430" s="146" t="s">
        <v>1501</v>
      </c>
      <c r="I430" s="40">
        <v>0.98299999999999998</v>
      </c>
      <c r="J430" s="160" t="s">
        <v>85</v>
      </c>
      <c r="K430" s="146" t="s">
        <v>358</v>
      </c>
      <c r="L430" s="160" t="s">
        <v>87</v>
      </c>
      <c r="M430" s="52" t="s">
        <v>875</v>
      </c>
      <c r="N430" s="40">
        <v>71817.98</v>
      </c>
      <c r="O430" s="146" t="s">
        <v>367</v>
      </c>
      <c r="P430" s="160"/>
      <c r="Q430" s="69" t="s">
        <v>1502</v>
      </c>
      <c r="R430" s="81">
        <v>37340</v>
      </c>
      <c r="S430" s="204"/>
    </row>
    <row r="431" spans="1:19" ht="18.75" x14ac:dyDescent="0.25">
      <c r="A431" s="101"/>
      <c r="B431" s="299" t="s">
        <v>28</v>
      </c>
      <c r="C431" s="300"/>
      <c r="D431" s="300"/>
      <c r="E431" s="300"/>
      <c r="F431" s="300"/>
      <c r="G431" s="300"/>
      <c r="H431" s="300"/>
      <c r="I431" s="300"/>
      <c r="J431" s="300"/>
      <c r="K431" s="300"/>
      <c r="L431" s="300"/>
      <c r="M431" s="300"/>
      <c r="N431" s="300"/>
      <c r="O431" s="300"/>
      <c r="P431" s="300"/>
      <c r="Q431" s="300"/>
      <c r="R431" s="85"/>
      <c r="S431" s="202"/>
    </row>
    <row r="432" spans="1:19" ht="60" x14ac:dyDescent="0.25">
      <c r="A432" s="106">
        <v>373</v>
      </c>
      <c r="B432" s="42">
        <v>1</v>
      </c>
      <c r="C432" s="37" t="s">
        <v>408</v>
      </c>
      <c r="D432" s="37" t="s">
        <v>522</v>
      </c>
      <c r="E432" s="37" t="s">
        <v>458</v>
      </c>
      <c r="F432" s="37">
        <v>92.8</v>
      </c>
      <c r="G432" s="45">
        <v>2816023.42</v>
      </c>
      <c r="H432" s="39" t="s">
        <v>119</v>
      </c>
      <c r="I432" s="39" t="s">
        <v>119</v>
      </c>
      <c r="J432" s="39" t="s">
        <v>119</v>
      </c>
      <c r="K432" s="39" t="s">
        <v>119</v>
      </c>
      <c r="L432" s="39" t="s">
        <v>119</v>
      </c>
      <c r="M432" s="39" t="s">
        <v>119</v>
      </c>
      <c r="N432" s="39" t="s">
        <v>119</v>
      </c>
      <c r="O432" s="39" t="s">
        <v>119</v>
      </c>
      <c r="P432" s="64"/>
      <c r="Q432" s="84" t="s">
        <v>1017</v>
      </c>
      <c r="R432" s="331">
        <f>63554.6+185747.93+172816.77+47700</f>
        <v>469819.3</v>
      </c>
      <c r="S432" s="203"/>
    </row>
    <row r="433" spans="1:19" ht="60" x14ac:dyDescent="0.25">
      <c r="A433" s="106">
        <v>374</v>
      </c>
      <c r="B433" s="42">
        <v>2</v>
      </c>
      <c r="C433" s="37" t="s">
        <v>408</v>
      </c>
      <c r="D433" s="37" t="s">
        <v>523</v>
      </c>
      <c r="E433" s="37" t="s">
        <v>459</v>
      </c>
      <c r="F433" s="37">
        <v>8.5</v>
      </c>
      <c r="G433" s="45">
        <v>27554.19</v>
      </c>
      <c r="H433" s="39" t="s">
        <v>119</v>
      </c>
      <c r="I433" s="39" t="s">
        <v>119</v>
      </c>
      <c r="J433" s="39" t="s">
        <v>119</v>
      </c>
      <c r="K433" s="39" t="s">
        <v>119</v>
      </c>
      <c r="L433" s="39" t="s">
        <v>119</v>
      </c>
      <c r="M433" s="39" t="s">
        <v>119</v>
      </c>
      <c r="N433" s="39" t="s">
        <v>119</v>
      </c>
      <c r="O433" s="39" t="s">
        <v>119</v>
      </c>
      <c r="P433" s="64"/>
      <c r="Q433" s="84" t="s">
        <v>1017</v>
      </c>
      <c r="R433" s="333"/>
      <c r="S433" s="203"/>
    </row>
    <row r="434" spans="1:19" ht="60" x14ac:dyDescent="0.25">
      <c r="A434" s="106">
        <v>375</v>
      </c>
      <c r="B434" s="42">
        <v>3</v>
      </c>
      <c r="C434" s="37" t="s">
        <v>408</v>
      </c>
      <c r="D434" s="37" t="s">
        <v>524</v>
      </c>
      <c r="E434" s="37" t="s">
        <v>1082</v>
      </c>
      <c r="F434" s="37">
        <v>12.6</v>
      </c>
      <c r="G434" s="37">
        <v>10395</v>
      </c>
      <c r="H434" s="39" t="s">
        <v>119</v>
      </c>
      <c r="I434" s="39" t="s">
        <v>119</v>
      </c>
      <c r="J434" s="39" t="s">
        <v>119</v>
      </c>
      <c r="K434" s="39" t="s">
        <v>119</v>
      </c>
      <c r="L434" s="39" t="s">
        <v>119</v>
      </c>
      <c r="M434" s="39" t="s">
        <v>119</v>
      </c>
      <c r="N434" s="39" t="s">
        <v>119</v>
      </c>
      <c r="O434" s="39" t="s">
        <v>119</v>
      </c>
      <c r="P434" s="64"/>
      <c r="Q434" s="84" t="s">
        <v>1017</v>
      </c>
      <c r="R434" s="95">
        <f>7870+16762.69+16120+10460</f>
        <v>51212.69</v>
      </c>
      <c r="S434" s="195"/>
    </row>
    <row r="435" spans="1:19" ht="73.5" customHeight="1" x14ac:dyDescent="0.25">
      <c r="A435" s="106">
        <v>376</v>
      </c>
      <c r="B435" s="42">
        <v>4</v>
      </c>
      <c r="C435" s="37" t="s">
        <v>408</v>
      </c>
      <c r="D435" s="37" t="s">
        <v>525</v>
      </c>
      <c r="E435" s="37" t="s">
        <v>957</v>
      </c>
      <c r="F435" s="37">
        <v>109</v>
      </c>
      <c r="G435" s="37">
        <v>232163.46</v>
      </c>
      <c r="H435" s="39" t="s">
        <v>119</v>
      </c>
      <c r="I435" s="39" t="s">
        <v>119</v>
      </c>
      <c r="J435" s="39" t="s">
        <v>119</v>
      </c>
      <c r="K435" s="39" t="s">
        <v>119</v>
      </c>
      <c r="L435" s="39" t="s">
        <v>119</v>
      </c>
      <c r="M435" s="39" t="s">
        <v>119</v>
      </c>
      <c r="N435" s="39" t="s">
        <v>119</v>
      </c>
      <c r="O435" s="39" t="s">
        <v>119</v>
      </c>
      <c r="P435" s="64"/>
      <c r="Q435" s="114" t="s">
        <v>1216</v>
      </c>
      <c r="R435" s="95">
        <v>621300</v>
      </c>
      <c r="S435" s="195"/>
    </row>
    <row r="436" spans="1:19" ht="75" x14ac:dyDescent="0.25">
      <c r="A436" s="106">
        <v>377</v>
      </c>
      <c r="B436" s="42">
        <v>5</v>
      </c>
      <c r="C436" s="37" t="s">
        <v>408</v>
      </c>
      <c r="D436" s="37" t="s">
        <v>526</v>
      </c>
      <c r="E436" s="37" t="s">
        <v>1083</v>
      </c>
      <c r="F436" s="37">
        <v>12.8</v>
      </c>
      <c r="G436" s="37">
        <v>1942959.21</v>
      </c>
      <c r="H436" s="39" t="s">
        <v>119</v>
      </c>
      <c r="I436" s="39" t="s">
        <v>119</v>
      </c>
      <c r="J436" s="39" t="s">
        <v>119</v>
      </c>
      <c r="K436" s="39" t="s">
        <v>119</v>
      </c>
      <c r="L436" s="39" t="s">
        <v>119</v>
      </c>
      <c r="M436" s="39" t="s">
        <v>119</v>
      </c>
      <c r="N436" s="39" t="s">
        <v>119</v>
      </c>
      <c r="O436" s="39" t="s">
        <v>119</v>
      </c>
      <c r="P436" s="64"/>
      <c r="Q436" s="114" t="s">
        <v>1630</v>
      </c>
      <c r="R436" s="95">
        <v>312000</v>
      </c>
      <c r="S436" s="195"/>
    </row>
    <row r="437" spans="1:19" ht="60" x14ac:dyDescent="0.25">
      <c r="A437" s="106">
        <v>378</v>
      </c>
      <c r="B437" s="42">
        <v>6</v>
      </c>
      <c r="C437" s="37" t="s">
        <v>408</v>
      </c>
      <c r="D437" s="37" t="s">
        <v>527</v>
      </c>
      <c r="E437" s="37" t="s">
        <v>463</v>
      </c>
      <c r="F437" s="37">
        <v>88.1</v>
      </c>
      <c r="G437" s="37">
        <v>186795.74</v>
      </c>
      <c r="H437" s="39" t="s">
        <v>119</v>
      </c>
      <c r="I437" s="39" t="s">
        <v>119</v>
      </c>
      <c r="J437" s="39" t="s">
        <v>119</v>
      </c>
      <c r="K437" s="39" t="s">
        <v>119</v>
      </c>
      <c r="L437" s="39" t="s">
        <v>119</v>
      </c>
      <c r="M437" s="39" t="s">
        <v>119</v>
      </c>
      <c r="N437" s="39" t="s">
        <v>119</v>
      </c>
      <c r="O437" s="39" t="s">
        <v>119</v>
      </c>
      <c r="P437" s="64"/>
      <c r="Q437" s="84" t="s">
        <v>1228</v>
      </c>
      <c r="R437" s="85">
        <f>84645+129157+112850</f>
        <v>326652</v>
      </c>
      <c r="S437" s="202"/>
    </row>
    <row r="438" spans="1:19" ht="75.95" customHeight="1" x14ac:dyDescent="0.25">
      <c r="A438" s="106">
        <v>379</v>
      </c>
      <c r="B438" s="42">
        <v>7</v>
      </c>
      <c r="C438" s="37" t="s">
        <v>408</v>
      </c>
      <c r="D438" s="37" t="s">
        <v>528</v>
      </c>
      <c r="E438" s="37" t="s">
        <v>1084</v>
      </c>
      <c r="F438" s="37">
        <v>4.3</v>
      </c>
      <c r="G438" s="37">
        <v>33430.519999999997</v>
      </c>
      <c r="H438" s="39" t="s">
        <v>119</v>
      </c>
      <c r="I438" s="39" t="s">
        <v>119</v>
      </c>
      <c r="J438" s="39" t="s">
        <v>119</v>
      </c>
      <c r="K438" s="39" t="s">
        <v>119</v>
      </c>
      <c r="L438" s="39" t="s">
        <v>119</v>
      </c>
      <c r="M438" s="39" t="s">
        <v>119</v>
      </c>
      <c r="N438" s="39" t="s">
        <v>119</v>
      </c>
      <c r="O438" s="39" t="s">
        <v>119</v>
      </c>
      <c r="P438" s="64"/>
      <c r="Q438" s="114" t="s">
        <v>1109</v>
      </c>
      <c r="R438" s="85">
        <v>36550</v>
      </c>
      <c r="S438" s="202"/>
    </row>
    <row r="439" spans="1:19" ht="38.25" x14ac:dyDescent="0.25">
      <c r="A439" s="106">
        <v>380</v>
      </c>
      <c r="B439" s="42">
        <v>8</v>
      </c>
      <c r="C439" s="37" t="s">
        <v>408</v>
      </c>
      <c r="D439" s="37" t="s">
        <v>529</v>
      </c>
      <c r="E439" s="37" t="s">
        <v>969</v>
      </c>
      <c r="F439" s="37">
        <v>67.599999999999994</v>
      </c>
      <c r="G439" s="37" t="s">
        <v>466</v>
      </c>
      <c r="H439" s="39" t="s">
        <v>119</v>
      </c>
      <c r="I439" s="39" t="s">
        <v>119</v>
      </c>
      <c r="J439" s="39" t="s">
        <v>119</v>
      </c>
      <c r="K439" s="39" t="s">
        <v>119</v>
      </c>
      <c r="L439" s="39" t="s">
        <v>119</v>
      </c>
      <c r="M439" s="39" t="s">
        <v>119</v>
      </c>
      <c r="N439" s="39" t="s">
        <v>119</v>
      </c>
      <c r="O439" s="39" t="s">
        <v>119</v>
      </c>
      <c r="P439" s="64"/>
      <c r="Q439" s="217" t="s">
        <v>1537</v>
      </c>
      <c r="R439" s="16"/>
      <c r="S439" s="202"/>
    </row>
    <row r="440" spans="1:19" ht="38.25" x14ac:dyDescent="0.25">
      <c r="A440" s="106">
        <v>381</v>
      </c>
      <c r="B440" s="42">
        <v>9</v>
      </c>
      <c r="C440" s="37" t="s">
        <v>408</v>
      </c>
      <c r="D440" s="37" t="s">
        <v>530</v>
      </c>
      <c r="E440" s="37" t="s">
        <v>970</v>
      </c>
      <c r="F440" s="37">
        <v>73.3</v>
      </c>
      <c r="G440" s="37" t="s">
        <v>468</v>
      </c>
      <c r="H440" s="39" t="s">
        <v>119</v>
      </c>
      <c r="I440" s="39" t="s">
        <v>119</v>
      </c>
      <c r="J440" s="39" t="s">
        <v>119</v>
      </c>
      <c r="K440" s="39" t="s">
        <v>119</v>
      </c>
      <c r="L440" s="39" t="s">
        <v>119</v>
      </c>
      <c r="M440" s="39" t="s">
        <v>119</v>
      </c>
      <c r="N440" s="39" t="s">
        <v>119</v>
      </c>
      <c r="O440" s="39" t="s">
        <v>119</v>
      </c>
      <c r="P440" s="64"/>
      <c r="Q440" s="217" t="s">
        <v>1537</v>
      </c>
      <c r="R440" s="16"/>
      <c r="S440" s="202"/>
    </row>
    <row r="441" spans="1:19" ht="60" x14ac:dyDescent="0.25">
      <c r="A441" s="106">
        <v>382</v>
      </c>
      <c r="B441" s="42">
        <v>10</v>
      </c>
      <c r="C441" s="37" t="s">
        <v>408</v>
      </c>
      <c r="D441" s="37" t="s">
        <v>531</v>
      </c>
      <c r="E441" s="37" t="s">
        <v>469</v>
      </c>
      <c r="F441" s="37">
        <v>86.5</v>
      </c>
      <c r="G441" s="45">
        <v>370540.91</v>
      </c>
      <c r="H441" s="39" t="s">
        <v>119</v>
      </c>
      <c r="I441" s="39" t="s">
        <v>119</v>
      </c>
      <c r="J441" s="39" t="s">
        <v>119</v>
      </c>
      <c r="K441" s="39" t="s">
        <v>119</v>
      </c>
      <c r="L441" s="39" t="s">
        <v>119</v>
      </c>
      <c r="M441" s="39" t="s">
        <v>119</v>
      </c>
      <c r="N441" s="39" t="s">
        <v>119</v>
      </c>
      <c r="O441" s="39" t="s">
        <v>119</v>
      </c>
      <c r="P441" s="64"/>
      <c r="Q441" s="84" t="s">
        <v>1107</v>
      </c>
      <c r="R441" s="85">
        <f>48595.5+204642+178183.5+113389.5</f>
        <v>544810.5</v>
      </c>
      <c r="S441" s="202"/>
    </row>
    <row r="442" spans="1:19" ht="75" x14ac:dyDescent="0.25">
      <c r="A442" s="106">
        <v>383</v>
      </c>
      <c r="B442" s="42">
        <v>11</v>
      </c>
      <c r="C442" s="37" t="s">
        <v>408</v>
      </c>
      <c r="D442" s="37" t="s">
        <v>532</v>
      </c>
      <c r="E442" s="45" t="s">
        <v>968</v>
      </c>
      <c r="F442" s="37">
        <v>1484.7</v>
      </c>
      <c r="G442" s="37">
        <v>6404535.54</v>
      </c>
      <c r="H442" s="39" t="s">
        <v>119</v>
      </c>
      <c r="I442" s="39" t="s">
        <v>119</v>
      </c>
      <c r="J442" s="39" t="s">
        <v>119</v>
      </c>
      <c r="K442" s="39" t="s">
        <v>119</v>
      </c>
      <c r="L442" s="39" t="s">
        <v>119</v>
      </c>
      <c r="M442" s="39" t="s">
        <v>119</v>
      </c>
      <c r="N442" s="39" t="s">
        <v>119</v>
      </c>
      <c r="O442" s="39" t="s">
        <v>119</v>
      </c>
      <c r="P442" s="64"/>
      <c r="Q442" s="142" t="s">
        <v>1490</v>
      </c>
      <c r="R442" s="85">
        <v>6917300</v>
      </c>
      <c r="S442" s="202"/>
    </row>
    <row r="443" spans="1:19" ht="75" x14ac:dyDescent="0.25">
      <c r="A443" s="106">
        <v>384</v>
      </c>
      <c r="B443" s="42">
        <v>12</v>
      </c>
      <c r="C443" s="37" t="s">
        <v>408</v>
      </c>
      <c r="D443" s="37" t="s">
        <v>533</v>
      </c>
      <c r="E443" s="37" t="s">
        <v>958</v>
      </c>
      <c r="F443" s="37">
        <v>5.0999999999999996</v>
      </c>
      <c r="G443" s="37">
        <v>21546.74</v>
      </c>
      <c r="H443" s="39" t="s">
        <v>119</v>
      </c>
      <c r="I443" s="39" t="s">
        <v>119</v>
      </c>
      <c r="J443" s="39" t="s">
        <v>119</v>
      </c>
      <c r="K443" s="39" t="s">
        <v>119</v>
      </c>
      <c r="L443" s="39" t="s">
        <v>119</v>
      </c>
      <c r="M443" s="39" t="s">
        <v>119</v>
      </c>
      <c r="N443" s="39" t="s">
        <v>119</v>
      </c>
      <c r="O443" s="39" t="s">
        <v>119</v>
      </c>
      <c r="P443" s="64"/>
      <c r="Q443" s="114" t="s">
        <v>1109</v>
      </c>
      <c r="R443" s="85">
        <v>25500</v>
      </c>
      <c r="S443" s="202"/>
    </row>
    <row r="444" spans="1:19" ht="38.25" x14ac:dyDescent="0.25">
      <c r="A444" s="106">
        <v>385</v>
      </c>
      <c r="B444" s="42">
        <v>13</v>
      </c>
      <c r="C444" s="37" t="s">
        <v>408</v>
      </c>
      <c r="D444" s="37" t="s">
        <v>534</v>
      </c>
      <c r="E444" s="37" t="s">
        <v>471</v>
      </c>
      <c r="F444" s="37">
        <v>150</v>
      </c>
      <c r="G444" s="37">
        <v>45105495</v>
      </c>
      <c r="H444" s="39" t="s">
        <v>119</v>
      </c>
      <c r="I444" s="39" t="s">
        <v>119</v>
      </c>
      <c r="J444" s="39" t="s">
        <v>119</v>
      </c>
      <c r="K444" s="39" t="s">
        <v>119</v>
      </c>
      <c r="L444" s="39" t="s">
        <v>119</v>
      </c>
      <c r="M444" s="39" t="s">
        <v>119</v>
      </c>
      <c r="N444" s="39" t="s">
        <v>119</v>
      </c>
      <c r="O444" s="39" t="s">
        <v>119</v>
      </c>
      <c r="P444" s="64"/>
      <c r="Q444" s="84"/>
      <c r="R444" s="85">
        <v>47486.239999999998</v>
      </c>
      <c r="S444" s="202"/>
    </row>
    <row r="445" spans="1:19" ht="51" x14ac:dyDescent="0.25">
      <c r="A445" s="106">
        <v>386</v>
      </c>
      <c r="B445" s="42">
        <v>14</v>
      </c>
      <c r="C445" s="37" t="s">
        <v>408</v>
      </c>
      <c r="D445" s="37" t="s">
        <v>535</v>
      </c>
      <c r="E445" s="37" t="s">
        <v>959</v>
      </c>
      <c r="F445" s="37">
        <v>184.3</v>
      </c>
      <c r="G445" s="37">
        <v>441228.94</v>
      </c>
      <c r="H445" s="39" t="s">
        <v>119</v>
      </c>
      <c r="I445" s="39" t="s">
        <v>119</v>
      </c>
      <c r="J445" s="39" t="s">
        <v>119</v>
      </c>
      <c r="K445" s="39" t="s">
        <v>119</v>
      </c>
      <c r="L445" s="39" t="s">
        <v>119</v>
      </c>
      <c r="M445" s="39" t="s">
        <v>119</v>
      </c>
      <c r="N445" s="39" t="s">
        <v>119</v>
      </c>
      <c r="O445" s="39" t="s">
        <v>119</v>
      </c>
      <c r="P445" s="64"/>
      <c r="Q445" s="127" t="s">
        <v>1214</v>
      </c>
      <c r="R445" s="85">
        <v>1302000</v>
      </c>
      <c r="S445" s="202"/>
    </row>
    <row r="446" spans="1:19" ht="60" x14ac:dyDescent="0.25">
      <c r="A446" s="106">
        <v>387</v>
      </c>
      <c r="B446" s="42">
        <v>15</v>
      </c>
      <c r="C446" s="37" t="s">
        <v>408</v>
      </c>
      <c r="D446" s="37" t="s">
        <v>536</v>
      </c>
      <c r="E446" s="37" t="s">
        <v>473</v>
      </c>
      <c r="F446" s="37">
        <v>282</v>
      </c>
      <c r="G446" s="45">
        <v>561614.28</v>
      </c>
      <c r="H446" s="39" t="s">
        <v>119</v>
      </c>
      <c r="I446" s="39" t="s">
        <v>119</v>
      </c>
      <c r="J446" s="39" t="s">
        <v>119</v>
      </c>
      <c r="K446" s="39" t="s">
        <v>119</v>
      </c>
      <c r="L446" s="39" t="s">
        <v>119</v>
      </c>
      <c r="M446" s="39" t="s">
        <v>119</v>
      </c>
      <c r="N446" s="39" t="s">
        <v>119</v>
      </c>
      <c r="O446" s="39" t="s">
        <v>119</v>
      </c>
      <c r="P446" s="64"/>
      <c r="Q446" s="84" t="s">
        <v>1018</v>
      </c>
      <c r="R446" s="95">
        <f>139032.58+411986.25+348603.75+239897.5</f>
        <v>1139520.08</v>
      </c>
      <c r="S446" s="195"/>
    </row>
    <row r="447" spans="1:19" ht="60" x14ac:dyDescent="0.25">
      <c r="A447" s="106">
        <v>388</v>
      </c>
      <c r="B447" s="42">
        <v>16</v>
      </c>
      <c r="C447" s="37" t="s">
        <v>408</v>
      </c>
      <c r="D447" s="37" t="s">
        <v>537</v>
      </c>
      <c r="E447" s="37" t="s">
        <v>474</v>
      </c>
      <c r="F447" s="37">
        <v>150.1</v>
      </c>
      <c r="G447" s="45">
        <v>350999.84</v>
      </c>
      <c r="H447" s="39" t="s">
        <v>119</v>
      </c>
      <c r="I447" s="39" t="s">
        <v>119</v>
      </c>
      <c r="J447" s="39" t="s">
        <v>119</v>
      </c>
      <c r="K447" s="39" t="s">
        <v>119</v>
      </c>
      <c r="L447" s="39" t="s">
        <v>119</v>
      </c>
      <c r="M447" s="39" t="s">
        <v>119</v>
      </c>
      <c r="N447" s="39" t="s">
        <v>119</v>
      </c>
      <c r="O447" s="39" t="s">
        <v>119</v>
      </c>
      <c r="P447" s="64"/>
      <c r="Q447" s="84" t="s">
        <v>1665</v>
      </c>
      <c r="R447" s="95">
        <f>274680.12+274680.12+251790.11+160250.07</f>
        <v>961400.41999999993</v>
      </c>
      <c r="S447" s="195"/>
    </row>
    <row r="448" spans="1:19" ht="69" customHeight="1" x14ac:dyDescent="0.25">
      <c r="A448" s="106">
        <v>389</v>
      </c>
      <c r="B448" s="42">
        <v>17</v>
      </c>
      <c r="C448" s="37" t="s">
        <v>408</v>
      </c>
      <c r="D448" s="37" t="s">
        <v>538</v>
      </c>
      <c r="E448" s="37" t="s">
        <v>475</v>
      </c>
      <c r="F448" s="37">
        <v>221.4</v>
      </c>
      <c r="G448" s="45">
        <v>1245457.9199999999</v>
      </c>
      <c r="H448" s="39" t="s">
        <v>119</v>
      </c>
      <c r="I448" s="39" t="s">
        <v>119</v>
      </c>
      <c r="J448" s="39" t="s">
        <v>119</v>
      </c>
      <c r="K448" s="39" t="s">
        <v>119</v>
      </c>
      <c r="L448" s="39" t="s">
        <v>119</v>
      </c>
      <c r="M448" s="39" t="s">
        <v>119</v>
      </c>
      <c r="N448" s="39" t="s">
        <v>119</v>
      </c>
      <c r="O448" s="39" t="s">
        <v>119</v>
      </c>
      <c r="P448" s="64"/>
      <c r="Q448" s="112" t="s">
        <v>1062</v>
      </c>
      <c r="R448" s="95"/>
      <c r="S448" s="195"/>
    </row>
    <row r="449" spans="1:19" ht="72" customHeight="1" x14ac:dyDescent="0.25">
      <c r="A449" s="106">
        <v>390</v>
      </c>
      <c r="B449" s="42">
        <v>18</v>
      </c>
      <c r="C449" s="37" t="s">
        <v>408</v>
      </c>
      <c r="D449" s="37" t="s">
        <v>539</v>
      </c>
      <c r="E449" s="37" t="s">
        <v>962</v>
      </c>
      <c r="F449" s="37">
        <v>7.2</v>
      </c>
      <c r="G449" s="37" t="s">
        <v>477</v>
      </c>
      <c r="H449" s="39" t="s">
        <v>119</v>
      </c>
      <c r="I449" s="39" t="s">
        <v>119</v>
      </c>
      <c r="J449" s="39" t="s">
        <v>119</v>
      </c>
      <c r="K449" s="39" t="s">
        <v>119</v>
      </c>
      <c r="L449" s="39" t="s">
        <v>119</v>
      </c>
      <c r="M449" s="39" t="s">
        <v>119</v>
      </c>
      <c r="N449" s="39" t="s">
        <v>119</v>
      </c>
      <c r="O449" s="39" t="s">
        <v>119</v>
      </c>
      <c r="P449" s="64"/>
      <c r="Q449" s="114" t="s">
        <v>1602</v>
      </c>
      <c r="R449" s="95" t="s">
        <v>1603</v>
      </c>
      <c r="S449" s="195"/>
    </row>
    <row r="450" spans="1:19" ht="38.25" x14ac:dyDescent="0.25">
      <c r="A450" s="106">
        <v>391</v>
      </c>
      <c r="B450" s="42">
        <v>19</v>
      </c>
      <c r="C450" s="37" t="s">
        <v>408</v>
      </c>
      <c r="D450" s="37" t="s">
        <v>540</v>
      </c>
      <c r="E450" s="37" t="s">
        <v>1085</v>
      </c>
      <c r="F450" s="37">
        <v>37.200000000000003</v>
      </c>
      <c r="G450" s="37">
        <v>216010.36</v>
      </c>
      <c r="H450" s="39" t="s">
        <v>119</v>
      </c>
      <c r="I450" s="39" t="s">
        <v>119</v>
      </c>
      <c r="J450" s="39" t="s">
        <v>119</v>
      </c>
      <c r="K450" s="39" t="s">
        <v>119</v>
      </c>
      <c r="L450" s="39" t="s">
        <v>119</v>
      </c>
      <c r="M450" s="39" t="s">
        <v>119</v>
      </c>
      <c r="N450" s="39" t="s">
        <v>119</v>
      </c>
      <c r="O450" s="39" t="s">
        <v>119</v>
      </c>
      <c r="P450" s="64"/>
      <c r="Q450" s="84"/>
      <c r="R450" s="95">
        <v>19246</v>
      </c>
      <c r="S450" s="195"/>
    </row>
    <row r="451" spans="1:19" ht="38.25" x14ac:dyDescent="0.25">
      <c r="A451" s="106">
        <v>392</v>
      </c>
      <c r="B451" s="42">
        <v>20</v>
      </c>
      <c r="C451" s="37" t="s">
        <v>408</v>
      </c>
      <c r="D451" s="37" t="s">
        <v>541</v>
      </c>
      <c r="E451" s="37" t="s">
        <v>976</v>
      </c>
      <c r="F451" s="37">
        <v>11.2</v>
      </c>
      <c r="G451" s="37" t="s">
        <v>480</v>
      </c>
      <c r="H451" s="39" t="s">
        <v>119</v>
      </c>
      <c r="I451" s="39" t="s">
        <v>119</v>
      </c>
      <c r="J451" s="39" t="s">
        <v>119</v>
      </c>
      <c r="K451" s="39" t="s">
        <v>119</v>
      </c>
      <c r="L451" s="39" t="s">
        <v>119</v>
      </c>
      <c r="M451" s="39" t="s">
        <v>119</v>
      </c>
      <c r="N451" s="39" t="s">
        <v>119</v>
      </c>
      <c r="O451" s="39" t="s">
        <v>119</v>
      </c>
      <c r="P451" s="64"/>
      <c r="Q451" s="84"/>
      <c r="R451" s="85">
        <f>8400+20716.99</f>
        <v>29116.99</v>
      </c>
      <c r="S451" s="202"/>
    </row>
    <row r="452" spans="1:19" ht="75" x14ac:dyDescent="0.25">
      <c r="A452" s="106">
        <v>393</v>
      </c>
      <c r="B452" s="42">
        <v>21</v>
      </c>
      <c r="C452" s="37" t="s">
        <v>408</v>
      </c>
      <c r="D452" s="37" t="s">
        <v>541</v>
      </c>
      <c r="E452" s="37" t="s">
        <v>963</v>
      </c>
      <c r="F452" s="37">
        <v>253.2</v>
      </c>
      <c r="G452" s="37">
        <v>1069732.5</v>
      </c>
      <c r="H452" s="39" t="s">
        <v>119</v>
      </c>
      <c r="I452" s="39" t="s">
        <v>119</v>
      </c>
      <c r="J452" s="39" t="s">
        <v>119</v>
      </c>
      <c r="K452" s="39" t="s">
        <v>119</v>
      </c>
      <c r="L452" s="39" t="s">
        <v>119</v>
      </c>
      <c r="M452" s="39" t="s">
        <v>119</v>
      </c>
      <c r="N452" s="39" t="s">
        <v>119</v>
      </c>
      <c r="O452" s="39" t="s">
        <v>119</v>
      </c>
      <c r="P452" s="64"/>
      <c r="Q452" s="114" t="s">
        <v>1109</v>
      </c>
      <c r="R452" s="85">
        <v>633000</v>
      </c>
      <c r="S452" s="202"/>
    </row>
    <row r="453" spans="1:19" ht="60" x14ac:dyDescent="0.25">
      <c r="A453" s="106">
        <v>394</v>
      </c>
      <c r="B453" s="42">
        <v>22</v>
      </c>
      <c r="C453" s="37" t="s">
        <v>408</v>
      </c>
      <c r="D453" s="37" t="s">
        <v>1129</v>
      </c>
      <c r="E453" s="37" t="s">
        <v>1130</v>
      </c>
      <c r="F453" s="37">
        <v>17</v>
      </c>
      <c r="G453" s="45">
        <v>62415.5</v>
      </c>
      <c r="H453" s="39" t="s">
        <v>119</v>
      </c>
      <c r="I453" s="39" t="s">
        <v>119</v>
      </c>
      <c r="J453" s="39" t="s">
        <v>119</v>
      </c>
      <c r="K453" s="39" t="s">
        <v>119</v>
      </c>
      <c r="L453" s="39" t="s">
        <v>119</v>
      </c>
      <c r="M453" s="39" t="s">
        <v>119</v>
      </c>
      <c r="N453" s="39" t="s">
        <v>119</v>
      </c>
      <c r="O453" s="39" t="s">
        <v>119</v>
      </c>
      <c r="P453" s="115"/>
      <c r="Q453" s="84" t="s">
        <v>1378</v>
      </c>
      <c r="R453" s="85">
        <f>14163.75+14163.75+29032.25+18474.47</f>
        <v>75834.22</v>
      </c>
      <c r="S453" s="202"/>
    </row>
    <row r="454" spans="1:19" ht="75" x14ac:dyDescent="0.25">
      <c r="A454" s="106">
        <v>395</v>
      </c>
      <c r="B454" s="42">
        <v>23</v>
      </c>
      <c r="C454" s="37" t="s">
        <v>408</v>
      </c>
      <c r="D454" s="37" t="s">
        <v>542</v>
      </c>
      <c r="E454" s="37" t="s">
        <v>482</v>
      </c>
      <c r="F454" s="37">
        <v>269.10000000000002</v>
      </c>
      <c r="G454" s="45">
        <v>222007.5</v>
      </c>
      <c r="H454" s="39" t="s">
        <v>119</v>
      </c>
      <c r="I454" s="39" t="s">
        <v>119</v>
      </c>
      <c r="J454" s="39" t="s">
        <v>119</v>
      </c>
      <c r="K454" s="39" t="s">
        <v>119</v>
      </c>
      <c r="L454" s="39" t="s">
        <v>119</v>
      </c>
      <c r="M454" s="39" t="s">
        <v>119</v>
      </c>
      <c r="N454" s="39" t="s">
        <v>119</v>
      </c>
      <c r="O454" s="39" t="s">
        <v>119</v>
      </c>
      <c r="P454" s="64"/>
      <c r="Q454" s="114" t="s">
        <v>1538</v>
      </c>
      <c r="R454" s="85">
        <v>1350000</v>
      </c>
      <c r="S454" s="202"/>
    </row>
    <row r="455" spans="1:19" ht="60" x14ac:dyDescent="0.25">
      <c r="A455" s="106">
        <v>396</v>
      </c>
      <c r="B455" s="42">
        <v>24</v>
      </c>
      <c r="C455" s="37" t="s">
        <v>408</v>
      </c>
      <c r="D455" s="37" t="s">
        <v>543</v>
      </c>
      <c r="E455" s="37" t="s">
        <v>977</v>
      </c>
      <c r="F455" s="37">
        <v>75.5</v>
      </c>
      <c r="G455" s="37">
        <v>176987.86</v>
      </c>
      <c r="H455" s="39" t="s">
        <v>119</v>
      </c>
      <c r="I455" s="39" t="s">
        <v>119</v>
      </c>
      <c r="J455" s="39" t="s">
        <v>119</v>
      </c>
      <c r="K455" s="39" t="s">
        <v>119</v>
      </c>
      <c r="L455" s="39" t="s">
        <v>119</v>
      </c>
      <c r="M455" s="39" t="s">
        <v>119</v>
      </c>
      <c r="N455" s="39" t="s">
        <v>119</v>
      </c>
      <c r="O455" s="39" t="s">
        <v>119</v>
      </c>
      <c r="P455" s="64"/>
      <c r="Q455" s="84" t="s">
        <v>1589</v>
      </c>
      <c r="R455" s="85">
        <f>136347.38+33975+79477+64350</f>
        <v>314149.38</v>
      </c>
      <c r="S455" s="202"/>
    </row>
    <row r="456" spans="1:19" ht="75" x14ac:dyDescent="0.25">
      <c r="A456" s="106">
        <v>397</v>
      </c>
      <c r="B456" s="42">
        <v>25</v>
      </c>
      <c r="C456" s="37" t="s">
        <v>408</v>
      </c>
      <c r="D456" s="37" t="s">
        <v>544</v>
      </c>
      <c r="E456" s="37" t="s">
        <v>964</v>
      </c>
      <c r="F456" s="37">
        <v>182.9</v>
      </c>
      <c r="G456" s="37">
        <v>1310683.3500000001</v>
      </c>
      <c r="H456" s="39" t="s">
        <v>119</v>
      </c>
      <c r="I456" s="39" t="s">
        <v>119</v>
      </c>
      <c r="J456" s="39" t="s">
        <v>119</v>
      </c>
      <c r="K456" s="39" t="s">
        <v>119</v>
      </c>
      <c r="L456" s="39" t="s">
        <v>119</v>
      </c>
      <c r="M456" s="39" t="s">
        <v>119</v>
      </c>
      <c r="N456" s="39" t="s">
        <v>119</v>
      </c>
      <c r="O456" s="39" t="s">
        <v>119</v>
      </c>
      <c r="P456" s="64"/>
      <c r="Q456" s="114" t="s">
        <v>1110</v>
      </c>
      <c r="R456" s="85">
        <v>823050</v>
      </c>
      <c r="S456" s="202"/>
    </row>
    <row r="457" spans="1:19" ht="60" x14ac:dyDescent="0.25">
      <c r="A457" s="106">
        <v>398</v>
      </c>
      <c r="B457" s="42">
        <v>26</v>
      </c>
      <c r="C457" s="37" t="s">
        <v>408</v>
      </c>
      <c r="D457" s="37" t="s">
        <v>545</v>
      </c>
      <c r="E457" s="37" t="s">
        <v>485</v>
      </c>
      <c r="F457" s="37">
        <v>74.400000000000006</v>
      </c>
      <c r="G457" s="37">
        <v>308811.34000000003</v>
      </c>
      <c r="H457" s="39" t="s">
        <v>119</v>
      </c>
      <c r="I457" s="39" t="s">
        <v>119</v>
      </c>
      <c r="J457" s="39" t="s">
        <v>119</v>
      </c>
      <c r="K457" s="39" t="s">
        <v>119</v>
      </c>
      <c r="L457" s="39" t="s">
        <v>119</v>
      </c>
      <c r="M457" s="39" t="s">
        <v>119</v>
      </c>
      <c r="N457" s="39" t="s">
        <v>119</v>
      </c>
      <c r="O457" s="39" t="s">
        <v>119</v>
      </c>
      <c r="P457" s="64"/>
      <c r="Q457" s="84" t="s">
        <v>1631</v>
      </c>
      <c r="R457" s="85">
        <f>56961+150600+50226.51+70527.66</f>
        <v>328315.17000000004</v>
      </c>
      <c r="S457" s="202"/>
    </row>
    <row r="458" spans="1:19" ht="60" x14ac:dyDescent="0.25">
      <c r="A458" s="106">
        <v>399</v>
      </c>
      <c r="B458" s="42">
        <v>27</v>
      </c>
      <c r="C458" s="37" t="s">
        <v>408</v>
      </c>
      <c r="D458" s="37" t="s">
        <v>545</v>
      </c>
      <c r="E458" s="37" t="s">
        <v>486</v>
      </c>
      <c r="F458" s="37">
        <v>12.8</v>
      </c>
      <c r="G458" s="37">
        <v>53128.83</v>
      </c>
      <c r="H458" s="39" t="s">
        <v>119</v>
      </c>
      <c r="I458" s="39" t="s">
        <v>119</v>
      </c>
      <c r="J458" s="39" t="s">
        <v>119</v>
      </c>
      <c r="K458" s="39" t="s">
        <v>119</v>
      </c>
      <c r="L458" s="39" t="s">
        <v>119</v>
      </c>
      <c r="M458" s="39" t="s">
        <v>119</v>
      </c>
      <c r="N458" s="39" t="s">
        <v>119</v>
      </c>
      <c r="O458" s="39" t="s">
        <v>119</v>
      </c>
      <c r="P458" s="64"/>
      <c r="Q458" s="112" t="s">
        <v>1491</v>
      </c>
      <c r="R458" s="85"/>
      <c r="S458" s="202"/>
    </row>
    <row r="459" spans="1:19" ht="45" x14ac:dyDescent="0.25">
      <c r="A459" s="106">
        <v>400</v>
      </c>
      <c r="B459" s="42">
        <v>28</v>
      </c>
      <c r="C459" s="37" t="s">
        <v>408</v>
      </c>
      <c r="D459" s="37" t="s">
        <v>546</v>
      </c>
      <c r="E459" s="37" t="s">
        <v>965</v>
      </c>
      <c r="F459" s="37">
        <v>55.3</v>
      </c>
      <c r="G459" s="37">
        <v>249022.54</v>
      </c>
      <c r="H459" s="39" t="s">
        <v>119</v>
      </c>
      <c r="I459" s="39" t="s">
        <v>119</v>
      </c>
      <c r="J459" s="39" t="s">
        <v>119</v>
      </c>
      <c r="K459" s="39" t="s">
        <v>119</v>
      </c>
      <c r="L459" s="39" t="s">
        <v>119</v>
      </c>
      <c r="M459" s="39" t="s">
        <v>119</v>
      </c>
      <c r="N459" s="39" t="s">
        <v>119</v>
      </c>
      <c r="O459" s="39" t="s">
        <v>119</v>
      </c>
      <c r="P459" s="64"/>
      <c r="Q459" s="84" t="s">
        <v>948</v>
      </c>
      <c r="R459" s="85">
        <f>14713+10839.9+4314+29000+35000</f>
        <v>93866.9</v>
      </c>
      <c r="S459" s="202"/>
    </row>
    <row r="460" spans="1:19" ht="62.25" customHeight="1" x14ac:dyDescent="0.25">
      <c r="A460" s="106">
        <v>401</v>
      </c>
      <c r="B460" s="42">
        <v>29</v>
      </c>
      <c r="C460" s="37" t="s">
        <v>408</v>
      </c>
      <c r="D460" s="37" t="s">
        <v>984</v>
      </c>
      <c r="E460" s="37" t="s">
        <v>488</v>
      </c>
      <c r="F460" s="37">
        <v>216.5</v>
      </c>
      <c r="G460" s="37">
        <v>1649732.17</v>
      </c>
      <c r="H460" s="39" t="s">
        <v>119</v>
      </c>
      <c r="I460" s="39" t="s">
        <v>119</v>
      </c>
      <c r="J460" s="39" t="s">
        <v>119</v>
      </c>
      <c r="K460" s="39" t="s">
        <v>119</v>
      </c>
      <c r="L460" s="39" t="s">
        <v>119</v>
      </c>
      <c r="M460" s="39" t="s">
        <v>119</v>
      </c>
      <c r="N460" s="39" t="s">
        <v>119</v>
      </c>
      <c r="O460" s="39" t="s">
        <v>119</v>
      </c>
      <c r="P460" s="64"/>
      <c r="Q460" s="171" t="s">
        <v>1539</v>
      </c>
      <c r="R460" s="85">
        <v>517050</v>
      </c>
      <c r="S460" s="202"/>
    </row>
    <row r="461" spans="1:19" ht="57.6" customHeight="1" x14ac:dyDescent="0.25">
      <c r="A461" s="106">
        <v>402</v>
      </c>
      <c r="B461" s="42">
        <v>30</v>
      </c>
      <c r="C461" s="37" t="s">
        <v>408</v>
      </c>
      <c r="D461" s="37" t="s">
        <v>985</v>
      </c>
      <c r="E461" s="37" t="s">
        <v>978</v>
      </c>
      <c r="F461" s="37">
        <v>138.6</v>
      </c>
      <c r="G461" s="37">
        <v>1814948.98</v>
      </c>
      <c r="H461" s="39" t="s">
        <v>119</v>
      </c>
      <c r="I461" s="39" t="s">
        <v>119</v>
      </c>
      <c r="J461" s="39" t="s">
        <v>119</v>
      </c>
      <c r="K461" s="39" t="s">
        <v>119</v>
      </c>
      <c r="L461" s="39" t="s">
        <v>119</v>
      </c>
      <c r="M461" s="39" t="s">
        <v>119</v>
      </c>
      <c r="N461" s="39" t="s">
        <v>119</v>
      </c>
      <c r="O461" s="39" t="s">
        <v>119</v>
      </c>
      <c r="P461" s="64"/>
      <c r="Q461" s="84" t="s">
        <v>1108</v>
      </c>
      <c r="R461" s="85">
        <f>20157.75+73911.93+66482.68+56000</f>
        <v>216552.36</v>
      </c>
      <c r="S461" s="202"/>
    </row>
    <row r="462" spans="1:19" ht="62.25" customHeight="1" x14ac:dyDescent="0.25">
      <c r="A462" s="106">
        <v>403</v>
      </c>
      <c r="B462" s="42">
        <v>31</v>
      </c>
      <c r="C462" s="37" t="s">
        <v>408</v>
      </c>
      <c r="D462" s="37" t="s">
        <v>986</v>
      </c>
      <c r="E462" s="37" t="s">
        <v>979</v>
      </c>
      <c r="F462" s="37">
        <v>44.1</v>
      </c>
      <c r="G462" s="37">
        <v>791819.8</v>
      </c>
      <c r="H462" s="39" t="s">
        <v>119</v>
      </c>
      <c r="I462" s="39" t="s">
        <v>119</v>
      </c>
      <c r="J462" s="39" t="s">
        <v>119</v>
      </c>
      <c r="K462" s="39" t="s">
        <v>119</v>
      </c>
      <c r="L462" s="39" t="s">
        <v>119</v>
      </c>
      <c r="M462" s="39" t="s">
        <v>119</v>
      </c>
      <c r="N462" s="39" t="s">
        <v>119</v>
      </c>
      <c r="O462" s="39" t="s">
        <v>119</v>
      </c>
      <c r="P462" s="64"/>
      <c r="Q462" s="84" t="s">
        <v>1379</v>
      </c>
      <c r="R462" s="85">
        <f>57918+97020+61740</f>
        <v>216678</v>
      </c>
      <c r="S462" s="202"/>
    </row>
    <row r="463" spans="1:19" ht="81" customHeight="1" x14ac:dyDescent="0.25">
      <c r="A463" s="106">
        <v>404</v>
      </c>
      <c r="B463" s="42">
        <v>32</v>
      </c>
      <c r="C463" s="37" t="s">
        <v>408</v>
      </c>
      <c r="D463" s="37" t="s">
        <v>987</v>
      </c>
      <c r="E463" s="37" t="s">
        <v>490</v>
      </c>
      <c r="F463" s="37">
        <v>270.2</v>
      </c>
      <c r="G463" s="37">
        <v>490623.76</v>
      </c>
      <c r="H463" s="39" t="s">
        <v>119</v>
      </c>
      <c r="I463" s="39" t="s">
        <v>119</v>
      </c>
      <c r="J463" s="39" t="s">
        <v>119</v>
      </c>
      <c r="K463" s="39" t="s">
        <v>119</v>
      </c>
      <c r="L463" s="39" t="s">
        <v>119</v>
      </c>
      <c r="M463" s="39" t="s">
        <v>119</v>
      </c>
      <c r="N463" s="39" t="s">
        <v>119</v>
      </c>
      <c r="O463" s="39" t="s">
        <v>119</v>
      </c>
      <c r="P463" s="64"/>
      <c r="Q463" s="114" t="s">
        <v>1490</v>
      </c>
      <c r="R463" s="85">
        <v>2756500</v>
      </c>
      <c r="S463" s="202"/>
    </row>
    <row r="464" spans="1:19" ht="60" customHeight="1" x14ac:dyDescent="0.25">
      <c r="A464" s="106">
        <v>405</v>
      </c>
      <c r="B464" s="42">
        <v>33</v>
      </c>
      <c r="C464" s="37" t="s">
        <v>408</v>
      </c>
      <c r="D464" s="37" t="s">
        <v>988</v>
      </c>
      <c r="E464" s="37" t="s">
        <v>980</v>
      </c>
      <c r="F464" s="37">
        <v>113.6</v>
      </c>
      <c r="G464" s="37" t="s">
        <v>1038</v>
      </c>
      <c r="H464" s="39" t="s">
        <v>119</v>
      </c>
      <c r="I464" s="39" t="s">
        <v>119</v>
      </c>
      <c r="J464" s="39" t="s">
        <v>119</v>
      </c>
      <c r="K464" s="39" t="s">
        <v>119</v>
      </c>
      <c r="L464" s="39" t="s">
        <v>119</v>
      </c>
      <c r="M464" s="39" t="s">
        <v>119</v>
      </c>
      <c r="N464" s="39" t="s">
        <v>119</v>
      </c>
      <c r="O464" s="39" t="s">
        <v>119</v>
      </c>
      <c r="P464" s="64"/>
      <c r="Q464" s="84" t="s">
        <v>1381</v>
      </c>
      <c r="R464" s="85">
        <f>85900+235000+151500</f>
        <v>472400</v>
      </c>
      <c r="S464" s="202"/>
    </row>
    <row r="465" spans="1:19" ht="75" x14ac:dyDescent="0.25">
      <c r="A465" s="106">
        <v>406</v>
      </c>
      <c r="B465" s="42">
        <v>34</v>
      </c>
      <c r="C465" s="37" t="s">
        <v>408</v>
      </c>
      <c r="D465" s="37" t="s">
        <v>983</v>
      </c>
      <c r="E465" s="37" t="s">
        <v>966</v>
      </c>
      <c r="F465" s="37">
        <v>38</v>
      </c>
      <c r="G465" s="37">
        <v>1882913.38</v>
      </c>
      <c r="H465" s="39" t="s">
        <v>119</v>
      </c>
      <c r="I465" s="39" t="s">
        <v>119</v>
      </c>
      <c r="J465" s="39" t="s">
        <v>119</v>
      </c>
      <c r="K465" s="39" t="s">
        <v>119</v>
      </c>
      <c r="L465" s="39" t="s">
        <v>119</v>
      </c>
      <c r="M465" s="39" t="s">
        <v>119</v>
      </c>
      <c r="N465" s="39" t="s">
        <v>119</v>
      </c>
      <c r="O465" s="39" t="s">
        <v>119</v>
      </c>
      <c r="P465" s="64"/>
      <c r="Q465" s="114" t="s">
        <v>1217</v>
      </c>
      <c r="R465" s="85">
        <v>380000</v>
      </c>
      <c r="S465" s="202"/>
    </row>
    <row r="466" spans="1:19" ht="60" x14ac:dyDescent="0.25">
      <c r="A466" s="106">
        <v>407</v>
      </c>
      <c r="B466" s="42">
        <v>35</v>
      </c>
      <c r="C466" s="37" t="s">
        <v>408</v>
      </c>
      <c r="D466" s="37" t="s">
        <v>983</v>
      </c>
      <c r="E466" s="37" t="s">
        <v>981</v>
      </c>
      <c r="F466" s="37">
        <v>48.2</v>
      </c>
      <c r="G466" s="37">
        <v>369225.01</v>
      </c>
      <c r="H466" s="39" t="s">
        <v>119</v>
      </c>
      <c r="I466" s="39" t="s">
        <v>119</v>
      </c>
      <c r="J466" s="39" t="s">
        <v>119</v>
      </c>
      <c r="K466" s="39" t="s">
        <v>119</v>
      </c>
      <c r="L466" s="39" t="s">
        <v>119</v>
      </c>
      <c r="M466" s="39" t="s">
        <v>119</v>
      </c>
      <c r="N466" s="39" t="s">
        <v>119</v>
      </c>
      <c r="O466" s="39" t="s">
        <v>119</v>
      </c>
      <c r="P466" s="64"/>
      <c r="Q466" s="84" t="s">
        <v>1198</v>
      </c>
      <c r="R466" s="85">
        <f>24000+24712+14100</f>
        <v>62812</v>
      </c>
      <c r="S466" s="202"/>
    </row>
    <row r="467" spans="1:19" ht="38.25" x14ac:dyDescent="0.25">
      <c r="A467" s="106">
        <v>408</v>
      </c>
      <c r="B467" s="42">
        <v>36</v>
      </c>
      <c r="C467" s="37" t="s">
        <v>408</v>
      </c>
      <c r="D467" s="37" t="s">
        <v>983</v>
      </c>
      <c r="E467" s="37" t="s">
        <v>989</v>
      </c>
      <c r="F467" s="37">
        <v>57.5</v>
      </c>
      <c r="G467" s="37">
        <v>855828.94</v>
      </c>
      <c r="H467" s="39" t="s">
        <v>119</v>
      </c>
      <c r="I467" s="39" t="s">
        <v>119</v>
      </c>
      <c r="J467" s="39" t="s">
        <v>119</v>
      </c>
      <c r="K467" s="39" t="s">
        <v>119</v>
      </c>
      <c r="L467" s="39" t="s">
        <v>119</v>
      </c>
      <c r="M467" s="39" t="s">
        <v>119</v>
      </c>
      <c r="N467" s="39" t="s">
        <v>119</v>
      </c>
      <c r="O467" s="39" t="s">
        <v>119</v>
      </c>
      <c r="P467" s="64"/>
      <c r="Q467" s="84"/>
      <c r="R467" s="85">
        <f>32721+67920+113416+43520</f>
        <v>257577</v>
      </c>
      <c r="S467" s="202"/>
    </row>
    <row r="468" spans="1:19" ht="60" x14ac:dyDescent="0.25">
      <c r="A468" s="106">
        <v>409</v>
      </c>
      <c r="B468" s="42">
        <v>37</v>
      </c>
      <c r="C468" s="37" t="s">
        <v>408</v>
      </c>
      <c r="D468" s="37" t="s">
        <v>563</v>
      </c>
      <c r="E468" s="37" t="s">
        <v>982</v>
      </c>
      <c r="F468" s="37">
        <v>32</v>
      </c>
      <c r="G468" s="37" t="s">
        <v>1039</v>
      </c>
      <c r="H468" s="39" t="s">
        <v>119</v>
      </c>
      <c r="I468" s="39" t="s">
        <v>119</v>
      </c>
      <c r="J468" s="39" t="s">
        <v>119</v>
      </c>
      <c r="K468" s="39" t="s">
        <v>119</v>
      </c>
      <c r="L468" s="39" t="s">
        <v>119</v>
      </c>
      <c r="M468" s="39" t="s">
        <v>119</v>
      </c>
      <c r="N468" s="39" t="s">
        <v>119</v>
      </c>
      <c r="O468" s="39" t="s">
        <v>119</v>
      </c>
      <c r="P468" s="64"/>
      <c r="Q468" s="84" t="s">
        <v>1448</v>
      </c>
      <c r="R468" s="85">
        <f>20780+33264+22480</f>
        <v>76524</v>
      </c>
      <c r="S468" s="202"/>
    </row>
    <row r="469" spans="1:19" ht="75" x14ac:dyDescent="0.25">
      <c r="A469" s="106">
        <v>410</v>
      </c>
      <c r="B469" s="42">
        <v>38</v>
      </c>
      <c r="C469" s="37" t="s">
        <v>408</v>
      </c>
      <c r="D469" s="37" t="s">
        <v>954</v>
      </c>
      <c r="E469" s="37" t="s">
        <v>953</v>
      </c>
      <c r="F469" s="37">
        <v>128.19999999999999</v>
      </c>
      <c r="G469" s="37">
        <v>541625.77</v>
      </c>
      <c r="H469" s="39" t="s">
        <v>119</v>
      </c>
      <c r="I469" s="39" t="s">
        <v>119</v>
      </c>
      <c r="J469" s="39" t="s">
        <v>119</v>
      </c>
      <c r="K469" s="39" t="s">
        <v>119</v>
      </c>
      <c r="L469" s="39" t="s">
        <v>119</v>
      </c>
      <c r="M469" s="39" t="s">
        <v>119</v>
      </c>
      <c r="N469" s="39" t="s">
        <v>119</v>
      </c>
      <c r="O469" s="39" t="s">
        <v>119</v>
      </c>
      <c r="P469" s="64"/>
      <c r="Q469" s="114" t="s">
        <v>1109</v>
      </c>
      <c r="R469" s="85">
        <v>367000</v>
      </c>
      <c r="S469" s="202"/>
    </row>
    <row r="470" spans="1:19" ht="38.25" customHeight="1" x14ac:dyDescent="0.25">
      <c r="A470" s="106">
        <v>411</v>
      </c>
      <c r="B470" s="42">
        <v>39</v>
      </c>
      <c r="C470" s="37" t="s">
        <v>408</v>
      </c>
      <c r="D470" s="37" t="s">
        <v>562</v>
      </c>
      <c r="E470" s="37" t="s">
        <v>498</v>
      </c>
      <c r="F470" s="37">
        <v>203.9</v>
      </c>
      <c r="G470" s="45">
        <v>861446.92</v>
      </c>
      <c r="H470" s="39" t="s">
        <v>119</v>
      </c>
      <c r="I470" s="39" t="s">
        <v>119</v>
      </c>
      <c r="J470" s="39" t="s">
        <v>119</v>
      </c>
      <c r="K470" s="39" t="s">
        <v>119</v>
      </c>
      <c r="L470" s="39" t="s">
        <v>119</v>
      </c>
      <c r="M470" s="39" t="s">
        <v>119</v>
      </c>
      <c r="N470" s="39" t="s">
        <v>119</v>
      </c>
      <c r="O470" s="39" t="s">
        <v>119</v>
      </c>
      <c r="P470" s="64"/>
      <c r="Q470" s="353" t="s">
        <v>1632</v>
      </c>
      <c r="R470" s="355">
        <v>1700000</v>
      </c>
      <c r="S470" s="202"/>
    </row>
    <row r="471" spans="1:19" ht="38.25" x14ac:dyDescent="0.25">
      <c r="A471" s="106">
        <v>412</v>
      </c>
      <c r="B471" s="42">
        <v>40</v>
      </c>
      <c r="C471" s="37" t="s">
        <v>408</v>
      </c>
      <c r="D471" s="37" t="s">
        <v>1131</v>
      </c>
      <c r="E471" s="37" t="s">
        <v>1132</v>
      </c>
      <c r="F471" s="37">
        <v>197.5</v>
      </c>
      <c r="G471" s="45">
        <v>834407.88</v>
      </c>
      <c r="H471" s="39" t="s">
        <v>119</v>
      </c>
      <c r="I471" s="39" t="s">
        <v>119</v>
      </c>
      <c r="J471" s="39" t="s">
        <v>119</v>
      </c>
      <c r="K471" s="39" t="s">
        <v>119</v>
      </c>
      <c r="L471" s="39" t="s">
        <v>119</v>
      </c>
      <c r="M471" s="39" t="s">
        <v>119</v>
      </c>
      <c r="N471" s="39" t="s">
        <v>119</v>
      </c>
      <c r="O471" s="39" t="s">
        <v>119</v>
      </c>
      <c r="P471" s="115"/>
      <c r="Q471" s="354"/>
      <c r="R471" s="356"/>
      <c r="S471" s="202"/>
    </row>
    <row r="472" spans="1:19" ht="38.25" x14ac:dyDescent="0.25">
      <c r="A472" s="106">
        <v>413</v>
      </c>
      <c r="B472" s="42">
        <v>41</v>
      </c>
      <c r="C472" s="37" t="s">
        <v>408</v>
      </c>
      <c r="D472" s="37" t="s">
        <v>561</v>
      </c>
      <c r="E472" s="37" t="s">
        <v>990</v>
      </c>
      <c r="F472" s="37">
        <v>177.5</v>
      </c>
      <c r="G472" s="37">
        <v>2050082.4</v>
      </c>
      <c r="H472" s="39" t="s">
        <v>119</v>
      </c>
      <c r="I472" s="39" t="s">
        <v>119</v>
      </c>
      <c r="J472" s="39" t="s">
        <v>119</v>
      </c>
      <c r="K472" s="39" t="s">
        <v>119</v>
      </c>
      <c r="L472" s="39" t="s">
        <v>119</v>
      </c>
      <c r="M472" s="39" t="s">
        <v>119</v>
      </c>
      <c r="N472" s="39" t="s">
        <v>119</v>
      </c>
      <c r="O472" s="39" t="s">
        <v>119</v>
      </c>
      <c r="P472" s="64"/>
      <c r="Q472" s="84"/>
      <c r="R472" s="85">
        <f>74195+74195</f>
        <v>148390</v>
      </c>
      <c r="S472" s="202"/>
    </row>
    <row r="473" spans="1:19" ht="60" x14ac:dyDescent="0.25">
      <c r="A473" s="106">
        <v>414</v>
      </c>
      <c r="B473" s="42">
        <v>42</v>
      </c>
      <c r="C473" s="37" t="s">
        <v>408</v>
      </c>
      <c r="D473" s="37" t="s">
        <v>560</v>
      </c>
      <c r="E473" s="37" t="s">
        <v>991</v>
      </c>
      <c r="F473" s="37">
        <v>71.900000000000006</v>
      </c>
      <c r="G473" s="37">
        <v>547878.72</v>
      </c>
      <c r="H473" s="39" t="s">
        <v>119</v>
      </c>
      <c r="I473" s="39" t="s">
        <v>119</v>
      </c>
      <c r="J473" s="39" t="s">
        <v>119</v>
      </c>
      <c r="K473" s="39" t="s">
        <v>119</v>
      </c>
      <c r="L473" s="39" t="s">
        <v>119</v>
      </c>
      <c r="M473" s="39" t="s">
        <v>119</v>
      </c>
      <c r="N473" s="39" t="s">
        <v>119</v>
      </c>
      <c r="O473" s="39" t="s">
        <v>119</v>
      </c>
      <c r="P473" s="64"/>
      <c r="Q473" s="84" t="s">
        <v>1379</v>
      </c>
      <c r="R473" s="85">
        <f>40958.09+126346.33+69472.06</f>
        <v>236776.47999999998</v>
      </c>
      <c r="S473" s="202"/>
    </row>
    <row r="474" spans="1:19" ht="60" x14ac:dyDescent="0.25">
      <c r="A474" s="106">
        <v>415</v>
      </c>
      <c r="B474" s="42">
        <v>43</v>
      </c>
      <c r="C474" s="37" t="s">
        <v>408</v>
      </c>
      <c r="D474" s="37" t="s">
        <v>559</v>
      </c>
      <c r="E474" s="37" t="s">
        <v>501</v>
      </c>
      <c r="F474" s="37">
        <v>193.6</v>
      </c>
      <c r="G474" s="37">
        <v>817930.96</v>
      </c>
      <c r="H474" s="39" t="s">
        <v>119</v>
      </c>
      <c r="I474" s="39" t="s">
        <v>119</v>
      </c>
      <c r="J474" s="39" t="s">
        <v>119</v>
      </c>
      <c r="K474" s="39" t="s">
        <v>119</v>
      </c>
      <c r="L474" s="39" t="s">
        <v>119</v>
      </c>
      <c r="M474" s="39" t="s">
        <v>119</v>
      </c>
      <c r="N474" s="39" t="s">
        <v>119</v>
      </c>
      <c r="O474" s="39" t="s">
        <v>119</v>
      </c>
      <c r="P474" s="64"/>
      <c r="Q474" s="84" t="s">
        <v>1379</v>
      </c>
      <c r="R474" s="85">
        <f>86040+137333.81+72890.4</f>
        <v>296264.20999999996</v>
      </c>
      <c r="S474" s="202"/>
    </row>
    <row r="475" spans="1:19" ht="45" x14ac:dyDescent="0.25">
      <c r="A475" s="106">
        <v>416</v>
      </c>
      <c r="B475" s="42">
        <v>44</v>
      </c>
      <c r="C475" s="37" t="s">
        <v>408</v>
      </c>
      <c r="D475" s="37" t="s">
        <v>558</v>
      </c>
      <c r="E475" s="37" t="s">
        <v>994</v>
      </c>
      <c r="F475" s="37">
        <v>214.6</v>
      </c>
      <c r="G475" s="37">
        <v>1543814.34</v>
      </c>
      <c r="H475" s="39" t="s">
        <v>119</v>
      </c>
      <c r="I475" s="39" t="s">
        <v>119</v>
      </c>
      <c r="J475" s="39" t="s">
        <v>119</v>
      </c>
      <c r="K475" s="39" t="s">
        <v>119</v>
      </c>
      <c r="L475" s="39" t="s">
        <v>119</v>
      </c>
      <c r="M475" s="39" t="s">
        <v>119</v>
      </c>
      <c r="N475" s="39" t="s">
        <v>119</v>
      </c>
      <c r="O475" s="39" t="s">
        <v>119</v>
      </c>
      <c r="P475" s="64"/>
      <c r="Q475" s="84" t="s">
        <v>948</v>
      </c>
      <c r="R475" s="85">
        <f>179121.77+115260.97</f>
        <v>294382.74</v>
      </c>
      <c r="S475" s="202"/>
    </row>
    <row r="476" spans="1:19" ht="60" x14ac:dyDescent="0.25">
      <c r="A476" s="106">
        <v>417</v>
      </c>
      <c r="B476" s="42">
        <v>45</v>
      </c>
      <c r="C476" s="37" t="s">
        <v>408</v>
      </c>
      <c r="D476" s="37" t="s">
        <v>557</v>
      </c>
      <c r="E476" s="37" t="s">
        <v>995</v>
      </c>
      <c r="F476" s="37">
        <v>54.2</v>
      </c>
      <c r="G476" s="37">
        <v>42322.5</v>
      </c>
      <c r="H476" s="39" t="s">
        <v>119</v>
      </c>
      <c r="I476" s="39" t="s">
        <v>119</v>
      </c>
      <c r="J476" s="39" t="s">
        <v>119</v>
      </c>
      <c r="K476" s="39" t="s">
        <v>119</v>
      </c>
      <c r="L476" s="39" t="s">
        <v>119</v>
      </c>
      <c r="M476" s="39" t="s">
        <v>119</v>
      </c>
      <c r="N476" s="39" t="s">
        <v>119</v>
      </c>
      <c r="O476" s="39" t="s">
        <v>119</v>
      </c>
      <c r="P476" s="64"/>
      <c r="Q476" s="84" t="s">
        <v>1199</v>
      </c>
      <c r="R476" s="85">
        <f>89355.75+81232.5+64986</f>
        <v>235574.25</v>
      </c>
      <c r="S476" s="202"/>
    </row>
    <row r="477" spans="1:19" ht="75" x14ac:dyDescent="0.25">
      <c r="A477" s="106">
        <v>418</v>
      </c>
      <c r="B477" s="42">
        <v>46</v>
      </c>
      <c r="C477" s="37" t="s">
        <v>408</v>
      </c>
      <c r="D477" s="37" t="s">
        <v>955</v>
      </c>
      <c r="E477" s="37" t="s">
        <v>956</v>
      </c>
      <c r="F477" s="37">
        <v>108.2</v>
      </c>
      <c r="G477" s="37">
        <v>338235.36</v>
      </c>
      <c r="H477" s="39" t="s">
        <v>119</v>
      </c>
      <c r="I477" s="39" t="s">
        <v>119</v>
      </c>
      <c r="J477" s="39" t="s">
        <v>119</v>
      </c>
      <c r="K477" s="39" t="s">
        <v>119</v>
      </c>
      <c r="L477" s="39" t="s">
        <v>119</v>
      </c>
      <c r="M477" s="39" t="s">
        <v>119</v>
      </c>
      <c r="N477" s="39" t="s">
        <v>119</v>
      </c>
      <c r="O477" s="39" t="s">
        <v>119</v>
      </c>
      <c r="P477" s="64"/>
      <c r="Q477" s="114" t="s">
        <v>1530</v>
      </c>
      <c r="R477" s="85">
        <v>88400</v>
      </c>
      <c r="S477" s="202"/>
    </row>
    <row r="478" spans="1:19" ht="38.25" x14ac:dyDescent="0.25">
      <c r="A478" s="106">
        <v>419</v>
      </c>
      <c r="B478" s="42">
        <v>47</v>
      </c>
      <c r="C478" s="37" t="s">
        <v>408</v>
      </c>
      <c r="D478" s="37" t="s">
        <v>556</v>
      </c>
      <c r="E478" s="37" t="s">
        <v>998</v>
      </c>
      <c r="F478" s="37">
        <v>66.2</v>
      </c>
      <c r="G478" s="37">
        <v>266700.51</v>
      </c>
      <c r="H478" s="39" t="s">
        <v>119</v>
      </c>
      <c r="I478" s="39" t="s">
        <v>119</v>
      </c>
      <c r="J478" s="39" t="s">
        <v>119</v>
      </c>
      <c r="K478" s="39" t="s">
        <v>119</v>
      </c>
      <c r="L478" s="39" t="s">
        <v>119</v>
      </c>
      <c r="M478" s="39" t="s">
        <v>119</v>
      </c>
      <c r="N478" s="39" t="s">
        <v>119</v>
      </c>
      <c r="O478" s="39" t="s">
        <v>119</v>
      </c>
      <c r="P478" s="64"/>
      <c r="Q478" s="218" t="s">
        <v>1537</v>
      </c>
      <c r="R478" s="85">
        <v>71518.5</v>
      </c>
      <c r="S478" s="202"/>
    </row>
    <row r="479" spans="1:19" ht="38.25" x14ac:dyDescent="0.25">
      <c r="A479" s="106">
        <v>420</v>
      </c>
      <c r="B479" s="42">
        <v>48</v>
      </c>
      <c r="C479" s="37" t="s">
        <v>408</v>
      </c>
      <c r="D479" s="37" t="s">
        <v>555</v>
      </c>
      <c r="E479" s="37" t="s">
        <v>509</v>
      </c>
      <c r="F479" s="37">
        <v>36.4</v>
      </c>
      <c r="G479" s="37">
        <v>77110.12</v>
      </c>
      <c r="H479" s="39" t="s">
        <v>119</v>
      </c>
      <c r="I479" s="39" t="s">
        <v>119</v>
      </c>
      <c r="J479" s="39" t="s">
        <v>119</v>
      </c>
      <c r="K479" s="39" t="s">
        <v>119</v>
      </c>
      <c r="L479" s="39" t="s">
        <v>119</v>
      </c>
      <c r="M479" s="39" t="s">
        <v>119</v>
      </c>
      <c r="N479" s="39" t="s">
        <v>119</v>
      </c>
      <c r="O479" s="39" t="s">
        <v>119</v>
      </c>
      <c r="P479" s="64"/>
      <c r="Q479" s="348" t="s">
        <v>1198</v>
      </c>
      <c r="R479" s="341">
        <f>135882+222069.24+116209.28</f>
        <v>474160.52</v>
      </c>
      <c r="S479" s="211"/>
    </row>
    <row r="480" spans="1:19" ht="38.25" x14ac:dyDescent="0.25">
      <c r="A480" s="106">
        <v>421</v>
      </c>
      <c r="B480" s="42">
        <v>49</v>
      </c>
      <c r="C480" s="37" t="s">
        <v>408</v>
      </c>
      <c r="D480" s="37" t="s">
        <v>555</v>
      </c>
      <c r="E480" s="37" t="s">
        <v>510</v>
      </c>
      <c r="F480" s="37">
        <v>17.7</v>
      </c>
      <c r="G480" s="37">
        <v>37495.85</v>
      </c>
      <c r="H480" s="39" t="s">
        <v>119</v>
      </c>
      <c r="I480" s="39" t="s">
        <v>119</v>
      </c>
      <c r="J480" s="39" t="s">
        <v>119</v>
      </c>
      <c r="K480" s="39" t="s">
        <v>119</v>
      </c>
      <c r="L480" s="39" t="s">
        <v>119</v>
      </c>
      <c r="M480" s="39" t="s">
        <v>119</v>
      </c>
      <c r="N480" s="39" t="s">
        <v>119</v>
      </c>
      <c r="O480" s="39" t="s">
        <v>119</v>
      </c>
      <c r="P480" s="64"/>
      <c r="Q480" s="349"/>
      <c r="R480" s="342"/>
      <c r="S480" s="211"/>
    </row>
    <row r="481" spans="1:19" ht="38.25" x14ac:dyDescent="0.25">
      <c r="A481" s="106">
        <v>422</v>
      </c>
      <c r="B481" s="42">
        <v>50</v>
      </c>
      <c r="C481" s="37" t="s">
        <v>408</v>
      </c>
      <c r="D481" s="37" t="s">
        <v>555</v>
      </c>
      <c r="E481" s="37" t="s">
        <v>511</v>
      </c>
      <c r="F481" s="37">
        <v>36.4</v>
      </c>
      <c r="G481" s="37">
        <v>77110.12</v>
      </c>
      <c r="H481" s="39" t="s">
        <v>119</v>
      </c>
      <c r="I481" s="39" t="s">
        <v>119</v>
      </c>
      <c r="J481" s="39" t="s">
        <v>119</v>
      </c>
      <c r="K481" s="39" t="s">
        <v>119</v>
      </c>
      <c r="L481" s="39" t="s">
        <v>119</v>
      </c>
      <c r="M481" s="39" t="s">
        <v>119</v>
      </c>
      <c r="N481" s="39" t="s">
        <v>119</v>
      </c>
      <c r="O481" s="39" t="s">
        <v>119</v>
      </c>
      <c r="P481" s="64"/>
      <c r="Q481" s="350"/>
      <c r="R481" s="343"/>
      <c r="S481" s="211"/>
    </row>
    <row r="482" spans="1:19" ht="60" x14ac:dyDescent="0.25">
      <c r="A482" s="106">
        <v>423</v>
      </c>
      <c r="B482" s="42">
        <v>51</v>
      </c>
      <c r="C482" s="37" t="s">
        <v>408</v>
      </c>
      <c r="D482" s="37" t="s">
        <v>554</v>
      </c>
      <c r="E482" s="37" t="s">
        <v>1086</v>
      </c>
      <c r="F482" s="37">
        <v>7.9</v>
      </c>
      <c r="G482" s="37">
        <v>46663.17</v>
      </c>
      <c r="H482" s="39" t="s">
        <v>119</v>
      </c>
      <c r="I482" s="39" t="s">
        <v>119</v>
      </c>
      <c r="J482" s="39" t="s">
        <v>119</v>
      </c>
      <c r="K482" s="39" t="s">
        <v>119</v>
      </c>
      <c r="L482" s="39" t="s">
        <v>119</v>
      </c>
      <c r="M482" s="39" t="s">
        <v>119</v>
      </c>
      <c r="N482" s="39" t="s">
        <v>119</v>
      </c>
      <c r="O482" s="39" t="s">
        <v>119</v>
      </c>
      <c r="P482" s="64"/>
      <c r="Q482" s="84" t="s">
        <v>1087</v>
      </c>
      <c r="R482" s="85">
        <f>14449+13994.8+7053.2</f>
        <v>35497</v>
      </c>
      <c r="S482" s="202"/>
    </row>
    <row r="483" spans="1:19" ht="75" x14ac:dyDescent="0.25">
      <c r="A483" s="106">
        <v>424</v>
      </c>
      <c r="B483" s="42">
        <v>52</v>
      </c>
      <c r="C483" s="37" t="s">
        <v>408</v>
      </c>
      <c r="D483" s="37" t="s">
        <v>553</v>
      </c>
      <c r="E483" s="37" t="s">
        <v>967</v>
      </c>
      <c r="F483" s="37">
        <v>89.3</v>
      </c>
      <c r="G483" s="37">
        <v>6309811.04</v>
      </c>
      <c r="H483" s="39" t="s">
        <v>119</v>
      </c>
      <c r="I483" s="39" t="s">
        <v>119</v>
      </c>
      <c r="J483" s="39" t="s">
        <v>119</v>
      </c>
      <c r="K483" s="39" t="s">
        <v>119</v>
      </c>
      <c r="L483" s="39" t="s">
        <v>119</v>
      </c>
      <c r="M483" s="39" t="s">
        <v>119</v>
      </c>
      <c r="N483" s="39" t="s">
        <v>119</v>
      </c>
      <c r="O483" s="39" t="s">
        <v>119</v>
      </c>
      <c r="P483" s="64"/>
      <c r="Q483" s="114" t="s">
        <v>1109</v>
      </c>
      <c r="R483" s="85">
        <v>223250</v>
      </c>
      <c r="S483" s="202"/>
    </row>
    <row r="484" spans="1:19" ht="75" x14ac:dyDescent="0.25">
      <c r="A484" s="106">
        <v>425</v>
      </c>
      <c r="B484" s="42">
        <v>53</v>
      </c>
      <c r="C484" s="37" t="s">
        <v>408</v>
      </c>
      <c r="D484" s="37" t="s">
        <v>552</v>
      </c>
      <c r="E484" s="37" t="s">
        <v>1003</v>
      </c>
      <c r="F484" s="37">
        <v>127.6</v>
      </c>
      <c r="G484" s="37">
        <v>139024.03</v>
      </c>
      <c r="H484" s="39" t="s">
        <v>119</v>
      </c>
      <c r="I484" s="39" t="s">
        <v>119</v>
      </c>
      <c r="J484" s="39" t="s">
        <v>119</v>
      </c>
      <c r="K484" s="39" t="s">
        <v>119</v>
      </c>
      <c r="L484" s="39" t="s">
        <v>119</v>
      </c>
      <c r="M484" s="39" t="s">
        <v>119</v>
      </c>
      <c r="N484" s="39" t="s">
        <v>119</v>
      </c>
      <c r="O484" s="39" t="s">
        <v>119</v>
      </c>
      <c r="P484" s="64"/>
      <c r="Q484" s="114" t="s">
        <v>1538</v>
      </c>
      <c r="R484" s="85">
        <v>765000</v>
      </c>
      <c r="S484" s="202"/>
    </row>
    <row r="485" spans="1:19" ht="75" x14ac:dyDescent="0.25">
      <c r="A485" s="106">
        <v>426</v>
      </c>
      <c r="B485" s="42">
        <v>54</v>
      </c>
      <c r="C485" s="37" t="s">
        <v>408</v>
      </c>
      <c r="D485" s="37" t="s">
        <v>551</v>
      </c>
      <c r="E485" s="37" t="s">
        <v>515</v>
      </c>
      <c r="F485" s="37">
        <v>263</v>
      </c>
      <c r="G485" s="37">
        <v>286546.39</v>
      </c>
      <c r="H485" s="39" t="s">
        <v>119</v>
      </c>
      <c r="I485" s="39" t="s">
        <v>119</v>
      </c>
      <c r="J485" s="39" t="s">
        <v>119</v>
      </c>
      <c r="K485" s="39" t="s">
        <v>119</v>
      </c>
      <c r="L485" s="39" t="s">
        <v>119</v>
      </c>
      <c r="M485" s="39" t="s">
        <v>119</v>
      </c>
      <c r="N485" s="39" t="s">
        <v>119</v>
      </c>
      <c r="O485" s="39" t="s">
        <v>119</v>
      </c>
      <c r="P485" s="64"/>
      <c r="Q485" s="114" t="s">
        <v>1449</v>
      </c>
      <c r="R485" s="85">
        <v>4761000</v>
      </c>
      <c r="S485" s="202"/>
    </row>
    <row r="486" spans="1:19" ht="60" x14ac:dyDescent="0.25">
      <c r="A486" s="106">
        <v>427</v>
      </c>
      <c r="B486" s="42">
        <v>55</v>
      </c>
      <c r="C486" s="37" t="s">
        <v>408</v>
      </c>
      <c r="D486" s="37" t="s">
        <v>550</v>
      </c>
      <c r="E486" s="37" t="s">
        <v>516</v>
      </c>
      <c r="F486" s="37">
        <v>185.3</v>
      </c>
      <c r="G486" s="45">
        <v>330669.7</v>
      </c>
      <c r="H486" s="39" t="s">
        <v>119</v>
      </c>
      <c r="I486" s="39" t="s">
        <v>119</v>
      </c>
      <c r="J486" s="39" t="s">
        <v>119</v>
      </c>
      <c r="K486" s="39" t="s">
        <v>119</v>
      </c>
      <c r="L486" s="39" t="s">
        <v>119</v>
      </c>
      <c r="M486" s="39" t="s">
        <v>119</v>
      </c>
      <c r="N486" s="39" t="s">
        <v>119</v>
      </c>
      <c r="O486" s="39" t="s">
        <v>119</v>
      </c>
      <c r="P486" s="64"/>
      <c r="Q486" s="84" t="s">
        <v>1088</v>
      </c>
      <c r="R486" s="85">
        <f>384679.56+769359.12+705245.86+448792.82</f>
        <v>2308077.36</v>
      </c>
      <c r="S486" s="202"/>
    </row>
    <row r="487" spans="1:19" ht="60" x14ac:dyDescent="0.25">
      <c r="A487" s="106">
        <v>428</v>
      </c>
      <c r="B487" s="42">
        <v>56</v>
      </c>
      <c r="C487" s="37" t="s">
        <v>408</v>
      </c>
      <c r="D487" s="37" t="s">
        <v>549</v>
      </c>
      <c r="E487" s="37" t="s">
        <v>517</v>
      </c>
      <c r="F487" s="37">
        <v>182.8</v>
      </c>
      <c r="G487" s="37">
        <v>4465357.97</v>
      </c>
      <c r="H487" s="39" t="s">
        <v>119</v>
      </c>
      <c r="I487" s="39" t="s">
        <v>119</v>
      </c>
      <c r="J487" s="39" t="s">
        <v>119</v>
      </c>
      <c r="K487" s="39" t="s">
        <v>119</v>
      </c>
      <c r="L487" s="39" t="s">
        <v>119</v>
      </c>
      <c r="M487" s="39" t="s">
        <v>119</v>
      </c>
      <c r="N487" s="39" t="s">
        <v>119</v>
      </c>
      <c r="O487" s="39" t="s">
        <v>119</v>
      </c>
      <c r="P487" s="64"/>
      <c r="Q487" s="84" t="s">
        <v>1087</v>
      </c>
      <c r="R487" s="85">
        <f>239546.42+753773.9+579402.72+123000+116000</f>
        <v>1811723.04</v>
      </c>
      <c r="S487" s="202"/>
    </row>
    <row r="488" spans="1:19" ht="58.5" customHeight="1" x14ac:dyDescent="0.25">
      <c r="A488" s="106">
        <v>429</v>
      </c>
      <c r="B488" s="42">
        <v>57</v>
      </c>
      <c r="C488" s="37" t="s">
        <v>408</v>
      </c>
      <c r="D488" s="37" t="s">
        <v>548</v>
      </c>
      <c r="E488" s="37" t="s">
        <v>518</v>
      </c>
      <c r="F488" s="37">
        <v>113.4</v>
      </c>
      <c r="G488" s="37">
        <v>228442.5</v>
      </c>
      <c r="H488" s="39" t="s">
        <v>119</v>
      </c>
      <c r="I488" s="39" t="s">
        <v>119</v>
      </c>
      <c r="J488" s="39" t="s">
        <v>119</v>
      </c>
      <c r="K488" s="39" t="s">
        <v>119</v>
      </c>
      <c r="L488" s="39" t="s">
        <v>119</v>
      </c>
      <c r="M488" s="39" t="s">
        <v>119</v>
      </c>
      <c r="N488" s="39" t="s">
        <v>119</v>
      </c>
      <c r="O488" s="39" t="s">
        <v>119</v>
      </c>
      <c r="P488" s="64"/>
      <c r="Q488" s="130" t="s">
        <v>1380</v>
      </c>
      <c r="R488" s="85">
        <f>54281.72+167302.56+25000</f>
        <v>246584.28</v>
      </c>
      <c r="S488" s="202"/>
    </row>
    <row r="489" spans="1:19" ht="61.5" customHeight="1" x14ac:dyDescent="0.25">
      <c r="A489" s="106">
        <v>430</v>
      </c>
      <c r="B489" s="42">
        <v>58</v>
      </c>
      <c r="C489" s="37" t="s">
        <v>408</v>
      </c>
      <c r="D489" s="37" t="s">
        <v>1133</v>
      </c>
      <c r="E489" s="37" t="s">
        <v>1134</v>
      </c>
      <c r="F489" s="37">
        <v>43.8</v>
      </c>
      <c r="G489" s="37">
        <v>980999.75</v>
      </c>
      <c r="H489" s="39" t="s">
        <v>119</v>
      </c>
      <c r="I489" s="39" t="s">
        <v>119</v>
      </c>
      <c r="J489" s="39" t="s">
        <v>119</v>
      </c>
      <c r="K489" s="39" t="s">
        <v>119</v>
      </c>
      <c r="L489" s="39" t="s">
        <v>119</v>
      </c>
      <c r="M489" s="39" t="s">
        <v>119</v>
      </c>
      <c r="N489" s="39" t="s">
        <v>119</v>
      </c>
      <c r="O489" s="39" t="s">
        <v>119</v>
      </c>
      <c r="P489" s="115"/>
      <c r="Q489" s="130" t="s">
        <v>1450</v>
      </c>
      <c r="R489" s="85">
        <f>19219+59700</f>
        <v>78919</v>
      </c>
      <c r="S489" s="202"/>
    </row>
    <row r="490" spans="1:19" ht="72.75" customHeight="1" x14ac:dyDescent="0.25">
      <c r="A490" s="106">
        <v>431</v>
      </c>
      <c r="B490" s="42">
        <v>59</v>
      </c>
      <c r="C490" s="37" t="s">
        <v>408</v>
      </c>
      <c r="D490" s="37" t="s">
        <v>960</v>
      </c>
      <c r="E490" s="37" t="s">
        <v>961</v>
      </c>
      <c r="F490" s="37">
        <v>51.2</v>
      </c>
      <c r="G490" s="37">
        <v>562106.88</v>
      </c>
      <c r="H490" s="39" t="s">
        <v>119</v>
      </c>
      <c r="I490" s="39" t="s">
        <v>119</v>
      </c>
      <c r="J490" s="39" t="s">
        <v>119</v>
      </c>
      <c r="K490" s="39" t="s">
        <v>119</v>
      </c>
      <c r="L490" s="39" t="s">
        <v>119</v>
      </c>
      <c r="M490" s="39" t="s">
        <v>119</v>
      </c>
      <c r="N490" s="39" t="s">
        <v>119</v>
      </c>
      <c r="O490" s="39" t="s">
        <v>119</v>
      </c>
      <c r="P490" s="64"/>
      <c r="Q490" s="114" t="s">
        <v>1215</v>
      </c>
      <c r="R490" s="85">
        <v>256000</v>
      </c>
      <c r="S490" s="202"/>
    </row>
    <row r="491" spans="1:19" ht="66.75" customHeight="1" x14ac:dyDescent="0.25">
      <c r="A491" s="106">
        <v>432</v>
      </c>
      <c r="B491" s="42">
        <v>60</v>
      </c>
      <c r="C491" s="37" t="s">
        <v>408</v>
      </c>
      <c r="D491" s="37" t="s">
        <v>1135</v>
      </c>
      <c r="E491" s="37" t="s">
        <v>1136</v>
      </c>
      <c r="F491" s="37">
        <v>38.299999999999997</v>
      </c>
      <c r="G491" s="37">
        <v>543628.29</v>
      </c>
      <c r="H491" s="39" t="s">
        <v>119</v>
      </c>
      <c r="I491" s="39" t="s">
        <v>119</v>
      </c>
      <c r="J491" s="39" t="s">
        <v>119</v>
      </c>
      <c r="K491" s="39" t="s">
        <v>119</v>
      </c>
      <c r="L491" s="39" t="s">
        <v>119</v>
      </c>
      <c r="M491" s="39" t="s">
        <v>119</v>
      </c>
      <c r="N491" s="39" t="s">
        <v>119</v>
      </c>
      <c r="O491" s="39" t="s">
        <v>119</v>
      </c>
      <c r="P491" s="115"/>
      <c r="Q491" s="130" t="s">
        <v>1381</v>
      </c>
      <c r="R491" s="85">
        <f>16000.05+31597.5+19906.12</f>
        <v>67503.67</v>
      </c>
      <c r="S491" s="202"/>
    </row>
    <row r="492" spans="1:19" ht="76.5" customHeight="1" x14ac:dyDescent="0.25">
      <c r="A492" s="106">
        <v>433</v>
      </c>
      <c r="B492" s="42">
        <v>61</v>
      </c>
      <c r="C492" s="37" t="s">
        <v>408</v>
      </c>
      <c r="D492" s="37" t="s">
        <v>1092</v>
      </c>
      <c r="E492" s="86" t="s">
        <v>975</v>
      </c>
      <c r="F492" s="86">
        <v>193.1</v>
      </c>
      <c r="G492" s="87">
        <v>2119977.3199999998</v>
      </c>
      <c r="H492" s="39" t="s">
        <v>119</v>
      </c>
      <c r="I492" s="39" t="s">
        <v>119</v>
      </c>
      <c r="J492" s="39" t="s">
        <v>119</v>
      </c>
      <c r="K492" s="39" t="s">
        <v>119</v>
      </c>
      <c r="L492" s="39" t="s">
        <v>119</v>
      </c>
      <c r="M492" s="39" t="s">
        <v>119</v>
      </c>
      <c r="N492" s="39" t="s">
        <v>119</v>
      </c>
      <c r="O492" s="39" t="s">
        <v>119</v>
      </c>
      <c r="P492" s="64"/>
      <c r="Q492" s="114" t="s">
        <v>1110</v>
      </c>
      <c r="R492" s="85">
        <v>1882725</v>
      </c>
      <c r="S492" s="202"/>
    </row>
    <row r="493" spans="1:19" ht="60" x14ac:dyDescent="0.25">
      <c r="A493" s="106">
        <v>434</v>
      </c>
      <c r="B493" s="42">
        <v>62</v>
      </c>
      <c r="C493" s="37" t="s">
        <v>408</v>
      </c>
      <c r="D493" s="37" t="s">
        <v>971</v>
      </c>
      <c r="E493" s="37" t="s">
        <v>972</v>
      </c>
      <c r="F493" s="37">
        <v>71.3</v>
      </c>
      <c r="G493" s="37" t="s">
        <v>1040</v>
      </c>
      <c r="H493" s="39" t="s">
        <v>119</v>
      </c>
      <c r="I493" s="39" t="s">
        <v>119</v>
      </c>
      <c r="J493" s="39" t="s">
        <v>119</v>
      </c>
      <c r="K493" s="39" t="s">
        <v>119</v>
      </c>
      <c r="L493" s="39" t="s">
        <v>119</v>
      </c>
      <c r="M493" s="39" t="s">
        <v>119</v>
      </c>
      <c r="N493" s="39" t="s">
        <v>119</v>
      </c>
      <c r="O493" s="39" t="s">
        <v>119</v>
      </c>
      <c r="P493" s="64"/>
      <c r="Q493" s="130" t="s">
        <v>1590</v>
      </c>
      <c r="R493" s="85">
        <f>40158.75+88349.25+117611.5+42798</f>
        <v>288917.5</v>
      </c>
      <c r="S493" s="202"/>
    </row>
    <row r="494" spans="1:19" ht="60" x14ac:dyDescent="0.25">
      <c r="A494" s="106">
        <v>435</v>
      </c>
      <c r="B494" s="42">
        <v>63</v>
      </c>
      <c r="C494" s="37" t="s">
        <v>408</v>
      </c>
      <c r="D494" s="37" t="s">
        <v>971</v>
      </c>
      <c r="E494" s="37" t="s">
        <v>1137</v>
      </c>
      <c r="F494" s="37">
        <v>92.5</v>
      </c>
      <c r="G494" s="37">
        <v>473797</v>
      </c>
      <c r="H494" s="39" t="s">
        <v>119</v>
      </c>
      <c r="I494" s="39" t="s">
        <v>119</v>
      </c>
      <c r="J494" s="39" t="s">
        <v>119</v>
      </c>
      <c r="K494" s="39" t="s">
        <v>119</v>
      </c>
      <c r="L494" s="39" t="s">
        <v>119</v>
      </c>
      <c r="M494" s="39" t="s">
        <v>119</v>
      </c>
      <c r="N494" s="39" t="s">
        <v>119</v>
      </c>
      <c r="O494" s="39" t="s">
        <v>119</v>
      </c>
      <c r="P494" s="115"/>
      <c r="Q494" s="112" t="s">
        <v>1451</v>
      </c>
      <c r="R494" s="85"/>
      <c r="S494" s="202"/>
    </row>
    <row r="495" spans="1:19" ht="60" x14ac:dyDescent="0.25">
      <c r="A495" s="106">
        <v>436</v>
      </c>
      <c r="B495" s="42">
        <v>64</v>
      </c>
      <c r="C495" s="37" t="s">
        <v>408</v>
      </c>
      <c r="D495" s="37" t="s">
        <v>973</v>
      </c>
      <c r="E495" s="37" t="s">
        <v>974</v>
      </c>
      <c r="F495" s="37">
        <v>22.5</v>
      </c>
      <c r="G495" s="45">
        <v>4244215.54</v>
      </c>
      <c r="H495" s="39" t="s">
        <v>119</v>
      </c>
      <c r="I495" s="39" t="s">
        <v>119</v>
      </c>
      <c r="J495" s="39" t="s">
        <v>119</v>
      </c>
      <c r="K495" s="39" t="s">
        <v>119</v>
      </c>
      <c r="L495" s="39" t="s">
        <v>119</v>
      </c>
      <c r="M495" s="39" t="s">
        <v>119</v>
      </c>
      <c r="N495" s="39" t="s">
        <v>119</v>
      </c>
      <c r="O495" s="39" t="s">
        <v>119</v>
      </c>
      <c r="P495" s="64"/>
      <c r="Q495" s="84" t="s">
        <v>1089</v>
      </c>
      <c r="R495" s="85">
        <f>20238+40476+33730+20238</f>
        <v>114682</v>
      </c>
      <c r="S495" s="202"/>
    </row>
    <row r="496" spans="1:19" ht="47.25" customHeight="1" x14ac:dyDescent="0.25">
      <c r="A496" s="106">
        <v>437</v>
      </c>
      <c r="B496" s="42">
        <v>65</v>
      </c>
      <c r="C496" s="37" t="s">
        <v>408</v>
      </c>
      <c r="D496" s="37" t="s">
        <v>1138</v>
      </c>
      <c r="E496" s="37" t="s">
        <v>1139</v>
      </c>
      <c r="F496" s="37">
        <v>37.1</v>
      </c>
      <c r="G496" s="45">
        <v>175829.89</v>
      </c>
      <c r="H496" s="39" t="s">
        <v>119</v>
      </c>
      <c r="I496" s="39" t="s">
        <v>119</v>
      </c>
      <c r="J496" s="39" t="s">
        <v>119</v>
      </c>
      <c r="K496" s="39" t="s">
        <v>119</v>
      </c>
      <c r="L496" s="39" t="s">
        <v>119</v>
      </c>
      <c r="M496" s="39" t="s">
        <v>119</v>
      </c>
      <c r="N496" s="39" t="s">
        <v>119</v>
      </c>
      <c r="O496" s="39" t="s">
        <v>119</v>
      </c>
      <c r="P496" s="115"/>
      <c r="Q496" s="175" t="s">
        <v>1591</v>
      </c>
      <c r="R496" s="85">
        <v>49965.32</v>
      </c>
      <c r="S496" s="202"/>
    </row>
    <row r="497" spans="1:19" ht="60" x14ac:dyDescent="0.25">
      <c r="A497" s="106">
        <v>438</v>
      </c>
      <c r="B497" s="42">
        <v>66</v>
      </c>
      <c r="C497" s="37" t="s">
        <v>408</v>
      </c>
      <c r="D497" s="37" t="s">
        <v>992</v>
      </c>
      <c r="E497" s="37" t="s">
        <v>993</v>
      </c>
      <c r="F497" s="86">
        <v>16.3</v>
      </c>
      <c r="G497" s="87">
        <v>105858.39</v>
      </c>
      <c r="H497" s="39" t="s">
        <v>119</v>
      </c>
      <c r="I497" s="39" t="s">
        <v>119</v>
      </c>
      <c r="J497" s="39" t="s">
        <v>119</v>
      </c>
      <c r="K497" s="39" t="s">
        <v>119</v>
      </c>
      <c r="L497" s="39" t="s">
        <v>119</v>
      </c>
      <c r="M497" s="39" t="s">
        <v>119</v>
      </c>
      <c r="N497" s="39" t="s">
        <v>119</v>
      </c>
      <c r="O497" s="39" t="s">
        <v>119</v>
      </c>
      <c r="P497" s="64"/>
      <c r="Q497" s="84" t="s">
        <v>1453</v>
      </c>
      <c r="R497" s="85">
        <f>13980.45+27605.2+17571.4</f>
        <v>59157.05</v>
      </c>
      <c r="S497" s="202"/>
    </row>
    <row r="498" spans="1:19" ht="60" x14ac:dyDescent="0.25">
      <c r="A498" s="106">
        <v>439</v>
      </c>
      <c r="B498" s="42">
        <v>67</v>
      </c>
      <c r="C498" s="37" t="s">
        <v>408</v>
      </c>
      <c r="D498" s="37" t="s">
        <v>999</v>
      </c>
      <c r="E498" s="37" t="s">
        <v>1000</v>
      </c>
      <c r="F498" s="86">
        <v>16.5</v>
      </c>
      <c r="G498" s="88">
        <v>573367.69999999995</v>
      </c>
      <c r="H498" s="39" t="s">
        <v>119</v>
      </c>
      <c r="I498" s="39" t="s">
        <v>119</v>
      </c>
      <c r="J498" s="39" t="s">
        <v>119</v>
      </c>
      <c r="K498" s="39" t="s">
        <v>119</v>
      </c>
      <c r="L498" s="39" t="s">
        <v>119</v>
      </c>
      <c r="M498" s="39" t="s">
        <v>119</v>
      </c>
      <c r="N498" s="39" t="s">
        <v>119</v>
      </c>
      <c r="O498" s="39" t="s">
        <v>119</v>
      </c>
      <c r="P498" s="64"/>
      <c r="Q498" s="130" t="s">
        <v>1090</v>
      </c>
      <c r="R498" s="85">
        <f>41062.63+35023.99+43932.54+14641</f>
        <v>134660.16</v>
      </c>
      <c r="S498" s="202"/>
    </row>
    <row r="499" spans="1:19" ht="38.25" x14ac:dyDescent="0.25">
      <c r="A499" s="106">
        <v>440</v>
      </c>
      <c r="B499" s="42">
        <v>68</v>
      </c>
      <c r="C499" s="37" t="s">
        <v>408</v>
      </c>
      <c r="D499" s="37" t="s">
        <v>996</v>
      </c>
      <c r="E499" s="86" t="s">
        <v>997</v>
      </c>
      <c r="F499" s="86">
        <v>138.19999999999999</v>
      </c>
      <c r="G499" s="86">
        <v>594401.18999999994</v>
      </c>
      <c r="H499" s="39" t="s">
        <v>119</v>
      </c>
      <c r="I499" s="39" t="s">
        <v>119</v>
      </c>
      <c r="J499" s="39" t="s">
        <v>119</v>
      </c>
      <c r="K499" s="39" t="s">
        <v>119</v>
      </c>
      <c r="L499" s="39" t="s">
        <v>119</v>
      </c>
      <c r="M499" s="39" t="s">
        <v>119</v>
      </c>
      <c r="N499" s="39" t="s">
        <v>119</v>
      </c>
      <c r="O499" s="39" t="s">
        <v>119</v>
      </c>
      <c r="P499" s="64"/>
      <c r="Q499" s="130"/>
      <c r="R499" s="85">
        <f>76542.27+85043.69</f>
        <v>161585.96000000002</v>
      </c>
      <c r="S499" s="202"/>
    </row>
    <row r="500" spans="1:19" ht="60" x14ac:dyDescent="0.25">
      <c r="A500" s="106">
        <v>441</v>
      </c>
      <c r="B500" s="42">
        <v>69</v>
      </c>
      <c r="C500" s="37" t="s">
        <v>408</v>
      </c>
      <c r="D500" s="37" t="s">
        <v>1001</v>
      </c>
      <c r="E500" s="86" t="s">
        <v>1002</v>
      </c>
      <c r="F500" s="86">
        <v>28.7</v>
      </c>
      <c r="G500" s="86">
        <v>152323.82</v>
      </c>
      <c r="H500" s="39" t="s">
        <v>119</v>
      </c>
      <c r="I500" s="39" t="s">
        <v>119</v>
      </c>
      <c r="J500" s="39" t="s">
        <v>119</v>
      </c>
      <c r="K500" s="39" t="s">
        <v>119</v>
      </c>
      <c r="L500" s="39" t="s">
        <v>119</v>
      </c>
      <c r="M500" s="39" t="s">
        <v>119</v>
      </c>
      <c r="N500" s="39" t="s">
        <v>119</v>
      </c>
      <c r="O500" s="39" t="s">
        <v>119</v>
      </c>
      <c r="P500" s="64"/>
      <c r="Q500" s="130" t="s">
        <v>1108</v>
      </c>
      <c r="R500" s="85">
        <f>15195.1+51606+25812</f>
        <v>92613.1</v>
      </c>
      <c r="S500" s="202"/>
    </row>
    <row r="501" spans="1:19" ht="45" x14ac:dyDescent="0.25">
      <c r="A501" s="106">
        <v>442</v>
      </c>
      <c r="B501" s="42">
        <v>70</v>
      </c>
      <c r="C501" s="37" t="s">
        <v>408</v>
      </c>
      <c r="D501" s="37" t="s">
        <v>1004</v>
      </c>
      <c r="E501" s="86" t="s">
        <v>1005</v>
      </c>
      <c r="F501" s="86">
        <v>10.1</v>
      </c>
      <c r="G501" s="89">
        <v>59478.3</v>
      </c>
      <c r="H501" s="39" t="s">
        <v>119</v>
      </c>
      <c r="I501" s="39" t="s">
        <v>119</v>
      </c>
      <c r="J501" s="39" t="s">
        <v>119</v>
      </c>
      <c r="K501" s="39" t="s">
        <v>119</v>
      </c>
      <c r="L501" s="39" t="s">
        <v>119</v>
      </c>
      <c r="M501" s="39" t="s">
        <v>119</v>
      </c>
      <c r="N501" s="39" t="s">
        <v>119</v>
      </c>
      <c r="O501" s="39" t="s">
        <v>119</v>
      </c>
      <c r="P501" s="64"/>
      <c r="Q501" s="167" t="s">
        <v>948</v>
      </c>
      <c r="R501" s="85">
        <f>3704.19+13598+5182</f>
        <v>22484.19</v>
      </c>
      <c r="S501" s="202"/>
    </row>
    <row r="502" spans="1:19" ht="77.25" customHeight="1" x14ac:dyDescent="0.25">
      <c r="A502" s="106">
        <v>443</v>
      </c>
      <c r="B502" s="42">
        <v>71</v>
      </c>
      <c r="C502" s="37" t="s">
        <v>408</v>
      </c>
      <c r="D502" s="37" t="s">
        <v>1009</v>
      </c>
      <c r="E502" s="86" t="s">
        <v>1007</v>
      </c>
      <c r="F502" s="86">
        <v>22.1</v>
      </c>
      <c r="G502" s="89">
        <v>573367.69999999995</v>
      </c>
      <c r="H502" s="39" t="s">
        <v>119</v>
      </c>
      <c r="I502" s="39" t="s">
        <v>119</v>
      </c>
      <c r="J502" s="39" t="s">
        <v>119</v>
      </c>
      <c r="K502" s="39" t="s">
        <v>119</v>
      </c>
      <c r="L502" s="39" t="s">
        <v>119</v>
      </c>
      <c r="M502" s="39" t="s">
        <v>119</v>
      </c>
      <c r="N502" s="39" t="s">
        <v>119</v>
      </c>
      <c r="O502" s="39" t="s">
        <v>119</v>
      </c>
      <c r="P502" s="64"/>
      <c r="Q502" s="142" t="s">
        <v>1452</v>
      </c>
      <c r="R502" s="85">
        <v>116000</v>
      </c>
      <c r="S502" s="202"/>
    </row>
    <row r="503" spans="1:19" ht="60" x14ac:dyDescent="0.25">
      <c r="A503" s="106">
        <v>444</v>
      </c>
      <c r="B503" s="42">
        <v>72</v>
      </c>
      <c r="C503" s="37" t="s">
        <v>408</v>
      </c>
      <c r="D503" s="37" t="s">
        <v>1010</v>
      </c>
      <c r="E503" s="86" t="s">
        <v>1008</v>
      </c>
      <c r="F503" s="86">
        <v>127.2</v>
      </c>
      <c r="G503" s="89">
        <v>226454.32</v>
      </c>
      <c r="H503" s="39" t="s">
        <v>119</v>
      </c>
      <c r="I503" s="39" t="s">
        <v>119</v>
      </c>
      <c r="J503" s="39" t="s">
        <v>119</v>
      </c>
      <c r="K503" s="39" t="s">
        <v>119</v>
      </c>
      <c r="L503" s="39" t="s">
        <v>119</v>
      </c>
      <c r="M503" s="39" t="s">
        <v>119</v>
      </c>
      <c r="N503" s="39" t="s">
        <v>119</v>
      </c>
      <c r="O503" s="39" t="s">
        <v>119</v>
      </c>
      <c r="P503" s="64"/>
      <c r="Q503" s="112" t="s">
        <v>1062</v>
      </c>
      <c r="R503" s="85"/>
      <c r="S503" s="202"/>
    </row>
    <row r="504" spans="1:19" ht="60" x14ac:dyDescent="0.25">
      <c r="A504" s="106">
        <v>445</v>
      </c>
      <c r="B504" s="42">
        <v>73</v>
      </c>
      <c r="C504" s="37" t="s">
        <v>408</v>
      </c>
      <c r="D504" s="37" t="s">
        <v>1010</v>
      </c>
      <c r="E504" s="86" t="s">
        <v>1013</v>
      </c>
      <c r="F504" s="86">
        <v>140.80000000000001</v>
      </c>
      <c r="G504" s="89">
        <v>251259.01</v>
      </c>
      <c r="H504" s="39" t="s">
        <v>119</v>
      </c>
      <c r="I504" s="39" t="s">
        <v>119</v>
      </c>
      <c r="J504" s="39" t="s">
        <v>119</v>
      </c>
      <c r="K504" s="39" t="s">
        <v>119</v>
      </c>
      <c r="L504" s="39" t="s">
        <v>119</v>
      </c>
      <c r="M504" s="39" t="s">
        <v>119</v>
      </c>
      <c r="N504" s="39" t="s">
        <v>119</v>
      </c>
      <c r="O504" s="39" t="s">
        <v>119</v>
      </c>
      <c r="P504" s="64"/>
      <c r="Q504" s="112" t="s">
        <v>1062</v>
      </c>
      <c r="R504" s="85"/>
      <c r="S504" s="202"/>
    </row>
    <row r="505" spans="1:19" ht="60" x14ac:dyDescent="0.25">
      <c r="A505" s="106">
        <v>446</v>
      </c>
      <c r="B505" s="42">
        <v>74</v>
      </c>
      <c r="C505" s="37" t="s">
        <v>408</v>
      </c>
      <c r="D505" s="37" t="s">
        <v>1011</v>
      </c>
      <c r="E505" s="86" t="s">
        <v>1014</v>
      </c>
      <c r="F505" s="86">
        <v>30.9</v>
      </c>
      <c r="G505" s="89">
        <v>88873.26</v>
      </c>
      <c r="H505" s="39" t="s">
        <v>119</v>
      </c>
      <c r="I505" s="39" t="s">
        <v>119</v>
      </c>
      <c r="J505" s="39" t="s">
        <v>119</v>
      </c>
      <c r="K505" s="39" t="s">
        <v>119</v>
      </c>
      <c r="L505" s="39" t="s">
        <v>119</v>
      </c>
      <c r="M505" s="39" t="s">
        <v>119</v>
      </c>
      <c r="N505" s="39" t="s">
        <v>119</v>
      </c>
      <c r="O505" s="39" t="s">
        <v>119</v>
      </c>
      <c r="P505" s="64"/>
      <c r="Q505" s="129" t="s">
        <v>1540</v>
      </c>
      <c r="R505" s="85">
        <f>27846.18+21658.14</f>
        <v>49504.32</v>
      </c>
      <c r="S505" s="202"/>
    </row>
    <row r="506" spans="1:19" ht="60" x14ac:dyDescent="0.25">
      <c r="A506" s="106">
        <v>447</v>
      </c>
      <c r="B506" s="42">
        <v>75</v>
      </c>
      <c r="C506" s="37" t="s">
        <v>408</v>
      </c>
      <c r="D506" s="37" t="s">
        <v>1140</v>
      </c>
      <c r="E506" s="86" t="s">
        <v>1141</v>
      </c>
      <c r="F506" s="86">
        <v>17.100000000000001</v>
      </c>
      <c r="G506" s="89">
        <v>962030.99</v>
      </c>
      <c r="H506" s="39" t="s">
        <v>119</v>
      </c>
      <c r="I506" s="39" t="s">
        <v>119</v>
      </c>
      <c r="J506" s="39" t="s">
        <v>119</v>
      </c>
      <c r="K506" s="39" t="s">
        <v>119</v>
      </c>
      <c r="L506" s="39" t="s">
        <v>119</v>
      </c>
      <c r="M506" s="39" t="s">
        <v>119</v>
      </c>
      <c r="N506" s="39" t="s">
        <v>119</v>
      </c>
      <c r="O506" s="39" t="s">
        <v>119</v>
      </c>
      <c r="P506" s="115"/>
      <c r="Q506" s="129" t="s">
        <v>1588</v>
      </c>
      <c r="R506" s="85">
        <v>3400</v>
      </c>
      <c r="S506" s="202"/>
    </row>
    <row r="507" spans="1:19" ht="60" x14ac:dyDescent="0.25">
      <c r="A507" s="106">
        <v>448</v>
      </c>
      <c r="B507" s="42">
        <v>76</v>
      </c>
      <c r="C507" s="37" t="s">
        <v>408</v>
      </c>
      <c r="D507" s="37" t="s">
        <v>1142</v>
      </c>
      <c r="E507" s="86" t="s">
        <v>1143</v>
      </c>
      <c r="F507" s="86">
        <v>34.5</v>
      </c>
      <c r="G507" s="89">
        <v>422229.29</v>
      </c>
      <c r="H507" s="39" t="s">
        <v>119</v>
      </c>
      <c r="I507" s="39" t="s">
        <v>119</v>
      </c>
      <c r="J507" s="39" t="s">
        <v>119</v>
      </c>
      <c r="K507" s="39" t="s">
        <v>119</v>
      </c>
      <c r="L507" s="39" t="s">
        <v>119</v>
      </c>
      <c r="M507" s="39" t="s">
        <v>119</v>
      </c>
      <c r="N507" s="39" t="s">
        <v>119</v>
      </c>
      <c r="O507" s="39" t="s">
        <v>119</v>
      </c>
      <c r="P507" s="115"/>
      <c r="Q507" s="130" t="s">
        <v>1197</v>
      </c>
      <c r="R507" s="85">
        <f>62300+66074+49000</f>
        <v>177374</v>
      </c>
      <c r="S507" s="202"/>
    </row>
    <row r="508" spans="1:19" ht="60" x14ac:dyDescent="0.25">
      <c r="A508" s="106">
        <v>449</v>
      </c>
      <c r="B508" s="42">
        <v>77</v>
      </c>
      <c r="C508" s="37" t="s">
        <v>408</v>
      </c>
      <c r="D508" s="37" t="s">
        <v>1144</v>
      </c>
      <c r="E508" s="86" t="s">
        <v>1145</v>
      </c>
      <c r="F508" s="86">
        <v>73.2</v>
      </c>
      <c r="G508" s="89">
        <v>309259.02</v>
      </c>
      <c r="H508" s="39" t="s">
        <v>119</v>
      </c>
      <c r="I508" s="39" t="s">
        <v>119</v>
      </c>
      <c r="J508" s="39" t="s">
        <v>119</v>
      </c>
      <c r="K508" s="39" t="s">
        <v>119</v>
      </c>
      <c r="L508" s="39" t="s">
        <v>119</v>
      </c>
      <c r="M508" s="39" t="s">
        <v>119</v>
      </c>
      <c r="N508" s="39" t="s">
        <v>119</v>
      </c>
      <c r="O508" s="39" t="s">
        <v>119</v>
      </c>
      <c r="P508" s="115"/>
      <c r="Q508" s="130" t="s">
        <v>1200</v>
      </c>
      <c r="R508" s="85">
        <f>66000+102600+94700</f>
        <v>263300</v>
      </c>
      <c r="S508" s="202"/>
    </row>
    <row r="509" spans="1:19" ht="60" x14ac:dyDescent="0.25">
      <c r="A509" s="106">
        <v>450</v>
      </c>
      <c r="B509" s="42">
        <v>78</v>
      </c>
      <c r="C509" s="37" t="s">
        <v>408</v>
      </c>
      <c r="D509" s="37" t="s">
        <v>1146</v>
      </c>
      <c r="E509" s="86" t="s">
        <v>1147</v>
      </c>
      <c r="F509" s="86">
        <v>379.3</v>
      </c>
      <c r="G509" s="89">
        <v>622408.54</v>
      </c>
      <c r="H509" s="39" t="s">
        <v>119</v>
      </c>
      <c r="I509" s="39" t="s">
        <v>119</v>
      </c>
      <c r="J509" s="39" t="s">
        <v>119</v>
      </c>
      <c r="K509" s="39" t="s">
        <v>119</v>
      </c>
      <c r="L509" s="39" t="s">
        <v>119</v>
      </c>
      <c r="M509" s="39" t="s">
        <v>119</v>
      </c>
      <c r="N509" s="39" t="s">
        <v>119</v>
      </c>
      <c r="O509" s="39" t="s">
        <v>119</v>
      </c>
      <c r="P509" s="115"/>
      <c r="Q509" s="130" t="s">
        <v>1201</v>
      </c>
      <c r="R509" s="85">
        <f>626950.5+626250.5+398968.5</f>
        <v>1652169.5</v>
      </c>
      <c r="S509" s="202"/>
    </row>
    <row r="510" spans="1:19" ht="60" x14ac:dyDescent="0.25">
      <c r="A510" s="106">
        <v>451</v>
      </c>
      <c r="B510" s="42">
        <v>79</v>
      </c>
      <c r="C510" s="37" t="s">
        <v>408</v>
      </c>
      <c r="D510" s="37" t="s">
        <v>1148</v>
      </c>
      <c r="E510" s="86" t="s">
        <v>1149</v>
      </c>
      <c r="F510" s="86">
        <v>300.2</v>
      </c>
      <c r="G510" s="89">
        <v>2196752.5299999998</v>
      </c>
      <c r="H510" s="39" t="s">
        <v>119</v>
      </c>
      <c r="I510" s="39" t="s">
        <v>119</v>
      </c>
      <c r="J510" s="39" t="s">
        <v>119</v>
      </c>
      <c r="K510" s="39" t="s">
        <v>119</v>
      </c>
      <c r="L510" s="39" t="s">
        <v>119</v>
      </c>
      <c r="M510" s="39" t="s">
        <v>119</v>
      </c>
      <c r="N510" s="39" t="s">
        <v>119</v>
      </c>
      <c r="O510" s="39" t="s">
        <v>119</v>
      </c>
      <c r="P510" s="115"/>
      <c r="Q510" s="130" t="s">
        <v>1382</v>
      </c>
      <c r="R510" s="85">
        <f>191760.26+378927.45+241135.65</f>
        <v>811823.36</v>
      </c>
      <c r="S510" s="202"/>
    </row>
    <row r="511" spans="1:19" ht="60" x14ac:dyDescent="0.25">
      <c r="A511" s="106">
        <v>452</v>
      </c>
      <c r="B511" s="42">
        <v>80</v>
      </c>
      <c r="C511" s="37" t="s">
        <v>408</v>
      </c>
      <c r="D511" s="37" t="s">
        <v>1012</v>
      </c>
      <c r="E511" s="37" t="s">
        <v>1006</v>
      </c>
      <c r="F511" s="37">
        <v>41.6</v>
      </c>
      <c r="G511" s="45">
        <v>117450.83</v>
      </c>
      <c r="H511" s="39" t="s">
        <v>119</v>
      </c>
      <c r="I511" s="39" t="s">
        <v>119</v>
      </c>
      <c r="J511" s="39" t="s">
        <v>119</v>
      </c>
      <c r="K511" s="39" t="s">
        <v>119</v>
      </c>
      <c r="L511" s="39" t="s">
        <v>119</v>
      </c>
      <c r="M511" s="39" t="s">
        <v>119</v>
      </c>
      <c r="N511" s="39" t="s">
        <v>119</v>
      </c>
      <c r="O511" s="39" t="s">
        <v>119</v>
      </c>
      <c r="P511" s="64"/>
      <c r="Q511" s="129" t="s">
        <v>1666</v>
      </c>
      <c r="R511" s="85">
        <f>9388.5+32100</f>
        <v>41488.5</v>
      </c>
      <c r="S511" s="202"/>
    </row>
    <row r="512" spans="1:19" ht="18.75" x14ac:dyDescent="0.25">
      <c r="A512" s="101"/>
      <c r="B512" s="299" t="s">
        <v>29</v>
      </c>
      <c r="C512" s="300"/>
      <c r="D512" s="300"/>
      <c r="E512" s="300"/>
      <c r="F512" s="300"/>
      <c r="G512" s="300"/>
      <c r="H512" s="300"/>
      <c r="I512" s="300"/>
      <c r="J512" s="300"/>
      <c r="K512" s="300"/>
      <c r="L512" s="300"/>
      <c r="M512" s="300"/>
      <c r="N512" s="300"/>
      <c r="O512" s="300"/>
      <c r="P512" s="300"/>
      <c r="Q512" s="300"/>
      <c r="R512" s="85"/>
      <c r="S512" s="202"/>
    </row>
    <row r="513" spans="1:19" ht="89.25" x14ac:dyDescent="0.25">
      <c r="A513" s="106">
        <v>453</v>
      </c>
      <c r="B513" s="42">
        <v>1</v>
      </c>
      <c r="C513" s="37" t="s">
        <v>58</v>
      </c>
      <c r="D513" s="38" t="s">
        <v>429</v>
      </c>
      <c r="E513" s="38" t="s">
        <v>129</v>
      </c>
      <c r="F513" s="38">
        <v>3439.6</v>
      </c>
      <c r="G513" s="38">
        <v>13827226.4</v>
      </c>
      <c r="H513" s="38" t="s">
        <v>130</v>
      </c>
      <c r="I513" s="38">
        <v>0.52529999999999999</v>
      </c>
      <c r="J513" s="38" t="s">
        <v>85</v>
      </c>
      <c r="K513" s="38" t="s">
        <v>929</v>
      </c>
      <c r="L513" s="38" t="s">
        <v>169</v>
      </c>
      <c r="M513" s="74" t="s">
        <v>875</v>
      </c>
      <c r="N513" s="75">
        <v>3532064.67</v>
      </c>
      <c r="O513" s="38" t="s">
        <v>592</v>
      </c>
      <c r="P513" s="38">
        <v>200</v>
      </c>
      <c r="Q513" s="78"/>
      <c r="R513" s="81"/>
      <c r="S513" s="204"/>
    </row>
    <row r="514" spans="1:19" ht="89.25" x14ac:dyDescent="0.25">
      <c r="A514" s="106">
        <v>454</v>
      </c>
      <c r="B514" s="42">
        <v>2</v>
      </c>
      <c r="C514" s="37" t="s">
        <v>58</v>
      </c>
      <c r="D514" s="38" t="s">
        <v>428</v>
      </c>
      <c r="E514" s="38" t="s">
        <v>133</v>
      </c>
      <c r="F514" s="38">
        <v>3863.4</v>
      </c>
      <c r="G514" s="38">
        <v>5197856.99</v>
      </c>
      <c r="H514" s="38" t="s">
        <v>134</v>
      </c>
      <c r="I514" s="38">
        <v>2.0406</v>
      </c>
      <c r="J514" s="38" t="s">
        <v>85</v>
      </c>
      <c r="K514" s="38" t="s">
        <v>929</v>
      </c>
      <c r="L514" s="38" t="s">
        <v>169</v>
      </c>
      <c r="M514" s="74" t="s">
        <v>875</v>
      </c>
      <c r="N514" s="75">
        <v>73955629.260000005</v>
      </c>
      <c r="O514" s="38" t="s">
        <v>592</v>
      </c>
      <c r="P514" s="38">
        <v>100</v>
      </c>
      <c r="Q514" s="78"/>
      <c r="R514" s="81" t="s">
        <v>1023</v>
      </c>
      <c r="S514" s="204"/>
    </row>
    <row r="515" spans="1:19" ht="89.25" x14ac:dyDescent="0.25">
      <c r="A515" s="106">
        <v>455</v>
      </c>
      <c r="B515" s="42">
        <v>3</v>
      </c>
      <c r="C515" s="37" t="s">
        <v>58</v>
      </c>
      <c r="D515" s="38" t="s">
        <v>135</v>
      </c>
      <c r="E515" s="38" t="s">
        <v>136</v>
      </c>
      <c r="F515" s="38">
        <v>2175.9</v>
      </c>
      <c r="G515" s="38">
        <v>35521284.630000003</v>
      </c>
      <c r="H515" s="38" t="s">
        <v>137</v>
      </c>
      <c r="I515" s="38">
        <v>1.0891</v>
      </c>
      <c r="J515" s="38" t="s">
        <v>85</v>
      </c>
      <c r="K515" s="38" t="s">
        <v>929</v>
      </c>
      <c r="L515" s="38" t="s">
        <v>169</v>
      </c>
      <c r="M515" s="74" t="s">
        <v>875</v>
      </c>
      <c r="N515" s="75">
        <v>1682659.5</v>
      </c>
      <c r="O515" s="38" t="s">
        <v>592</v>
      </c>
      <c r="P515" s="38">
        <v>500</v>
      </c>
      <c r="Q515" s="78"/>
      <c r="R515" s="81"/>
      <c r="S515" s="204"/>
    </row>
    <row r="516" spans="1:19" ht="63.75" x14ac:dyDescent="0.25">
      <c r="A516" s="106">
        <v>456</v>
      </c>
      <c r="B516" s="42">
        <v>4</v>
      </c>
      <c r="C516" s="37" t="s">
        <v>408</v>
      </c>
      <c r="D516" s="38" t="s">
        <v>1206</v>
      </c>
      <c r="E516" s="38" t="s">
        <v>1202</v>
      </c>
      <c r="F516" s="38">
        <v>73.3</v>
      </c>
      <c r="G516" s="38">
        <v>319408.42</v>
      </c>
      <c r="H516" s="38" t="s">
        <v>119</v>
      </c>
      <c r="I516" s="38" t="s">
        <v>119</v>
      </c>
      <c r="J516" s="38" t="s">
        <v>119</v>
      </c>
      <c r="K516" s="38" t="s">
        <v>119</v>
      </c>
      <c r="L516" s="38" t="s">
        <v>119</v>
      </c>
      <c r="M516" s="38" t="s">
        <v>119</v>
      </c>
      <c r="N516" s="38" t="s">
        <v>119</v>
      </c>
      <c r="O516" s="38" t="s">
        <v>1205</v>
      </c>
      <c r="P516" s="38"/>
      <c r="Q516" s="78"/>
      <c r="R516" s="81"/>
      <c r="S516" s="204"/>
    </row>
    <row r="517" spans="1:19" s="158" customFormat="1" ht="63.75" x14ac:dyDescent="0.25">
      <c r="A517" s="106">
        <v>457</v>
      </c>
      <c r="B517" s="42">
        <v>5</v>
      </c>
      <c r="C517" s="146" t="s">
        <v>408</v>
      </c>
      <c r="D517" s="160" t="s">
        <v>1203</v>
      </c>
      <c r="E517" s="160" t="s">
        <v>1204</v>
      </c>
      <c r="F517" s="160">
        <v>399.8</v>
      </c>
      <c r="G517" s="160">
        <v>319939.95</v>
      </c>
      <c r="H517" s="160" t="s">
        <v>119</v>
      </c>
      <c r="I517" s="160" t="s">
        <v>119</v>
      </c>
      <c r="J517" s="160" t="s">
        <v>119</v>
      </c>
      <c r="K517" s="160" t="s">
        <v>119</v>
      </c>
      <c r="L517" s="160" t="s">
        <v>119</v>
      </c>
      <c r="M517" s="160" t="s">
        <v>119</v>
      </c>
      <c r="N517" s="160" t="s">
        <v>119</v>
      </c>
      <c r="O517" s="160" t="s">
        <v>1205</v>
      </c>
      <c r="P517" s="160"/>
      <c r="Q517" s="78"/>
      <c r="R517" s="81"/>
      <c r="S517" s="204"/>
    </row>
    <row r="518" spans="1:19" ht="76.5" x14ac:dyDescent="0.25">
      <c r="A518" s="106">
        <v>458</v>
      </c>
      <c r="B518" s="42">
        <v>6</v>
      </c>
      <c r="C518" s="37" t="s">
        <v>58</v>
      </c>
      <c r="D518" s="38" t="s">
        <v>1840</v>
      </c>
      <c r="E518" s="38" t="s">
        <v>1841</v>
      </c>
      <c r="F518" s="38">
        <v>1469.6</v>
      </c>
      <c r="G518" s="38">
        <v>20562186</v>
      </c>
      <c r="H518" s="146" t="s">
        <v>1842</v>
      </c>
      <c r="I518" s="146">
        <v>0.85070000000000001</v>
      </c>
      <c r="J518" s="146" t="s">
        <v>85</v>
      </c>
      <c r="K518" s="146" t="s">
        <v>1843</v>
      </c>
      <c r="L518" s="38" t="s">
        <v>169</v>
      </c>
      <c r="M518" s="38" t="s">
        <v>875</v>
      </c>
      <c r="N518" s="38">
        <v>5720021.7300000004</v>
      </c>
      <c r="O518" s="38" t="s">
        <v>1844</v>
      </c>
      <c r="P518" s="38"/>
      <c r="Q518" s="78" t="s">
        <v>1845</v>
      </c>
      <c r="R518" s="81"/>
      <c r="S518" s="204"/>
    </row>
    <row r="519" spans="1:19" ht="18.75" x14ac:dyDescent="0.25">
      <c r="A519" s="101" t="s">
        <v>1061</v>
      </c>
      <c r="B519" s="299" t="s">
        <v>21</v>
      </c>
      <c r="C519" s="300"/>
      <c r="D519" s="300"/>
      <c r="E519" s="300"/>
      <c r="F519" s="300"/>
      <c r="G519" s="300"/>
      <c r="H519" s="300"/>
      <c r="I519" s="300"/>
      <c r="J519" s="300"/>
      <c r="K519" s="300"/>
      <c r="L519" s="300"/>
      <c r="M519" s="300"/>
      <c r="N519" s="300"/>
      <c r="O519" s="300"/>
      <c r="P519" s="300"/>
      <c r="Q519" s="300"/>
      <c r="R519" s="85"/>
      <c r="S519" s="202"/>
    </row>
    <row r="520" spans="1:19" ht="97.5" customHeight="1" x14ac:dyDescent="0.25">
      <c r="A520" s="106">
        <v>459</v>
      </c>
      <c r="B520" s="42">
        <v>1</v>
      </c>
      <c r="C520" s="37" t="s">
        <v>46</v>
      </c>
      <c r="D520" s="38" t="s">
        <v>45</v>
      </c>
      <c r="E520" s="38" t="s">
        <v>41</v>
      </c>
      <c r="F520" s="38">
        <v>81.7</v>
      </c>
      <c r="G520" s="75">
        <v>1431388.09</v>
      </c>
      <c r="H520" s="39" t="s">
        <v>119</v>
      </c>
      <c r="I520" s="39" t="s">
        <v>119</v>
      </c>
      <c r="J520" s="39" t="s">
        <v>119</v>
      </c>
      <c r="K520" s="39" t="s">
        <v>119</v>
      </c>
      <c r="L520" s="39" t="s">
        <v>119</v>
      </c>
      <c r="M520" s="39" t="s">
        <v>119</v>
      </c>
      <c r="N520" s="39" t="s">
        <v>119</v>
      </c>
      <c r="O520" s="37" t="s">
        <v>570</v>
      </c>
      <c r="P520" s="37" t="s">
        <v>571</v>
      </c>
      <c r="Q520" s="90" t="s">
        <v>1019</v>
      </c>
      <c r="R520" s="95">
        <v>216825</v>
      </c>
      <c r="S520" s="195"/>
    </row>
    <row r="521" spans="1:19" ht="84.95" customHeight="1" x14ac:dyDescent="0.25">
      <c r="A521" s="106">
        <v>460</v>
      </c>
      <c r="B521" s="42">
        <v>2</v>
      </c>
      <c r="C521" s="37" t="s">
        <v>46</v>
      </c>
      <c r="D521" s="38" t="s">
        <v>47</v>
      </c>
      <c r="E521" s="38" t="s">
        <v>42</v>
      </c>
      <c r="F521" s="38">
        <v>116.2</v>
      </c>
      <c r="G521" s="75">
        <v>102916.02</v>
      </c>
      <c r="H521" s="39" t="s">
        <v>119</v>
      </c>
      <c r="I521" s="39" t="s">
        <v>119</v>
      </c>
      <c r="J521" s="39" t="s">
        <v>119</v>
      </c>
      <c r="K521" s="39" t="s">
        <v>119</v>
      </c>
      <c r="L521" s="39" t="s">
        <v>119</v>
      </c>
      <c r="M521" s="39" t="s">
        <v>119</v>
      </c>
      <c r="N521" s="39" t="s">
        <v>119</v>
      </c>
      <c r="O521" s="37" t="s">
        <v>570</v>
      </c>
      <c r="P521" s="37" t="s">
        <v>571</v>
      </c>
      <c r="Q521" s="90" t="s">
        <v>1399</v>
      </c>
      <c r="R521" s="113">
        <v>187.55</v>
      </c>
      <c r="S521" s="212"/>
    </row>
    <row r="522" spans="1:19" ht="89.1" customHeight="1" x14ac:dyDescent="0.25">
      <c r="A522" s="106">
        <v>461</v>
      </c>
      <c r="B522" s="42">
        <v>3</v>
      </c>
      <c r="C522" s="37" t="s">
        <v>46</v>
      </c>
      <c r="D522" s="38" t="s">
        <v>48</v>
      </c>
      <c r="E522" s="75" t="s">
        <v>43</v>
      </c>
      <c r="F522" s="38">
        <v>87.3</v>
      </c>
      <c r="G522" s="75">
        <v>1427707.69</v>
      </c>
      <c r="H522" s="39" t="s">
        <v>119</v>
      </c>
      <c r="I522" s="39" t="s">
        <v>119</v>
      </c>
      <c r="J522" s="39" t="s">
        <v>119</v>
      </c>
      <c r="K522" s="39" t="s">
        <v>119</v>
      </c>
      <c r="L522" s="39" t="s">
        <v>119</v>
      </c>
      <c r="M522" s="39" t="s">
        <v>119</v>
      </c>
      <c r="N522" s="39" t="s">
        <v>119</v>
      </c>
      <c r="O522" s="37" t="s">
        <v>570</v>
      </c>
      <c r="P522" s="37" t="s">
        <v>571</v>
      </c>
      <c r="Q522" s="39"/>
      <c r="R522" s="90"/>
      <c r="S522" s="213"/>
    </row>
    <row r="523" spans="1:19" ht="84.95" customHeight="1" x14ac:dyDescent="0.25">
      <c r="A523" s="106">
        <v>462</v>
      </c>
      <c r="B523" s="42">
        <v>4</v>
      </c>
      <c r="C523" s="37" t="s">
        <v>46</v>
      </c>
      <c r="D523" s="38" t="s">
        <v>53</v>
      </c>
      <c r="E523" s="75" t="s">
        <v>49</v>
      </c>
      <c r="F523" s="38">
        <v>240.4</v>
      </c>
      <c r="G523" s="75">
        <v>212917.47</v>
      </c>
      <c r="H523" s="39" t="s">
        <v>119</v>
      </c>
      <c r="I523" s="39" t="s">
        <v>119</v>
      </c>
      <c r="J523" s="39" t="s">
        <v>119</v>
      </c>
      <c r="K523" s="39" t="s">
        <v>119</v>
      </c>
      <c r="L523" s="39" t="s">
        <v>119</v>
      </c>
      <c r="M523" s="39" t="s">
        <v>119</v>
      </c>
      <c r="N523" s="39" t="s">
        <v>119</v>
      </c>
      <c r="O523" s="37" t="s">
        <v>570</v>
      </c>
      <c r="P523" s="37" t="s">
        <v>571</v>
      </c>
      <c r="Q523" s="39"/>
      <c r="R523" s="90"/>
      <c r="S523" s="213"/>
    </row>
    <row r="524" spans="1:19" ht="87.6" customHeight="1" x14ac:dyDescent="0.25">
      <c r="A524" s="106">
        <v>463</v>
      </c>
      <c r="B524" s="42">
        <v>5</v>
      </c>
      <c r="C524" s="37" t="s">
        <v>46</v>
      </c>
      <c r="D524" s="38" t="s">
        <v>53</v>
      </c>
      <c r="E524" s="75" t="s">
        <v>50</v>
      </c>
      <c r="F524" s="40">
        <v>87.9</v>
      </c>
      <c r="G524" s="91">
        <v>77851.27</v>
      </c>
      <c r="H524" s="39" t="s">
        <v>119</v>
      </c>
      <c r="I524" s="39" t="s">
        <v>119</v>
      </c>
      <c r="J524" s="39" t="s">
        <v>119</v>
      </c>
      <c r="K524" s="141" t="s">
        <v>119</v>
      </c>
      <c r="L524" s="39" t="s">
        <v>119</v>
      </c>
      <c r="M524" s="39" t="s">
        <v>119</v>
      </c>
      <c r="N524" s="39" t="s">
        <v>119</v>
      </c>
      <c r="O524" s="37" t="s">
        <v>570</v>
      </c>
      <c r="P524" s="37" t="s">
        <v>571</v>
      </c>
      <c r="Q524" s="39"/>
      <c r="R524" s="90"/>
      <c r="S524" s="213"/>
    </row>
    <row r="525" spans="1:19" ht="85.5" customHeight="1" x14ac:dyDescent="0.25">
      <c r="A525" s="106">
        <v>464</v>
      </c>
      <c r="B525" s="42">
        <v>6</v>
      </c>
      <c r="C525" s="37" t="s">
        <v>46</v>
      </c>
      <c r="D525" s="38" t="s">
        <v>51</v>
      </c>
      <c r="E525" s="37" t="s">
        <v>55</v>
      </c>
      <c r="F525" s="40">
        <v>80.599999999999994</v>
      </c>
      <c r="G525" s="91">
        <v>1596212.07</v>
      </c>
      <c r="H525" s="39" t="s">
        <v>119</v>
      </c>
      <c r="I525" s="39" t="s">
        <v>119</v>
      </c>
      <c r="J525" s="39" t="s">
        <v>119</v>
      </c>
      <c r="K525" s="39" t="s">
        <v>119</v>
      </c>
      <c r="L525" s="39" t="s">
        <v>119</v>
      </c>
      <c r="M525" s="39" t="s">
        <v>119</v>
      </c>
      <c r="N525" s="39" t="s">
        <v>119</v>
      </c>
      <c r="O525" s="37" t="s">
        <v>570</v>
      </c>
      <c r="P525" s="37" t="s">
        <v>571</v>
      </c>
      <c r="Q525" s="90" t="s">
        <v>1019</v>
      </c>
      <c r="R525" s="95">
        <v>945</v>
      </c>
      <c r="S525" s="195"/>
    </row>
    <row r="526" spans="1:19" ht="90" customHeight="1" x14ac:dyDescent="0.25">
      <c r="A526" s="106">
        <v>465</v>
      </c>
      <c r="B526" s="42">
        <v>7</v>
      </c>
      <c r="C526" s="37" t="s">
        <v>46</v>
      </c>
      <c r="D526" s="38" t="s">
        <v>52</v>
      </c>
      <c r="E526" s="37" t="s">
        <v>56</v>
      </c>
      <c r="F526" s="40">
        <v>71.599999999999994</v>
      </c>
      <c r="G526" s="91">
        <v>456050</v>
      </c>
      <c r="H526" s="39" t="s">
        <v>119</v>
      </c>
      <c r="I526" s="39" t="s">
        <v>119</v>
      </c>
      <c r="J526" s="39" t="s">
        <v>119</v>
      </c>
      <c r="K526" s="39" t="s">
        <v>119</v>
      </c>
      <c r="L526" s="39" t="s">
        <v>119</v>
      </c>
      <c r="M526" s="39" t="s">
        <v>119</v>
      </c>
      <c r="N526" s="39" t="s">
        <v>119</v>
      </c>
      <c r="O526" s="37" t="s">
        <v>570</v>
      </c>
      <c r="P526" s="37" t="s">
        <v>571</v>
      </c>
      <c r="Q526" s="39"/>
      <c r="R526" s="90"/>
      <c r="S526" s="213"/>
    </row>
    <row r="527" spans="1:19" ht="84" customHeight="1" x14ac:dyDescent="0.25">
      <c r="A527" s="106">
        <v>466</v>
      </c>
      <c r="B527" s="42">
        <v>8</v>
      </c>
      <c r="C527" s="37" t="s">
        <v>46</v>
      </c>
      <c r="D527" s="38" t="s">
        <v>54</v>
      </c>
      <c r="E527" s="40" t="s">
        <v>57</v>
      </c>
      <c r="F527" s="40">
        <v>175.6</v>
      </c>
      <c r="G527" s="91">
        <v>694529.61</v>
      </c>
      <c r="H527" s="39" t="s">
        <v>119</v>
      </c>
      <c r="I527" s="39" t="s">
        <v>119</v>
      </c>
      <c r="J527" s="39" t="s">
        <v>119</v>
      </c>
      <c r="K527" s="39" t="s">
        <v>119</v>
      </c>
      <c r="L527" s="39" t="s">
        <v>119</v>
      </c>
      <c r="M527" s="39" t="s">
        <v>119</v>
      </c>
      <c r="N527" s="39" t="s">
        <v>119</v>
      </c>
      <c r="O527" s="37" t="s">
        <v>570</v>
      </c>
      <c r="P527" s="37" t="s">
        <v>571</v>
      </c>
      <c r="Q527" s="90" t="s">
        <v>1106</v>
      </c>
      <c r="R527" s="113">
        <v>1386</v>
      </c>
      <c r="S527" s="212"/>
    </row>
    <row r="528" spans="1:19" ht="119.1" customHeight="1" x14ac:dyDescent="0.25">
      <c r="A528" s="106">
        <v>467</v>
      </c>
      <c r="B528" s="42">
        <v>9</v>
      </c>
      <c r="C528" s="117" t="s">
        <v>330</v>
      </c>
      <c r="D528" s="38" t="s">
        <v>1151</v>
      </c>
      <c r="E528" s="116" t="s">
        <v>1153</v>
      </c>
      <c r="F528" s="40">
        <v>213.9</v>
      </c>
      <c r="G528" s="91">
        <v>516566.36</v>
      </c>
      <c r="H528" s="40" t="s">
        <v>1155</v>
      </c>
      <c r="I528" s="40">
        <v>4.99E-2</v>
      </c>
      <c r="J528" s="38" t="s">
        <v>85</v>
      </c>
      <c r="K528" s="38" t="s">
        <v>167</v>
      </c>
      <c r="L528" s="38" t="s">
        <v>169</v>
      </c>
      <c r="M528" s="74" t="s">
        <v>1156</v>
      </c>
      <c r="N528" s="38">
        <v>166875.57999999999</v>
      </c>
      <c r="O528" s="37" t="s">
        <v>570</v>
      </c>
      <c r="P528" s="37"/>
      <c r="Q528" s="118"/>
      <c r="R528" s="119"/>
      <c r="S528" s="214"/>
    </row>
    <row r="529" spans="1:19" ht="120" customHeight="1" x14ac:dyDescent="0.25">
      <c r="A529" s="106">
        <v>468</v>
      </c>
      <c r="B529" s="42">
        <v>10</v>
      </c>
      <c r="C529" s="117" t="s">
        <v>1152</v>
      </c>
      <c r="D529" s="38" t="s">
        <v>1151</v>
      </c>
      <c r="E529" s="40" t="s">
        <v>1154</v>
      </c>
      <c r="F529" s="40">
        <v>73.8</v>
      </c>
      <c r="G529" s="91">
        <v>243199.42</v>
      </c>
      <c r="H529" s="40" t="s">
        <v>1155</v>
      </c>
      <c r="I529" s="40">
        <v>4.99E-2</v>
      </c>
      <c r="J529" s="38" t="s">
        <v>85</v>
      </c>
      <c r="K529" s="38" t="s">
        <v>167</v>
      </c>
      <c r="L529" s="38" t="s">
        <v>169</v>
      </c>
      <c r="M529" s="74" t="s">
        <v>1156</v>
      </c>
      <c r="N529" s="38">
        <v>166875.57999999999</v>
      </c>
      <c r="O529" s="37" t="s">
        <v>570</v>
      </c>
      <c r="P529" s="37"/>
      <c r="Q529" s="118"/>
      <c r="R529" s="119"/>
      <c r="S529" s="214"/>
    </row>
    <row r="530" spans="1:19" s="158" customFormat="1" ht="116.25" customHeight="1" x14ac:dyDescent="0.25">
      <c r="A530" s="106">
        <v>469</v>
      </c>
      <c r="B530" s="42">
        <v>11</v>
      </c>
      <c r="C530" s="117" t="s">
        <v>330</v>
      </c>
      <c r="D530" s="160" t="s">
        <v>1157</v>
      </c>
      <c r="E530" s="40" t="s">
        <v>1158</v>
      </c>
      <c r="F530" s="40">
        <v>139.1</v>
      </c>
      <c r="G530" s="91">
        <v>151680.98000000001</v>
      </c>
      <c r="H530" s="40" t="s">
        <v>1159</v>
      </c>
      <c r="I530" s="40">
        <v>7.8299999999999995E-2</v>
      </c>
      <c r="J530" s="160" t="s">
        <v>85</v>
      </c>
      <c r="K530" s="160" t="s">
        <v>1160</v>
      </c>
      <c r="L530" s="160" t="s">
        <v>169</v>
      </c>
      <c r="M530" s="74" t="s">
        <v>119</v>
      </c>
      <c r="N530" s="120">
        <v>658228.94999999995</v>
      </c>
      <c r="O530" s="160" t="s">
        <v>570</v>
      </c>
      <c r="P530" s="146"/>
      <c r="Q530" s="118"/>
      <c r="R530" s="119"/>
      <c r="S530" s="214"/>
    </row>
    <row r="531" spans="1:19" ht="105.95" customHeight="1" x14ac:dyDescent="0.25">
      <c r="A531" s="106">
        <v>470</v>
      </c>
      <c r="B531" s="42">
        <v>12</v>
      </c>
      <c r="C531" s="117" t="s">
        <v>408</v>
      </c>
      <c r="D531" s="38" t="s">
        <v>1850</v>
      </c>
      <c r="E531" s="40" t="s">
        <v>1846</v>
      </c>
      <c r="F531" s="241">
        <v>2013</v>
      </c>
      <c r="G531" s="52">
        <v>29635144.440000001</v>
      </c>
      <c r="H531" s="146" t="s">
        <v>1847</v>
      </c>
      <c r="I531" s="146">
        <v>0.65900000000000003</v>
      </c>
      <c r="J531" s="146" t="s">
        <v>85</v>
      </c>
      <c r="K531" s="146" t="s">
        <v>1848</v>
      </c>
      <c r="L531" s="146" t="s">
        <v>169</v>
      </c>
      <c r="M531" s="52" t="s">
        <v>119</v>
      </c>
      <c r="N531" s="148">
        <v>2825957.5</v>
      </c>
      <c r="O531" s="146" t="s">
        <v>570</v>
      </c>
      <c r="P531" s="146"/>
      <c r="Q531" s="242"/>
      <c r="R531" s="243" t="s">
        <v>1849</v>
      </c>
      <c r="S531" s="214"/>
    </row>
    <row r="532" spans="1:19" ht="18.75" x14ac:dyDescent="0.25">
      <c r="A532" s="101"/>
      <c r="B532" s="299" t="s">
        <v>22</v>
      </c>
      <c r="C532" s="300"/>
      <c r="D532" s="300"/>
      <c r="E532" s="300"/>
      <c r="F532" s="300"/>
      <c r="G532" s="300"/>
      <c r="H532" s="300"/>
      <c r="I532" s="300"/>
      <c r="J532" s="300"/>
      <c r="K532" s="300"/>
      <c r="L532" s="300"/>
      <c r="M532" s="300"/>
      <c r="N532" s="300"/>
      <c r="O532" s="300"/>
      <c r="P532" s="300"/>
      <c r="Q532" s="300"/>
      <c r="R532" s="85"/>
      <c r="S532" s="202"/>
    </row>
    <row r="533" spans="1:19" ht="76.5" x14ac:dyDescent="0.25">
      <c r="A533" s="106">
        <v>471</v>
      </c>
      <c r="B533" s="42">
        <v>1</v>
      </c>
      <c r="C533" s="160" t="s">
        <v>408</v>
      </c>
      <c r="D533" s="146" t="s">
        <v>1535</v>
      </c>
      <c r="E533" s="37" t="s">
        <v>1536</v>
      </c>
      <c r="F533" s="37">
        <v>192.1</v>
      </c>
      <c r="G533" s="45">
        <v>1769586.78</v>
      </c>
      <c r="H533" s="52" t="s">
        <v>119</v>
      </c>
      <c r="I533" s="52" t="s">
        <v>119</v>
      </c>
      <c r="J533" s="52" t="s">
        <v>119</v>
      </c>
      <c r="K533" s="52" t="s">
        <v>119</v>
      </c>
      <c r="L533" s="52" t="s">
        <v>119</v>
      </c>
      <c r="M533" s="52" t="s">
        <v>119</v>
      </c>
      <c r="N533" s="52" t="s">
        <v>119</v>
      </c>
      <c r="O533" s="37" t="s">
        <v>426</v>
      </c>
      <c r="P533" s="37" t="s">
        <v>427</v>
      </c>
      <c r="Q533" s="39"/>
      <c r="R533" s="81"/>
      <c r="S533" s="204"/>
    </row>
    <row r="534" spans="1:19" ht="76.5" x14ac:dyDescent="0.25">
      <c r="A534" s="106">
        <v>472</v>
      </c>
      <c r="B534" s="42">
        <v>2</v>
      </c>
      <c r="C534" s="38" t="s">
        <v>408</v>
      </c>
      <c r="D534" s="37" t="s">
        <v>431</v>
      </c>
      <c r="E534" s="37" t="s">
        <v>415</v>
      </c>
      <c r="F534" s="37">
        <v>713.2</v>
      </c>
      <c r="G534" s="45">
        <v>2512222.04</v>
      </c>
      <c r="H534" s="37" t="s">
        <v>423</v>
      </c>
      <c r="I534" s="37">
        <v>5.7299999999999997E-2</v>
      </c>
      <c r="J534" s="37" t="s">
        <v>85</v>
      </c>
      <c r="K534" s="37" t="s">
        <v>425</v>
      </c>
      <c r="L534" s="37" t="s">
        <v>169</v>
      </c>
      <c r="M534" s="53" t="s">
        <v>875</v>
      </c>
      <c r="N534" s="45">
        <v>1028232.84</v>
      </c>
      <c r="O534" s="37" t="s">
        <v>426</v>
      </c>
      <c r="P534" s="37" t="s">
        <v>427</v>
      </c>
      <c r="Q534" s="39"/>
      <c r="R534" s="81"/>
      <c r="S534" s="204"/>
    </row>
    <row r="535" spans="1:19" ht="76.5" x14ac:dyDescent="0.25">
      <c r="A535" s="106">
        <v>473</v>
      </c>
      <c r="B535" s="42">
        <v>3</v>
      </c>
      <c r="C535" s="38" t="s">
        <v>58</v>
      </c>
      <c r="D535" s="37" t="s">
        <v>1497</v>
      </c>
      <c r="E535" s="37" t="s">
        <v>416</v>
      </c>
      <c r="F535" s="37">
        <v>839.4</v>
      </c>
      <c r="G535" s="45">
        <v>13009306.6</v>
      </c>
      <c r="H535" s="37" t="s">
        <v>424</v>
      </c>
      <c r="I535" s="37">
        <v>7.3899999999999993E-2</v>
      </c>
      <c r="J535" s="37" t="s">
        <v>85</v>
      </c>
      <c r="K535" s="37" t="s">
        <v>425</v>
      </c>
      <c r="L535" s="37" t="s">
        <v>169</v>
      </c>
      <c r="M535" s="53" t="s">
        <v>875</v>
      </c>
      <c r="N535" s="45">
        <v>444421.18</v>
      </c>
      <c r="O535" s="37" t="s">
        <v>426</v>
      </c>
      <c r="P535" s="37" t="s">
        <v>427</v>
      </c>
      <c r="Q535" s="39"/>
      <c r="R535" s="81"/>
      <c r="S535" s="204"/>
    </row>
    <row r="536" spans="1:19" ht="76.5" x14ac:dyDescent="0.25">
      <c r="A536" s="106">
        <v>474</v>
      </c>
      <c r="B536" s="42">
        <v>4</v>
      </c>
      <c r="C536" s="38" t="s">
        <v>411</v>
      </c>
      <c r="D536" s="37" t="s">
        <v>1497</v>
      </c>
      <c r="E536" s="37" t="s">
        <v>417</v>
      </c>
      <c r="F536" s="37">
        <v>44.1</v>
      </c>
      <c r="G536" s="45">
        <v>683476.79</v>
      </c>
      <c r="H536" s="37" t="s">
        <v>424</v>
      </c>
      <c r="I536" s="37">
        <v>4.4099999999999999E-3</v>
      </c>
      <c r="J536" s="37" t="s">
        <v>85</v>
      </c>
      <c r="K536" s="37" t="s">
        <v>425</v>
      </c>
      <c r="L536" s="37" t="s">
        <v>169</v>
      </c>
      <c r="M536" s="53" t="s">
        <v>875</v>
      </c>
      <c r="N536" s="45">
        <v>444421.18</v>
      </c>
      <c r="O536" s="37" t="s">
        <v>426</v>
      </c>
      <c r="P536" s="37" t="s">
        <v>427</v>
      </c>
      <c r="Q536" s="107" t="s">
        <v>1384</v>
      </c>
      <c r="R536" s="107"/>
      <c r="S536" s="215"/>
    </row>
    <row r="537" spans="1:19" ht="76.5" x14ac:dyDescent="0.25">
      <c r="A537" s="106">
        <v>475</v>
      </c>
      <c r="B537" s="42">
        <v>5</v>
      </c>
      <c r="C537" s="38" t="s">
        <v>412</v>
      </c>
      <c r="D537" s="37" t="s">
        <v>1497</v>
      </c>
      <c r="E537" s="37" t="s">
        <v>418</v>
      </c>
      <c r="F537" s="37">
        <v>149.6</v>
      </c>
      <c r="G537" s="45">
        <v>2318551.66</v>
      </c>
      <c r="H537" s="37" t="s">
        <v>424</v>
      </c>
      <c r="I537" s="37">
        <v>1.4959999999999999E-2</v>
      </c>
      <c r="J537" s="37" t="s">
        <v>85</v>
      </c>
      <c r="K537" s="37" t="s">
        <v>425</v>
      </c>
      <c r="L537" s="37" t="s">
        <v>169</v>
      </c>
      <c r="M537" s="53" t="s">
        <v>875</v>
      </c>
      <c r="N537" s="45">
        <v>444421.18</v>
      </c>
      <c r="O537" s="37" t="s">
        <v>426</v>
      </c>
      <c r="P537" s="37" t="s">
        <v>427</v>
      </c>
      <c r="Q537" s="84"/>
      <c r="R537" s="95">
        <v>2083.3000000000002</v>
      </c>
      <c r="S537" s="195"/>
    </row>
    <row r="538" spans="1:19" ht="76.5" x14ac:dyDescent="0.25">
      <c r="A538" s="106">
        <v>476</v>
      </c>
      <c r="B538" s="42">
        <v>6</v>
      </c>
      <c r="C538" s="38" t="s">
        <v>412</v>
      </c>
      <c r="D538" s="37" t="s">
        <v>1497</v>
      </c>
      <c r="E538" s="37" t="s">
        <v>419</v>
      </c>
      <c r="F538" s="37">
        <v>313.89999999999998</v>
      </c>
      <c r="G538" s="45">
        <v>4864928.93</v>
      </c>
      <c r="H538" s="37" t="s">
        <v>424</v>
      </c>
      <c r="I538" s="37">
        <v>3.1390000000000001E-2</v>
      </c>
      <c r="J538" s="37" t="s">
        <v>85</v>
      </c>
      <c r="K538" s="37" t="s">
        <v>425</v>
      </c>
      <c r="L538" s="37" t="s">
        <v>169</v>
      </c>
      <c r="M538" s="53" t="s">
        <v>875</v>
      </c>
      <c r="N538" s="45">
        <v>444421.18</v>
      </c>
      <c r="O538" s="37" t="s">
        <v>426</v>
      </c>
      <c r="P538" s="37" t="s">
        <v>427</v>
      </c>
      <c r="Q538" s="84"/>
      <c r="R538" s="95">
        <v>4791.67</v>
      </c>
      <c r="S538" s="195"/>
    </row>
    <row r="539" spans="1:19" ht="76.5" x14ac:dyDescent="0.25">
      <c r="A539" s="106">
        <v>477</v>
      </c>
      <c r="B539" s="42">
        <v>7</v>
      </c>
      <c r="C539" s="38" t="s">
        <v>413</v>
      </c>
      <c r="D539" s="37" t="s">
        <v>1497</v>
      </c>
      <c r="E539" s="37" t="s">
        <v>420</v>
      </c>
      <c r="F539" s="37">
        <v>77.599999999999994</v>
      </c>
      <c r="G539" s="45">
        <v>1202671.18</v>
      </c>
      <c r="H539" s="37" t="s">
        <v>424</v>
      </c>
      <c r="I539" s="37">
        <v>3.98E-3</v>
      </c>
      <c r="J539" s="37" t="s">
        <v>85</v>
      </c>
      <c r="K539" s="37" t="s">
        <v>425</v>
      </c>
      <c r="L539" s="37" t="s">
        <v>169</v>
      </c>
      <c r="M539" s="53" t="s">
        <v>875</v>
      </c>
      <c r="N539" s="45">
        <v>444421.18</v>
      </c>
      <c r="O539" s="37" t="s">
        <v>426</v>
      </c>
      <c r="P539" s="37" t="s">
        <v>427</v>
      </c>
      <c r="Q539" s="84" t="s">
        <v>1465</v>
      </c>
      <c r="R539" s="95">
        <v>1183.33</v>
      </c>
      <c r="S539" s="195"/>
    </row>
    <row r="540" spans="1:19" ht="76.5" x14ac:dyDescent="0.25">
      <c r="A540" s="106">
        <v>478</v>
      </c>
      <c r="B540" s="42">
        <v>8</v>
      </c>
      <c r="C540" s="38" t="s">
        <v>412</v>
      </c>
      <c r="D540" s="37" t="s">
        <v>1498</v>
      </c>
      <c r="E540" s="37" t="s">
        <v>421</v>
      </c>
      <c r="F540" s="37">
        <v>238.7</v>
      </c>
      <c r="G540" s="45">
        <v>3699453.76</v>
      </c>
      <c r="H540" s="37" t="s">
        <v>424</v>
      </c>
      <c r="I540" s="37">
        <v>2.3869999999999999E-2</v>
      </c>
      <c r="J540" s="37" t="s">
        <v>85</v>
      </c>
      <c r="K540" s="37" t="s">
        <v>425</v>
      </c>
      <c r="L540" s="37" t="s">
        <v>169</v>
      </c>
      <c r="M540" s="53" t="s">
        <v>875</v>
      </c>
      <c r="N540" s="45">
        <v>444421.18</v>
      </c>
      <c r="O540" s="37" t="s">
        <v>426</v>
      </c>
      <c r="P540" s="37" t="s">
        <v>427</v>
      </c>
      <c r="Q540" s="84" t="s">
        <v>1465</v>
      </c>
      <c r="R540" s="95">
        <v>3641.67</v>
      </c>
      <c r="S540" s="195"/>
    </row>
    <row r="541" spans="1:19" ht="76.5" x14ac:dyDescent="0.25">
      <c r="A541" s="106">
        <v>479</v>
      </c>
      <c r="B541" s="42">
        <v>9</v>
      </c>
      <c r="C541" s="38" t="s">
        <v>411</v>
      </c>
      <c r="D541" s="38" t="s">
        <v>1497</v>
      </c>
      <c r="E541" s="38" t="s">
        <v>422</v>
      </c>
      <c r="F541" s="38">
        <v>217.1</v>
      </c>
      <c r="G541" s="76">
        <v>3364689.61</v>
      </c>
      <c r="H541" s="37" t="s">
        <v>424</v>
      </c>
      <c r="I541" s="38">
        <v>2.171E-2</v>
      </c>
      <c r="J541" s="37" t="s">
        <v>85</v>
      </c>
      <c r="K541" s="37" t="s">
        <v>425</v>
      </c>
      <c r="L541" s="37" t="s">
        <v>169</v>
      </c>
      <c r="M541" s="53" t="s">
        <v>875</v>
      </c>
      <c r="N541" s="45">
        <v>444421.18</v>
      </c>
      <c r="O541" s="37" t="s">
        <v>426</v>
      </c>
      <c r="P541" s="37" t="s">
        <v>427</v>
      </c>
      <c r="Q541" s="112" t="s">
        <v>1451</v>
      </c>
      <c r="R541" s="95"/>
      <c r="S541" s="195"/>
    </row>
    <row r="542" spans="1:19" ht="22.5" customHeight="1" x14ac:dyDescent="0.25">
      <c r="A542" s="101"/>
      <c r="B542" s="338" t="s">
        <v>1372</v>
      </c>
      <c r="C542" s="339"/>
      <c r="D542" s="339"/>
      <c r="E542" s="339"/>
      <c r="F542" s="339"/>
      <c r="G542" s="339"/>
      <c r="H542" s="339"/>
      <c r="I542" s="339"/>
      <c r="J542" s="339"/>
      <c r="K542" s="339"/>
      <c r="L542" s="339"/>
      <c r="M542" s="339"/>
      <c r="N542" s="339"/>
      <c r="O542" s="339"/>
      <c r="P542" s="339"/>
      <c r="Q542" s="339"/>
      <c r="R542" s="340"/>
      <c r="S542" s="216"/>
    </row>
    <row r="543" spans="1:19" ht="60" customHeight="1" x14ac:dyDescent="0.25">
      <c r="A543" s="99">
        <v>480</v>
      </c>
      <c r="B543" s="135">
        <v>1</v>
      </c>
      <c r="C543" s="136" t="s">
        <v>408</v>
      </c>
      <c r="D543" s="35" t="s">
        <v>1373</v>
      </c>
      <c r="E543" s="35" t="s">
        <v>1374</v>
      </c>
      <c r="F543" s="35">
        <v>150</v>
      </c>
      <c r="G543" s="35">
        <v>116109</v>
      </c>
      <c r="H543" s="151" t="s">
        <v>119</v>
      </c>
      <c r="I543" s="151" t="s">
        <v>119</v>
      </c>
      <c r="J543" s="151" t="s">
        <v>119</v>
      </c>
      <c r="K543" s="151" t="s">
        <v>119</v>
      </c>
      <c r="L543" s="151" t="s">
        <v>119</v>
      </c>
      <c r="M543" s="151" t="s">
        <v>119</v>
      </c>
      <c r="N543" s="151" t="s">
        <v>119</v>
      </c>
      <c r="O543" s="35" t="s">
        <v>1375</v>
      </c>
      <c r="P543" s="35"/>
      <c r="Q543" s="35"/>
      <c r="R543" s="35"/>
      <c r="S543" s="188"/>
    </row>
    <row r="551" spans="1:19" x14ac:dyDescent="0.25">
      <c r="A551"/>
      <c r="J551"/>
      <c r="K551"/>
      <c r="M551"/>
      <c r="O551"/>
      <c r="R551"/>
      <c r="S551" s="158"/>
    </row>
  </sheetData>
  <mergeCells count="152">
    <mergeCell ref="M416:M418"/>
    <mergeCell ref="N416:N418"/>
    <mergeCell ref="O416:O418"/>
    <mergeCell ref="H416:H418"/>
    <mergeCell ref="I416:I418"/>
    <mergeCell ref="J416:J418"/>
    <mergeCell ref="K416:K418"/>
    <mergeCell ref="L416:L418"/>
    <mergeCell ref="B348:R348"/>
    <mergeCell ref="R382:R383"/>
    <mergeCell ref="R362:R363"/>
    <mergeCell ref="O351:O353"/>
    <mergeCell ref="J351:J353"/>
    <mergeCell ref="K351:K353"/>
    <mergeCell ref="L351:L353"/>
    <mergeCell ref="M351:M353"/>
    <mergeCell ref="I351:I353"/>
    <mergeCell ref="S281:S290"/>
    <mergeCell ref="A281:A290"/>
    <mergeCell ref="R71:R73"/>
    <mergeCell ref="B281:B290"/>
    <mergeCell ref="D281:D290"/>
    <mergeCell ref="E281:E290"/>
    <mergeCell ref="G281:G290"/>
    <mergeCell ref="O281:O290"/>
    <mergeCell ref="Q281:Q290"/>
    <mergeCell ref="R281:R290"/>
    <mergeCell ref="H281:H290"/>
    <mergeCell ref="I281:I290"/>
    <mergeCell ref="J281:J290"/>
    <mergeCell ref="K281:K290"/>
    <mergeCell ref="L281:L290"/>
    <mergeCell ref="M281:M290"/>
    <mergeCell ref="N281:N290"/>
    <mergeCell ref="Q100:Q102"/>
    <mergeCell ref="R100:R102"/>
    <mergeCell ref="Q167:Q168"/>
    <mergeCell ref="R167:R168"/>
    <mergeCell ref="Q96:Q98"/>
    <mergeCell ref="R96:R98"/>
    <mergeCell ref="Q272:Q277"/>
    <mergeCell ref="B542:R542"/>
    <mergeCell ref="R432:R433"/>
    <mergeCell ref="R479:R481"/>
    <mergeCell ref="B532:Q532"/>
    <mergeCell ref="B291:Q291"/>
    <mergeCell ref="B297:Q297"/>
    <mergeCell ref="B306:Q306"/>
    <mergeCell ref="B314:Q314"/>
    <mergeCell ref="B332:Q332"/>
    <mergeCell ref="B339:Q339"/>
    <mergeCell ref="B354:Q354"/>
    <mergeCell ref="B419:Q419"/>
    <mergeCell ref="B431:Q431"/>
    <mergeCell ref="B512:Q512"/>
    <mergeCell ref="B519:Q519"/>
    <mergeCell ref="Q316:Q329"/>
    <mergeCell ref="Q479:Q481"/>
    <mergeCell ref="Q382:Q383"/>
    <mergeCell ref="Q470:Q471"/>
    <mergeCell ref="R470:R471"/>
    <mergeCell ref="B336:R336"/>
    <mergeCell ref="H411:H414"/>
    <mergeCell ref="I411:I414"/>
    <mergeCell ref="J411:J414"/>
    <mergeCell ref="B46:R46"/>
    <mergeCell ref="Q71:Q73"/>
    <mergeCell ref="B269:Q269"/>
    <mergeCell ref="R78:R84"/>
    <mergeCell ref="B48:R48"/>
    <mergeCell ref="B278:R278"/>
    <mergeCell ref="B262:Q262"/>
    <mergeCell ref="B266:R266"/>
    <mergeCell ref="R272:R277"/>
    <mergeCell ref="J124:J126"/>
    <mergeCell ref="Q124:Q126"/>
    <mergeCell ref="R242:R245"/>
    <mergeCell ref="B213:R213"/>
    <mergeCell ref="B234:Q234"/>
    <mergeCell ref="B157:R157"/>
    <mergeCell ref="B187:R187"/>
    <mergeCell ref="B203:R203"/>
    <mergeCell ref="B204:R204"/>
    <mergeCell ref="B59:R59"/>
    <mergeCell ref="B177:R177"/>
    <mergeCell ref="H242:H245"/>
    <mergeCell ref="B1:R1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Q3:Q4"/>
    <mergeCell ref="R3:R4"/>
    <mergeCell ref="P3:P4"/>
    <mergeCell ref="K3:K4"/>
    <mergeCell ref="L3:L4"/>
    <mergeCell ref="M3:M4"/>
    <mergeCell ref="O3:O4"/>
    <mergeCell ref="N3:N4"/>
    <mergeCell ref="B6:R6"/>
    <mergeCell ref="N242:N245"/>
    <mergeCell ref="M242:M245"/>
    <mergeCell ref="B255:Q255"/>
    <mergeCell ref="Q242:Q245"/>
    <mergeCell ref="B33:R33"/>
    <mergeCell ref="B70:R70"/>
    <mergeCell ref="B129:R129"/>
    <mergeCell ref="B7:R7"/>
    <mergeCell ref="L242:L245"/>
    <mergeCell ref="J242:J245"/>
    <mergeCell ref="K242:K245"/>
    <mergeCell ref="B249:Q249"/>
    <mergeCell ref="B253:Q253"/>
    <mergeCell ref="I242:I245"/>
    <mergeCell ref="B11:R11"/>
    <mergeCell ref="B28:R28"/>
    <mergeCell ref="B19:R19"/>
    <mergeCell ref="B40:R40"/>
    <mergeCell ref="B61:R61"/>
    <mergeCell ref="B44:R44"/>
    <mergeCell ref="B65:R65"/>
    <mergeCell ref="H124:H126"/>
    <mergeCell ref="I124:I126"/>
    <mergeCell ref="B16:R16"/>
    <mergeCell ref="H17:H18"/>
    <mergeCell ref="I17:I18"/>
    <mergeCell ref="J17:J18"/>
    <mergeCell ref="K17:K18"/>
    <mergeCell ref="L17:L18"/>
    <mergeCell ref="M17:M18"/>
    <mergeCell ref="N17:N18"/>
    <mergeCell ref="K411:K414"/>
    <mergeCell ref="L411:L414"/>
    <mergeCell ref="M411:M414"/>
    <mergeCell ref="N411:N414"/>
    <mergeCell ref="O411:O414"/>
    <mergeCell ref="D351:D353"/>
    <mergeCell ref="H351:H353"/>
    <mergeCell ref="N351:N353"/>
    <mergeCell ref="K124:K126"/>
    <mergeCell ref="L124:L126"/>
    <mergeCell ref="M124:M126"/>
    <mergeCell ref="N124:N126"/>
    <mergeCell ref="R316:R329"/>
    <mergeCell ref="B36:R36"/>
    <mergeCell ref="B150:R150"/>
    <mergeCell ref="B220:R220"/>
  </mergeCells>
  <conditionalFormatting sqref="E419:E516 E45 E1:E15 E47:E205 E291:E311 E17:E43 F408:F418 E213:E220 E234:E245 E247:E251 E253:E262 E265:E279 E313:E344 E348:E407 E518:E529 E531:E1048576">
    <cfRule type="duplicateValues" dxfId="51" priority="61"/>
  </conditionalFormatting>
  <conditionalFormatting sqref="E280:E281">
    <cfRule type="duplicateValues" dxfId="50" priority="60"/>
  </conditionalFormatting>
  <conditionalFormatting sqref="H169">
    <cfRule type="duplicateValues" dxfId="49" priority="59"/>
  </conditionalFormatting>
  <conditionalFormatting sqref="E253:E262 E234:E245 E213:E220 E1:E15 E17:E205 E247:E251 E265:E311 E313:E344 E348:E516 E518:E529 E531:E1048576">
    <cfRule type="duplicateValues" dxfId="48" priority="55"/>
    <cfRule type="duplicateValues" dxfId="47" priority="68"/>
  </conditionalFormatting>
  <conditionalFormatting sqref="H10">
    <cfRule type="duplicateValues" dxfId="46" priority="56"/>
  </conditionalFormatting>
  <conditionalFormatting sqref="H10">
    <cfRule type="duplicateValues" dxfId="45" priority="57"/>
  </conditionalFormatting>
  <conditionalFormatting sqref="E16">
    <cfRule type="duplicateValues" dxfId="44" priority="53"/>
  </conditionalFormatting>
  <conditionalFormatting sqref="E16">
    <cfRule type="duplicateValues" dxfId="43" priority="52"/>
    <cfRule type="duplicateValues" dxfId="42" priority="54"/>
  </conditionalFormatting>
  <conditionalFormatting sqref="E206">
    <cfRule type="duplicateValues" dxfId="41" priority="50"/>
  </conditionalFormatting>
  <conditionalFormatting sqref="E206">
    <cfRule type="duplicateValues" dxfId="40" priority="49"/>
    <cfRule type="duplicateValues" dxfId="39" priority="51"/>
  </conditionalFormatting>
  <conditionalFormatting sqref="E209:E212">
    <cfRule type="duplicateValues" dxfId="38" priority="44"/>
  </conditionalFormatting>
  <conditionalFormatting sqref="E209:E212">
    <cfRule type="duplicateValues" dxfId="37" priority="43"/>
    <cfRule type="duplicateValues" dxfId="36" priority="45"/>
  </conditionalFormatting>
  <conditionalFormatting sqref="E207:E208">
    <cfRule type="duplicateValues" dxfId="35" priority="38"/>
  </conditionalFormatting>
  <conditionalFormatting sqref="E207:E208">
    <cfRule type="duplicateValues" dxfId="34" priority="37"/>
    <cfRule type="duplicateValues" dxfId="33" priority="39"/>
  </conditionalFormatting>
  <conditionalFormatting sqref="E221">
    <cfRule type="duplicateValues" dxfId="32" priority="35"/>
  </conditionalFormatting>
  <conditionalFormatting sqref="E221">
    <cfRule type="duplicateValues" dxfId="31" priority="34"/>
    <cfRule type="duplicateValues" dxfId="30" priority="36"/>
  </conditionalFormatting>
  <conditionalFormatting sqref="E222:E233">
    <cfRule type="duplicateValues" dxfId="29" priority="29"/>
  </conditionalFormatting>
  <conditionalFormatting sqref="E222:E233">
    <cfRule type="duplicateValues" dxfId="28" priority="28"/>
    <cfRule type="duplicateValues" dxfId="27" priority="30"/>
  </conditionalFormatting>
  <conditionalFormatting sqref="E246">
    <cfRule type="duplicateValues" dxfId="26" priority="26"/>
  </conditionalFormatting>
  <conditionalFormatting sqref="E246">
    <cfRule type="duplicateValues" dxfId="25" priority="25"/>
    <cfRule type="duplicateValues" dxfId="24" priority="27"/>
  </conditionalFormatting>
  <conditionalFormatting sqref="E252">
    <cfRule type="duplicateValues" dxfId="23" priority="23"/>
  </conditionalFormatting>
  <conditionalFormatting sqref="E252">
    <cfRule type="duplicateValues" dxfId="22" priority="22"/>
    <cfRule type="duplicateValues" dxfId="21" priority="24"/>
  </conditionalFormatting>
  <conditionalFormatting sqref="E264">
    <cfRule type="duplicateValues" dxfId="20" priority="20"/>
  </conditionalFormatting>
  <conditionalFormatting sqref="E264">
    <cfRule type="duplicateValues" dxfId="19" priority="19"/>
    <cfRule type="duplicateValues" dxfId="18" priority="21"/>
  </conditionalFormatting>
  <conditionalFormatting sqref="E263">
    <cfRule type="duplicateValues" dxfId="17" priority="17"/>
  </conditionalFormatting>
  <conditionalFormatting sqref="E263">
    <cfRule type="duplicateValues" dxfId="16" priority="16"/>
    <cfRule type="duplicateValues" dxfId="15" priority="18"/>
  </conditionalFormatting>
  <conditionalFormatting sqref="E312">
    <cfRule type="duplicateValues" dxfId="14" priority="14"/>
  </conditionalFormatting>
  <conditionalFormatting sqref="E312">
    <cfRule type="duplicateValues" dxfId="13" priority="13"/>
    <cfRule type="duplicateValues" dxfId="12" priority="15"/>
  </conditionalFormatting>
  <conditionalFormatting sqref="E345">
    <cfRule type="duplicateValues" dxfId="11" priority="11"/>
  </conditionalFormatting>
  <conditionalFormatting sqref="E345">
    <cfRule type="duplicateValues" dxfId="10" priority="10"/>
    <cfRule type="duplicateValues" dxfId="9" priority="12"/>
  </conditionalFormatting>
  <conditionalFormatting sqref="D346:D347">
    <cfRule type="duplicateValues" dxfId="8" priority="7"/>
  </conditionalFormatting>
  <conditionalFormatting sqref="D346:D347">
    <cfRule type="duplicateValues" dxfId="7" priority="8"/>
    <cfRule type="duplicateValues" dxfId="6" priority="9"/>
  </conditionalFormatting>
  <conditionalFormatting sqref="E517">
    <cfRule type="duplicateValues" dxfId="5" priority="5"/>
  </conditionalFormatting>
  <conditionalFormatting sqref="E517">
    <cfRule type="duplicateValues" dxfId="4" priority="4"/>
    <cfRule type="duplicateValues" dxfId="3" priority="6"/>
  </conditionalFormatting>
  <conditionalFormatting sqref="E530">
    <cfRule type="duplicateValues" dxfId="2" priority="2"/>
  </conditionalFormatting>
  <conditionalFormatting sqref="E530">
    <cfRule type="duplicateValues" dxfId="1" priority="1"/>
    <cfRule type="duplicateValues" dxfId="0" priority="3"/>
  </conditionalFormatting>
  <pageMargins left="0.23622047244094491" right="0.23622047244094491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</vt:lpstr>
      <vt:lpstr>свод_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2024-12-25T11:43:16Z</dcterms:modified>
</cp:coreProperties>
</file>