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331"/>
  </bookViews>
  <sheets>
    <sheet name="01.01.2025" sheetId="29" r:id="rId1"/>
  </sheets>
  <definedNames>
    <definedName name="_xlnm._FilterDatabase" localSheetId="0" hidden="1">'01.01.2025'!$B$1:$B$196</definedName>
    <definedName name="_xlnm.Print_Area" localSheetId="0">'01.01.2025'!$A$1:$F$181</definedName>
  </definedNames>
  <calcPr calcId="125725"/>
</workbook>
</file>

<file path=xl/calcChain.xml><?xml version="1.0" encoding="utf-8"?>
<calcChain xmlns="http://schemas.openxmlformats.org/spreadsheetml/2006/main">
  <c r="B105" i="29"/>
  <c r="C111"/>
  <c r="B111"/>
  <c r="B82"/>
  <c r="E94"/>
  <c r="D148"/>
  <c r="D82"/>
  <c r="F102"/>
  <c r="F103"/>
  <c r="F104"/>
  <c r="E102"/>
  <c r="E103"/>
  <c r="E104"/>
  <c r="D64"/>
  <c r="B19"/>
  <c r="B168" l="1"/>
  <c r="C148"/>
  <c r="D111"/>
  <c r="D8"/>
  <c r="C105" l="1"/>
  <c r="C42"/>
  <c r="F91"/>
  <c r="E91"/>
  <c r="C128"/>
  <c r="B128"/>
  <c r="E129"/>
  <c r="F129"/>
  <c r="E130"/>
  <c r="F130"/>
  <c r="C82"/>
  <c r="C61" s="1"/>
  <c r="B61"/>
  <c r="E101"/>
  <c r="F101"/>
  <c r="E100"/>
  <c r="F100"/>
  <c r="E88" l="1"/>
  <c r="F88"/>
  <c r="F90"/>
  <c r="B42" l="1"/>
  <c r="C51"/>
  <c r="B51"/>
  <c r="E54"/>
  <c r="C36"/>
  <c r="B36"/>
  <c r="E38"/>
  <c r="E80"/>
  <c r="F80"/>
  <c r="E81"/>
  <c r="F81"/>
  <c r="D105" l="1"/>
  <c r="D61"/>
  <c r="D42"/>
  <c r="E127" l="1"/>
  <c r="F127"/>
  <c r="E87"/>
  <c r="F87"/>
  <c r="F140"/>
  <c r="F141"/>
  <c r="E140"/>
  <c r="E141"/>
  <c r="F112"/>
  <c r="E112"/>
  <c r="F85"/>
  <c r="E85"/>
  <c r="F27"/>
  <c r="F28"/>
  <c r="E27"/>
  <c r="E28"/>
  <c r="F47"/>
  <c r="E47"/>
  <c r="F76"/>
  <c r="F77"/>
  <c r="F78"/>
  <c r="F79"/>
  <c r="E76"/>
  <c r="E77"/>
  <c r="E78"/>
  <c r="E79"/>
  <c r="F97"/>
  <c r="E97"/>
  <c r="F68"/>
  <c r="F69"/>
  <c r="E69"/>
  <c r="E68"/>
  <c r="D151"/>
  <c r="D136"/>
  <c r="F46"/>
  <c r="E46"/>
  <c r="E43"/>
  <c r="F43"/>
  <c r="F38"/>
  <c r="E99"/>
  <c r="F99"/>
  <c r="B25"/>
  <c r="C25"/>
  <c r="E49"/>
  <c r="F49"/>
  <c r="D25"/>
  <c r="C139"/>
  <c r="B139"/>
  <c r="C6"/>
  <c r="F54"/>
  <c r="D51"/>
  <c r="B8" l="1"/>
  <c r="C8"/>
  <c r="F98"/>
  <c r="E98"/>
  <c r="C168"/>
  <c r="D128"/>
  <c r="E90"/>
  <c r="D157"/>
  <c r="D36"/>
  <c r="C39"/>
  <c r="D39"/>
  <c r="B39"/>
  <c r="C58"/>
  <c r="D58"/>
  <c r="B58"/>
  <c r="B57" s="1"/>
  <c r="C136"/>
  <c r="B136"/>
  <c r="C30"/>
  <c r="F71" l="1"/>
  <c r="C151"/>
  <c r="D139" l="1"/>
  <c r="C157"/>
  <c r="C175" s="1"/>
  <c r="B157"/>
  <c r="B151"/>
  <c r="D9"/>
  <c r="E137"/>
  <c r="D168"/>
  <c r="D134" l="1"/>
  <c r="D30"/>
  <c r="D23"/>
  <c r="D19"/>
  <c r="D14"/>
  <c r="D6"/>
  <c r="E132"/>
  <c r="E133"/>
  <c r="E135"/>
  <c r="D29" l="1"/>
  <c r="D5"/>
  <c r="F124"/>
  <c r="E124"/>
  <c r="B30"/>
  <c r="E71"/>
  <c r="B29" l="1"/>
  <c r="D4"/>
  <c r="D55" s="1"/>
  <c r="F48"/>
  <c r="E48"/>
  <c r="E72"/>
  <c r="F72"/>
  <c r="E73"/>
  <c r="F73"/>
  <c r="E74"/>
  <c r="F74"/>
  <c r="E75"/>
  <c r="F75"/>
  <c r="E107"/>
  <c r="F107"/>
  <c r="E108"/>
  <c r="F108"/>
  <c r="E109"/>
  <c r="F109"/>
  <c r="E123"/>
  <c r="F123"/>
  <c r="F131"/>
  <c r="E131"/>
  <c r="E128" s="1"/>
  <c r="E106"/>
  <c r="F106"/>
  <c r="F70" l="1"/>
  <c r="E70"/>
  <c r="F65"/>
  <c r="F66"/>
  <c r="F67"/>
  <c r="E65"/>
  <c r="E66"/>
  <c r="E67"/>
  <c r="F52"/>
  <c r="E52"/>
  <c r="F44"/>
  <c r="F45"/>
  <c r="E45"/>
  <c r="E44"/>
  <c r="F34"/>
  <c r="F35"/>
  <c r="F33"/>
  <c r="E35"/>
  <c r="E34"/>
  <c r="E33"/>
  <c r="F32"/>
  <c r="E32"/>
  <c r="F31"/>
  <c r="E31"/>
  <c r="C9"/>
  <c r="C14"/>
  <c r="C19"/>
  <c r="C23"/>
  <c r="F23" s="1"/>
  <c r="E95"/>
  <c r="F95"/>
  <c r="C134"/>
  <c r="B6"/>
  <c r="D57"/>
  <c r="F174"/>
  <c r="E174"/>
  <c r="F173"/>
  <c r="E173"/>
  <c r="F172"/>
  <c r="E172"/>
  <c r="F171"/>
  <c r="E171"/>
  <c r="F170"/>
  <c r="E170"/>
  <c r="F169"/>
  <c r="E169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6"/>
  <c r="E156"/>
  <c r="F155"/>
  <c r="E155"/>
  <c r="F154"/>
  <c r="E154"/>
  <c r="F153"/>
  <c r="E153"/>
  <c r="F152"/>
  <c r="E152"/>
  <c r="F150"/>
  <c r="E150"/>
  <c r="F149"/>
  <c r="E149"/>
  <c r="F147"/>
  <c r="E147"/>
  <c r="F146"/>
  <c r="E146"/>
  <c r="F142"/>
  <c r="E142"/>
  <c r="F138"/>
  <c r="E138"/>
  <c r="F137"/>
  <c r="F135"/>
  <c r="B134"/>
  <c r="B56" s="1"/>
  <c r="F133"/>
  <c r="F132"/>
  <c r="F126"/>
  <c r="E126"/>
  <c r="F125"/>
  <c r="E125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0"/>
  <c r="E110"/>
  <c r="F96"/>
  <c r="E96"/>
  <c r="F93"/>
  <c r="E93"/>
  <c r="F92"/>
  <c r="E92"/>
  <c r="F89"/>
  <c r="E89"/>
  <c r="F86"/>
  <c r="E86"/>
  <c r="F84"/>
  <c r="E84"/>
  <c r="F83"/>
  <c r="E83"/>
  <c r="F63"/>
  <c r="E63"/>
  <c r="F60"/>
  <c r="E60"/>
  <c r="F59"/>
  <c r="E59"/>
  <c r="F53"/>
  <c r="E53"/>
  <c r="F50"/>
  <c r="E50"/>
  <c r="F41"/>
  <c r="E41"/>
  <c r="F40"/>
  <c r="E40"/>
  <c r="F37"/>
  <c r="F36" s="1"/>
  <c r="E37"/>
  <c r="E36" s="1"/>
  <c r="F26"/>
  <c r="F25" s="1"/>
  <c r="E26"/>
  <c r="E25" s="1"/>
  <c r="F24"/>
  <c r="E24"/>
  <c r="B23"/>
  <c r="F22"/>
  <c r="E22"/>
  <c r="F21"/>
  <c r="E21"/>
  <c r="F20"/>
  <c r="E20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E134" l="1"/>
  <c r="E39"/>
  <c r="E58"/>
  <c r="C5"/>
  <c r="F128"/>
  <c r="F39"/>
  <c r="F58"/>
  <c r="C57"/>
  <c r="C56" s="1"/>
  <c r="E136"/>
  <c r="D56"/>
  <c r="D143" s="1"/>
  <c r="E23"/>
  <c r="F6"/>
  <c r="E64"/>
  <c r="E62" s="1"/>
  <c r="E151"/>
  <c r="F64"/>
  <c r="F62" s="1"/>
  <c r="F139"/>
  <c r="E6"/>
  <c r="F136"/>
  <c r="E8"/>
  <c r="E51"/>
  <c r="F111"/>
  <c r="F105" s="1"/>
  <c r="F168"/>
  <c r="F157"/>
  <c r="F151"/>
  <c r="F51"/>
  <c r="F19"/>
  <c r="E139"/>
  <c r="E111"/>
  <c r="E105" s="1"/>
  <c r="F82"/>
  <c r="E82"/>
  <c r="E168"/>
  <c r="E157"/>
  <c r="E9"/>
  <c r="F134"/>
  <c r="E42"/>
  <c r="C29"/>
  <c r="F30"/>
  <c r="E30"/>
  <c r="E19"/>
  <c r="E14"/>
  <c r="B5"/>
  <c r="F9"/>
  <c r="F8"/>
  <c r="F42"/>
  <c r="F14"/>
  <c r="F29" l="1"/>
  <c r="E29"/>
  <c r="F61"/>
  <c r="E61"/>
  <c r="B4"/>
  <c r="C4"/>
  <c r="C55" s="1"/>
  <c r="E5"/>
  <c r="F5"/>
  <c r="E57"/>
  <c r="F57"/>
  <c r="B55" l="1"/>
  <c r="F55"/>
  <c r="F4"/>
  <c r="E4"/>
  <c r="F56"/>
  <c r="E56"/>
  <c r="C143"/>
  <c r="C176" s="1"/>
  <c r="E55" l="1"/>
  <c r="B143"/>
  <c r="F143"/>
  <c r="E143" l="1"/>
  <c r="E145" l="1"/>
  <c r="B148"/>
  <c r="E148" s="1"/>
  <c r="B175"/>
  <c r="B176" s="1"/>
  <c r="E175" l="1"/>
  <c r="F148"/>
  <c r="D175"/>
  <c r="F175" l="1"/>
  <c r="D176"/>
  <c r="F145"/>
</calcChain>
</file>

<file path=xl/sharedStrings.xml><?xml version="1.0" encoding="utf-8"?>
<sst xmlns="http://schemas.openxmlformats.org/spreadsheetml/2006/main" count="182" uniqueCount="178">
  <si>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</si>
  <si>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</si>
  <si>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</si>
  <si>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</si>
  <si>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</si>
  <si>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</si>
  <si>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</si>
  <si>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</si>
  <si>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</si>
  <si>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</si>
  <si>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</si>
  <si>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</si>
  <si>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</si>
  <si>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</si>
  <si>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</si>
  <si>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</si>
  <si>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</si>
  <si>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</si>
  <si>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</si>
  <si>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</si>
  <si>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</si>
  <si>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</si>
  <si>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</si>
  <si>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</si>
  <si>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</si>
  <si>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</si>
  <si>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</si>
  <si>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</si>
  <si>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</si>
  <si>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</si>
  <si>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</si>
  <si>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</si>
  <si>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</si>
  <si>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</si>
  <si>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</si>
  <si>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</si>
  <si>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</si>
  <si>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</si>
  <si>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</si>
  <si>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</si>
  <si>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</si>
  <si>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</si>
  <si>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</si>
  <si>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</si>
  <si>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</si>
  <si>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</si>
  <si>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</si>
  <si>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</si>
  <si>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</si>
  <si>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</si>
  <si>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</si>
  <si>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</si>
  <si>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</si>
  <si>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 xml:space="preserve">    -Водные хозяйство 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</si>
  <si>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</si>
  <si>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</si>
  <si>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</si>
  <si>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</si>
  <si>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</si>
  <si>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</si>
  <si>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</si>
  <si>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</si>
  <si>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 xml:space="preserve">  - Другие вопросы в области жилищно-коммунального хозяйства</t>
  </si>
  <si>
    <t>(руб.)</t>
  </si>
  <si>
    <t>ИТОГО РАСХОДОВ</t>
  </si>
  <si>
    <t>ИТОГО ДОХОДОВ</t>
  </si>
  <si>
    <t>Межбюджетные трансферты общего характера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</si>
  <si>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</si>
  <si>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</si>
  <si>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</si>
  <si>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</si>
  <si>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</si>
  <si>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</si>
  <si>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  -  реализация проектов развития общественной инфраструктуры, основанных на местных инициативах</t>
  </si>
  <si>
    <t>ШТРАФЫ, САНКЦИИ, ВОЗМЕЩЕНИЕ УЩЕРБА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</si>
  <si>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</si>
  <si>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</si>
  <si>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</si>
  <si>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</si>
  <si>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</si>
  <si>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</si>
  <si>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</si>
  <si>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Прочие безвозмездные поступления</t>
  </si>
  <si>
    <t xml:space="preserve">   - Общеэкономические вопросы</t>
  </si>
  <si>
    <t xml:space="preserve">  - реализация вопросов местного значения в сфере образования, физической культуры и спорта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</si>
  <si>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</si>
  <si>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</si>
  <si>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</si>
  <si>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Доходы бюджетов муниципальных районов от возврата организациями остатков субсидий прошлых лет</t>
  </si>
  <si>
    <t>Упрощенная система налогообложения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</si>
  <si>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</si>
  <si>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</si>
  <si>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</si>
  <si>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</si>
  <si>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</si>
  <si>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</si>
  <si>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</si>
  <si>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</si>
  <si>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</si>
  <si>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</si>
  <si>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</si>
  <si>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</si>
  <si>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</si>
  <si>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</si>
  <si>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</si>
  <si>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</si>
  <si>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</si>
  <si>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</si>
  <si>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</si>
  <si>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</si>
  <si>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</si>
  <si>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</si>
  <si>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</si>
  <si>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</si>
  <si>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</si>
  <si>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</si>
  <si>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</si>
  <si>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</si>
  <si>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</si>
  <si>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</si>
  <si>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</si>
  <si>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</si>
  <si>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</si>
  <si>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</si>
  <si>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</si>
  <si>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Прочие безвозмездные поступления в бюджеты муниципальных округов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</si>
  <si>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</si>
  <si>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</si>
  <si>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</si>
  <si>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</si>
  <si>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>План на 2024</t>
  </si>
  <si>
    <t>% исп. 2024 г. к 2023 г.</t>
  </si>
  <si>
    <t>Субсидии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(Созданы новые места в образовательных организациях различных типов для реализации дополнительных общеразвивающих программ всех направленностей)</t>
  </si>
  <si>
    <t xml:space="preserve"> - субсидии на капитальный ремонт муниципальных учреждений культуры клубного типа</t>
  </si>
  <si>
    <t>Субсидии бюджетам муниципальных округов на развитие сети учреждений культурно-досугового типа</t>
  </si>
  <si>
    <t>Субсидии бюджетам муниципальных округов на проведение комплексных кадастровых работ</t>
  </si>
  <si>
    <t xml:space="preserve"> - осуществление государственных полномочий Чувашской Республики по ведению учета граждан, нуждающихся в жилых помещениях</t>
  </si>
  <si>
    <t xml:space="preserve"> - субвенции для осуществления государственных полномочий Чувашской Республики в сфере трудовых отношений</t>
  </si>
  <si>
    <t>Плата за размещение отходов производства</t>
  </si>
  <si>
    <t xml:space="preserve">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</si>
  <si>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поддержку отрасли культуры</t>
  </si>
  <si>
    <t>Межбюджетные трансферты, передаваемые бюджетам муниципальных округов на создание модельных муниципальных библиотек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</si>
  <si>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</si>
  <si>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</si>
  <si>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</si>
  <si>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</si>
  <si>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 xml:space="preserve"> - создание и (или) модернизация источников водоснабжения (водонапорных башен и водозаборных скважин) в населенных пунктах</t>
  </si>
  <si>
    <t>Начальник финансового отдела                                                                                                                                                          З.М.Айнетдинова</t>
  </si>
  <si>
    <t xml:space="preserve">Прочие неналоговые доходы бюджетов </t>
  </si>
  <si>
    <t>Государственная пошлина за выдачу разрешения на установку рекламной конструкции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</si>
  <si>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</si>
  <si>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</si>
  <si>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</si>
  <si>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развитие транспортной инфраструктуры на сельских территориях</t>
  </si>
  <si>
    <t>Доходы бюджетов муниципальных округов от возврата  учреждениями остатков субсидий прошлых лет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</si>
  <si>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 муниципальных округов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</si>
  <si>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</si>
  <si>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</si>
  <si>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 xml:space="preserve"> - субсидии на разработку генеральных планов муниципальных образований Чувашской Республики</t>
  </si>
  <si>
    <t>Субвенции бюджетам муниципальных районов на компенсацию части платы ,взимаемой с родителей (законных представителей) 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</si>
  <si>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</si>
  <si>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</si>
  <si>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</si>
  <si>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</si>
  <si>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и нотариальный действий</t>
  </si>
  <si>
    <r>
      <t>Доходы от реализации иного имущества, находящегося в собственности муниципальных округов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  </r>
  </si>
  <si>
    <t xml:space="preserve"> разработка правил землепользования и застройки муниципальных образований Чувашской Республики</t>
  </si>
  <si>
    <t xml:space="preserve">Охрана окружающей среды </t>
  </si>
  <si>
    <t xml:space="preserve"> 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</si>
  <si>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софинансирование расходных обязательств муниципальных  связанных с повышением заработанной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№761 "О Национальной стратегии действий в интересах детей на 2012-2017годы."</t>
  </si>
  <si>
    <t xml:space="preserve">софинансирование расходных обязательств муниципальных образований,связанных с повышением заработанной платы работников муниципальных учреждений культуры в рамках реализации Указа Президента Российской Федерации от 07 мая 2012 года №597 "О мерах по реализации госудаственной социальной политики" </t>
  </si>
  <si>
    <t xml:space="preserve"> - укрепление материально-технической базы муниципальных учреждений культурно-досугового типа (в части оснащения оборудованием)</t>
  </si>
  <si>
    <t xml:space="preserve"> ИСПОЛНЕНИЕ БЮДЖЕТА КОМСОМОЛЬСКОГО МУНИЦИПАЛЬНОГО ОКРУГА  НА 01 ЯНВАРЯ 2025 г.</t>
  </si>
  <si>
    <t>Исполнено на 01.01.2025г.</t>
  </si>
  <si>
    <t>Исполнено на 01.01.2024г.</t>
  </si>
  <si>
    <t>реализация меоприятий по благоустройству дворовых территорий и тротуаров</t>
  </si>
  <si>
    <t>реализация мероприятий по обеспечению антитеррористической защищенности обьектов(территорий), пожарной безопасности и оснащение медицинских блоков муниципальных образовательных организаций</t>
  </si>
  <si>
    <t xml:space="preserve">   -  реализация проектов развития общественной инфраструктуры, основанных на местных инициативах(остаток)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</si>
</sst>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0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3" borderId="0"/>
    <xf numFmtId="0" fontId="15" fillId="3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3" borderId="10"/>
    <xf numFmtId="0" fontId="15" fillId="0" borderId="0">
      <alignment vertical="center" wrapText="1"/>
    </xf>
    <xf numFmtId="0" fontId="13" fillId="0" borderId="11">
      <alignment horizontal="center" vertical="center" wrapText="1"/>
    </xf>
    <xf numFmtId="0" fontId="19" fillId="0" borderId="0">
      <alignment vertical="center"/>
    </xf>
    <xf numFmtId="0" fontId="13" fillId="3" borderId="12"/>
    <xf numFmtId="0" fontId="20" fillId="0" borderId="0">
      <alignment vertical="center" wrapText="1"/>
    </xf>
    <xf numFmtId="49" fontId="13" fillId="0" borderId="11">
      <alignment horizontal="left" vertical="top" wrapText="1" indent="2"/>
    </xf>
    <xf numFmtId="0" fontId="19" fillId="0" borderId="10">
      <alignment vertical="center"/>
    </xf>
    <xf numFmtId="49" fontId="13" fillId="0" borderId="11">
      <alignment horizontal="center" vertical="top" shrinkToFit="1"/>
    </xf>
    <xf numFmtId="0" fontId="19" fillId="0" borderId="11">
      <alignment horizontal="center" vertical="center" wrapText="1"/>
    </xf>
    <xf numFmtId="4" fontId="13" fillId="0" borderId="11">
      <alignment horizontal="right" vertical="top" shrinkToFit="1"/>
    </xf>
    <xf numFmtId="0" fontId="19" fillId="0" borderId="11">
      <alignment horizontal="center" vertical="center" wrapText="1"/>
    </xf>
    <xf numFmtId="10" fontId="13" fillId="0" borderId="11">
      <alignment horizontal="right" vertical="top" shrinkToFit="1"/>
    </xf>
    <xf numFmtId="0" fontId="15" fillId="3" borderId="12">
      <alignment vertical="center"/>
    </xf>
    <xf numFmtId="0" fontId="13" fillId="3" borderId="12">
      <alignment shrinkToFit="1"/>
    </xf>
    <xf numFmtId="49" fontId="21" fillId="0" borderId="13">
      <alignment vertical="center" wrapText="1"/>
    </xf>
    <xf numFmtId="0" fontId="22" fillId="0" borderId="11">
      <alignment horizontal="left"/>
    </xf>
    <xf numFmtId="0" fontId="15" fillId="3" borderId="14">
      <alignment vertical="center"/>
    </xf>
    <xf numFmtId="4" fontId="22" fillId="4" borderId="11">
      <alignment horizontal="right" vertical="top" shrinkToFit="1"/>
    </xf>
    <xf numFmtId="49" fontId="23" fillId="0" borderId="15">
      <alignment horizontal="left" vertical="center" wrapText="1" indent="1"/>
    </xf>
    <xf numFmtId="10" fontId="22" fillId="4" borderId="11">
      <alignment horizontal="right" vertical="top" shrinkToFit="1"/>
    </xf>
    <xf numFmtId="0" fontId="15" fillId="3" borderId="16">
      <alignment vertical="center"/>
    </xf>
    <xf numFmtId="0" fontId="13" fillId="3" borderId="14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1">
      <alignment vertical="top" wrapText="1"/>
    </xf>
    <xf numFmtId="0" fontId="15" fillId="0" borderId="10">
      <alignment horizontal="left" vertical="center" wrapText="1"/>
    </xf>
    <xf numFmtId="4" fontId="22" fillId="5" borderId="11">
      <alignment horizontal="right" vertical="top" shrinkToFit="1"/>
    </xf>
    <xf numFmtId="0" fontId="15" fillId="0" borderId="12">
      <alignment horizontal="left" vertical="center" wrapText="1"/>
    </xf>
    <xf numFmtId="10" fontId="22" fillId="5" borderId="11">
      <alignment horizontal="right" vertical="top" shrinkToFit="1"/>
    </xf>
    <xf numFmtId="0" fontId="15" fillId="0" borderId="14">
      <alignment vertical="center" wrapText="1"/>
    </xf>
    <xf numFmtId="0" fontId="13" fillId="3" borderId="12">
      <alignment horizontal="center"/>
    </xf>
    <xf numFmtId="0" fontId="19" fillId="0" borderId="17">
      <alignment horizontal="center" vertical="center" wrapText="1"/>
    </xf>
    <xf numFmtId="0" fontId="13" fillId="3" borderId="12">
      <alignment horizontal="left"/>
    </xf>
    <xf numFmtId="0" fontId="15" fillId="3" borderId="18">
      <alignment vertical="center"/>
    </xf>
    <xf numFmtId="0" fontId="13" fillId="3" borderId="14">
      <alignment horizontal="center"/>
    </xf>
    <xf numFmtId="49" fontId="21" fillId="0" borderId="19">
      <alignment horizontal="center" vertical="center" shrinkToFit="1"/>
    </xf>
    <xf numFmtId="0" fontId="13" fillId="3" borderId="14">
      <alignment horizontal="left"/>
    </xf>
    <xf numFmtId="49" fontId="23" fillId="0" borderId="19">
      <alignment horizontal="center" vertical="center" shrinkToFit="1"/>
    </xf>
    <xf numFmtId="0" fontId="15" fillId="3" borderId="20">
      <alignment vertical="center"/>
    </xf>
    <xf numFmtId="0" fontId="15" fillId="0" borderId="21">
      <alignment vertical="center"/>
    </xf>
    <xf numFmtId="0" fontId="15" fillId="3" borderId="0">
      <alignment vertical="center" shrinkToFit="1"/>
    </xf>
    <xf numFmtId="0" fontId="19" fillId="0" borderId="0">
      <alignment vertical="center" wrapText="1"/>
    </xf>
    <xf numFmtId="1" fontId="21" fillId="0" borderId="11">
      <alignment horizontal="center" vertical="center" shrinkToFit="1"/>
    </xf>
    <xf numFmtId="1" fontId="23" fillId="0" borderId="11">
      <alignment horizontal="center" vertical="center" shrinkToFit="1"/>
    </xf>
    <xf numFmtId="49" fontId="19" fillId="0" borderId="0">
      <alignment vertical="center" wrapText="1"/>
    </xf>
    <xf numFmtId="49" fontId="15" fillId="0" borderId="14">
      <alignment vertical="center" wrapText="1"/>
    </xf>
    <xf numFmtId="49" fontId="15" fillId="0" borderId="0">
      <alignment vertical="center" wrapText="1"/>
    </xf>
    <xf numFmtId="49" fontId="19" fillId="0" borderId="11">
      <alignment horizontal="center" vertical="center" wrapText="1"/>
    </xf>
    <xf numFmtId="49" fontId="19" fillId="0" borderId="11">
      <alignment horizontal="center" vertical="center" wrapText="1"/>
    </xf>
    <xf numFmtId="4" fontId="21" fillId="0" borderId="11">
      <alignment horizontal="right" vertical="center" shrinkToFit="1"/>
    </xf>
    <xf numFmtId="4" fontId="24" fillId="0" borderId="11">
      <alignment horizontal="right" vertical="center" shrinkToFit="1"/>
    </xf>
    <xf numFmtId="4" fontId="23" fillId="0" borderId="11">
      <alignment horizontal="right" vertical="center" shrinkToFit="1"/>
    </xf>
    <xf numFmtId="0" fontId="15" fillId="0" borderId="14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0">
      <alignment vertical="center"/>
    </xf>
    <xf numFmtId="0" fontId="25" fillId="0" borderId="14">
      <alignment vertical="center"/>
    </xf>
    <xf numFmtId="0" fontId="19" fillId="0" borderId="11">
      <alignment horizontal="center" vertical="center" wrapText="1"/>
    </xf>
    <xf numFmtId="0" fontId="26" fillId="0" borderId="0">
      <alignment horizontal="center" vertical="center" wrapText="1"/>
    </xf>
    <xf numFmtId="0" fontId="19" fillId="0" borderId="22">
      <alignment vertical="center"/>
    </xf>
    <xf numFmtId="0" fontId="19" fillId="0" borderId="23">
      <alignment horizontal="right" vertical="center"/>
    </xf>
    <xf numFmtId="0" fontId="21" fillId="0" borderId="23">
      <alignment horizontal="right" vertical="center"/>
    </xf>
    <xf numFmtId="0" fontId="21" fillId="0" borderId="17">
      <alignment horizontal="center" vertical="center"/>
    </xf>
    <xf numFmtId="49" fontId="19" fillId="0" borderId="24">
      <alignment horizontal="center" vertical="center"/>
    </xf>
    <xf numFmtId="0" fontId="19" fillId="0" borderId="25">
      <alignment horizontal="center" vertical="center" shrinkToFit="1"/>
    </xf>
    <xf numFmtId="1" fontId="21" fillId="0" borderId="25">
      <alignment horizontal="center" vertical="center" shrinkToFit="1"/>
    </xf>
    <xf numFmtId="0" fontId="21" fillId="0" borderId="25">
      <alignment vertical="center"/>
    </xf>
    <xf numFmtId="49" fontId="21" fillId="0" borderId="25">
      <alignment horizontal="center" vertical="center"/>
    </xf>
    <xf numFmtId="49" fontId="21" fillId="0" borderId="26">
      <alignment horizontal="center" vertical="center"/>
    </xf>
    <xf numFmtId="0" fontId="25" fillId="0" borderId="21">
      <alignment vertical="center"/>
    </xf>
    <xf numFmtId="4" fontId="21" fillId="0" borderId="13">
      <alignment horizontal="right" vertical="center" shrinkToFit="1"/>
    </xf>
    <xf numFmtId="4" fontId="23" fillId="0" borderId="13">
      <alignment horizontal="right" vertical="center" shrinkToFit="1"/>
    </xf>
    <xf numFmtId="0" fontId="19" fillId="0" borderId="19">
      <alignment horizontal="center" vertical="center" wrapText="1"/>
    </xf>
    <xf numFmtId="0" fontId="19" fillId="0" borderId="11">
      <alignment horizontal="center" vertical="center" wrapText="1"/>
    </xf>
    <xf numFmtId="0" fontId="20" fillId="0" borderId="0">
      <alignment horizontal="left" vertical="center" wrapText="1"/>
    </xf>
    <xf numFmtId="0" fontId="19" fillId="0" borderId="19">
      <alignment horizontal="center" vertical="center" wrapText="1"/>
    </xf>
    <xf numFmtId="49" fontId="15" fillId="3" borderId="14">
      <alignment vertical="center"/>
    </xf>
    <xf numFmtId="1" fontId="21" fillId="0" borderId="19">
      <alignment horizontal="center" vertical="center" shrinkToFit="1"/>
    </xf>
    <xf numFmtId="0" fontId="23" fillId="0" borderId="19">
      <alignment horizontal="center" vertical="center" shrinkToFit="1"/>
    </xf>
    <xf numFmtId="0" fontId="19" fillId="0" borderId="11">
      <alignment horizontal="center" vertical="center" wrapText="1"/>
    </xf>
    <xf numFmtId="0" fontId="17" fillId="0" borderId="0">
      <alignment vertical="center" wrapText="1"/>
    </xf>
    <xf numFmtId="49" fontId="19" fillId="0" borderId="11">
      <alignment horizontal="center" vertical="center" wrapText="1"/>
    </xf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7" fillId="12" borderId="27" applyNumberFormat="0" applyAlignment="0" applyProtection="0"/>
    <xf numFmtId="0" fontId="28" fillId="13" borderId="28" applyNumberFormat="0" applyAlignment="0" applyProtection="0"/>
    <xf numFmtId="0" fontId="29" fillId="13" borderId="27" applyNumberFormat="0" applyAlignment="0" applyProtection="0"/>
    <xf numFmtId="0" fontId="30" fillId="0" borderId="29" applyNumberFormat="0" applyFill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4" fillId="14" borderId="33" applyNumberFormat="0" applyAlignment="0" applyProtection="0"/>
    <xf numFmtId="0" fontId="35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6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4" borderId="34" applyNumberFormat="0" applyFont="0" applyAlignment="0" applyProtection="0"/>
    <xf numFmtId="0" fontId="39" fillId="0" borderId="35" applyNumberFormat="0" applyFill="0" applyAlignment="0" applyProtection="0"/>
    <xf numFmtId="0" fontId="40" fillId="0" borderId="0" applyNumberFormat="0" applyFill="0" applyBorder="0" applyAlignment="0" applyProtection="0"/>
    <xf numFmtId="0" fontId="41" fillId="17" borderId="0" applyNumberFormat="0" applyBorder="0" applyAlignment="0" applyProtection="0"/>
  </cellStyleXfs>
  <cellXfs count="81">
    <xf numFmtId="0" fontId="0" fillId="0" borderId="0" xfId="0"/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28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46" fillId="0" borderId="36" xfId="31" applyNumberFormat="1" applyFont="1" applyFill="1" applyBorder="1" applyAlignment="1" applyProtection="1">
      <alignment wrapText="1"/>
    </xf>
    <xf numFmtId="0" fontId="46" fillId="0" borderId="2" xfId="31" applyNumberFormat="1" applyFont="1" applyFill="1" applyBorder="1" applyAlignment="1" applyProtection="1">
      <alignment wrapText="1"/>
    </xf>
    <xf numFmtId="2" fontId="9" fillId="0" borderId="2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" fontId="46" fillId="0" borderId="11" xfId="45" applyNumberFormat="1" applyFont="1" applyFill="1" applyBorder="1" applyAlignment="1" applyProtection="1">
      <alignment horizontal="center" vertical="center" shrinkToFit="1"/>
    </xf>
    <xf numFmtId="4" fontId="7" fillId="0" borderId="0" xfId="0" applyNumberFormat="1" applyFont="1" applyFill="1" applyAlignment="1">
      <alignment vertical="center"/>
    </xf>
    <xf numFmtId="164" fontId="8" fillId="0" borderId="2" xfId="0" applyNumberFormat="1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4" fontId="11" fillId="0" borderId="7" xfId="51" applyNumberFormat="1" applyFont="1" applyFill="1" applyBorder="1" applyAlignment="1" applyProtection="1">
      <alignment horizontal="center" vertical="center" shrinkToFit="1"/>
    </xf>
    <xf numFmtId="4" fontId="7" fillId="0" borderId="11" xfId="51" applyNumberFormat="1" applyFont="1" applyFill="1" applyAlignment="1" applyProtection="1">
      <alignment horizontal="center" vertical="center" shrinkToFi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164" fontId="7" fillId="0" borderId="0" xfId="0" applyNumberFormat="1" applyFont="1" applyFill="1" applyAlignment="1">
      <alignment horizontal="center" vertical="center"/>
    </xf>
    <xf numFmtId="164" fontId="43" fillId="0" borderId="0" xfId="0" applyNumberFormat="1" applyFont="1" applyFill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right" vertical="center"/>
    </xf>
    <xf numFmtId="4" fontId="46" fillId="0" borderId="11" xfId="61" applyNumberFormat="1" applyFont="1" applyFill="1" applyBorder="1" applyAlignment="1" applyProtection="1">
      <alignment horizontal="center" vertical="center"/>
    </xf>
    <xf numFmtId="4" fontId="7" fillId="0" borderId="7" xfId="75" applyNumberFormat="1" applyFont="1" applyFill="1" applyBorder="1" applyAlignment="1" applyProtection="1">
      <alignment horizontal="center" vertical="center" shrinkToFit="1"/>
    </xf>
    <xf numFmtId="4" fontId="7" fillId="0" borderId="8" xfId="75" applyNumberFormat="1" applyFont="1" applyFill="1" applyBorder="1" applyAlignment="1" applyProtection="1">
      <alignment horizontal="center" vertical="center" shrinkToFit="1"/>
    </xf>
    <xf numFmtId="4" fontId="7" fillId="0" borderId="1" xfId="75" applyNumberFormat="1" applyFont="1" applyFill="1" applyBorder="1" applyAlignment="1" applyProtection="1">
      <alignment horizontal="center" vertical="center" shrinkToFit="1"/>
    </xf>
    <xf numFmtId="4" fontId="7" fillId="0" borderId="2" xfId="75" applyNumberFormat="1" applyFont="1" applyFill="1" applyBorder="1" applyAlignment="1" applyProtection="1">
      <alignment horizontal="center" vertical="center" shrinkToFit="1"/>
    </xf>
    <xf numFmtId="4" fontId="7" fillId="0" borderId="2" xfId="0" applyNumberFormat="1" applyFont="1" applyFill="1" applyBorder="1" applyAlignment="1" applyProtection="1">
      <alignment horizontal="center" vertical="center"/>
      <protection locked="0"/>
    </xf>
    <xf numFmtId="4" fontId="7" fillId="0" borderId="2" xfId="0" applyNumberFormat="1" applyFont="1" applyFill="1" applyBorder="1" applyAlignment="1">
      <alignment horizontal="center" vertical="center"/>
    </xf>
    <xf numFmtId="4" fontId="48" fillId="0" borderId="11" xfId="45" applyNumberFormat="1" applyFont="1" applyFill="1" applyBorder="1" applyAlignment="1" applyProtection="1">
      <alignment horizontal="center" vertical="center" shrinkToFi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45" fillId="0" borderId="2" xfId="0" applyNumberFormat="1" applyFont="1" applyFill="1" applyBorder="1" applyAlignment="1">
      <alignment horizontal="center" vertical="center" wrapText="1"/>
    </xf>
    <xf numFmtId="164" fontId="42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8" fillId="0" borderId="7" xfId="51" applyNumberFormat="1" applyFont="1" applyFill="1" applyBorder="1" applyAlignment="1" applyProtection="1">
      <alignment horizontal="center" vertical="center" shrinkToFit="1"/>
    </xf>
    <xf numFmtId="4" fontId="7" fillId="0" borderId="7" xfId="51" applyNumberFormat="1" applyFont="1" applyFill="1" applyBorder="1" applyAlignment="1" applyProtection="1">
      <alignment horizontal="center" vertical="center" shrinkToFit="1"/>
    </xf>
    <xf numFmtId="164" fontId="7" fillId="0" borderId="5" xfId="0" applyNumberFormat="1" applyFont="1" applyFill="1" applyBorder="1" applyAlignment="1">
      <alignment horizontal="center" vertical="center"/>
    </xf>
    <xf numFmtId="4" fontId="10" fillId="0" borderId="7" xfId="51" applyNumberFormat="1" applyFont="1" applyFill="1" applyBorder="1" applyAlignment="1" applyProtection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center"/>
    </xf>
    <xf numFmtId="4" fontId="8" fillId="0" borderId="11" xfId="51" applyNumberFormat="1" applyFont="1" applyFill="1" applyAlignment="1" applyProtection="1">
      <alignment horizontal="center" vertical="center" shrinkToFit="1"/>
    </xf>
    <xf numFmtId="4" fontId="7" fillId="0" borderId="11" xfId="51" applyNumberFormat="1" applyFont="1" applyFill="1" applyBorder="1" applyAlignment="1" applyProtection="1">
      <alignment horizontal="center" vertical="center" shrinkToFit="1"/>
    </xf>
    <xf numFmtId="164" fontId="7" fillId="0" borderId="2" xfId="0" applyNumberFormat="1" applyFont="1" applyFill="1" applyBorder="1" applyAlignment="1">
      <alignment horizontal="right" vertical="center"/>
    </xf>
    <xf numFmtId="164" fontId="44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/>
    </xf>
    <xf numFmtId="0" fontId="43" fillId="0" borderId="0" xfId="0" applyFont="1" applyFill="1"/>
    <xf numFmtId="4" fontId="49" fillId="0" borderId="11" xfId="45" applyNumberFormat="1" applyFont="1" applyFill="1" applyBorder="1" applyAlignment="1" applyProtection="1">
      <alignment horizontal="center" vertical="center" shrinkToFit="1"/>
    </xf>
    <xf numFmtId="4" fontId="49" fillId="0" borderId="37" xfId="45" applyNumberFormat="1" applyFont="1" applyFill="1" applyBorder="1" applyAlignment="1" applyProtection="1">
      <alignment horizontal="center" vertical="center" shrinkToFi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42" fillId="0" borderId="6" xfId="0" applyNumberFormat="1" applyFont="1" applyFill="1" applyBorder="1" applyAlignment="1">
      <alignment horizontal="right" vertical="center"/>
    </xf>
    <xf numFmtId="164" fontId="8" fillId="18" borderId="2" xfId="0" applyNumberFormat="1" applyFont="1" applyFill="1" applyBorder="1" applyAlignment="1">
      <alignment horizontal="left" vertical="center"/>
    </xf>
    <xf numFmtId="164" fontId="8" fillId="18" borderId="2" xfId="0" applyNumberFormat="1" applyFont="1" applyFill="1" applyBorder="1" applyAlignment="1">
      <alignment horizontal="center" vertical="center"/>
    </xf>
    <xf numFmtId="4" fontId="8" fillId="18" borderId="2" xfId="0" applyNumberFormat="1" applyFont="1" applyFill="1" applyBorder="1" applyAlignment="1">
      <alignment horizontal="center" vertical="center"/>
    </xf>
    <xf numFmtId="164" fontId="8" fillId="18" borderId="2" xfId="0" applyNumberFormat="1" applyFont="1" applyFill="1" applyBorder="1" applyAlignment="1">
      <alignment horizontal="right" vertical="center"/>
    </xf>
    <xf numFmtId="4" fontId="7" fillId="18" borderId="0" xfId="0" applyNumberFormat="1" applyFont="1" applyFill="1" applyAlignment="1">
      <alignment vertical="center"/>
    </xf>
    <xf numFmtId="0" fontId="7" fillId="18" borderId="0" xfId="0" applyFont="1" applyFill="1" applyAlignment="1">
      <alignment vertical="center"/>
    </xf>
    <xf numFmtId="4" fontId="48" fillId="0" borderId="11" xfId="61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  <colors>
    <mruColors>
      <color rgb="FFFFFF99"/>
      <color rgb="FFFF5050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2"/>
  <sheetViews>
    <sheetView tabSelected="1" view="pageBreakPreview" topLeftCell="A140" zoomScale="130" zoomScaleNormal="100" zoomScaleSheetLayoutView="130" zoomScalePageLayoutView="85" workbookViewId="0">
      <selection activeCell="A145" sqref="A145:XFD145"/>
    </sheetView>
  </sheetViews>
  <sheetFormatPr defaultRowHeight="12.75"/>
  <cols>
    <col min="1" max="1" width="70.7109375" style="1" customWidth="1"/>
    <col min="2" max="2" width="19.140625" style="18" customWidth="1"/>
    <col min="3" max="3" width="18.7109375" style="18" customWidth="1"/>
    <col min="4" max="4" width="19.140625" style="68" customWidth="1"/>
    <col min="5" max="5" width="12" style="1" customWidth="1"/>
    <col min="6" max="6" width="12.85546875" style="1" customWidth="1"/>
    <col min="7" max="7" width="16.5703125" style="1" customWidth="1"/>
    <col min="8" max="8" width="9.140625" style="1"/>
    <col min="9" max="9" width="9.85546875" style="1" bestFit="1" customWidth="1"/>
    <col min="10" max="16384" width="9.140625" style="1"/>
  </cols>
  <sheetData>
    <row r="1" spans="1:6">
      <c r="A1" s="39" t="s">
        <v>172</v>
      </c>
      <c r="B1" s="39"/>
      <c r="C1" s="39"/>
      <c r="D1" s="39"/>
      <c r="E1" s="39"/>
      <c r="F1" s="39"/>
    </row>
    <row r="2" spans="1:6">
      <c r="A2" s="40"/>
      <c r="B2" s="41"/>
      <c r="C2" s="41"/>
      <c r="D2" s="42"/>
      <c r="E2" s="43" t="s">
        <v>63</v>
      </c>
      <c r="F2" s="43"/>
    </row>
    <row r="3" spans="1:6" ht="25.5">
      <c r="A3" s="2" t="s">
        <v>0</v>
      </c>
      <c r="B3" s="3" t="s">
        <v>130</v>
      </c>
      <c r="C3" s="3" t="s">
        <v>173</v>
      </c>
      <c r="D3" s="3" t="s">
        <v>174</v>
      </c>
      <c r="E3" s="3" t="s">
        <v>14</v>
      </c>
      <c r="F3" s="3" t="s">
        <v>131</v>
      </c>
    </row>
    <row r="4" spans="1:6" s="5" customFormat="1">
      <c r="A4" s="15" t="s">
        <v>12</v>
      </c>
      <c r="B4" s="4">
        <f>B5+B29</f>
        <v>171386810.31999999</v>
      </c>
      <c r="C4" s="4">
        <f>C5+C29</f>
        <v>195358787.04999998</v>
      </c>
      <c r="D4" s="4">
        <f>D5+D29</f>
        <v>182355756.31999996</v>
      </c>
      <c r="E4" s="44">
        <f t="shared" ref="E4:E52" si="0">C4/B4*100</f>
        <v>113.98706043087061</v>
      </c>
      <c r="F4" s="44">
        <f>C4/D4*100</f>
        <v>107.13058419015968</v>
      </c>
    </row>
    <row r="5" spans="1:6" s="5" customFormat="1">
      <c r="A5" s="6" t="s">
        <v>8</v>
      </c>
      <c r="B5" s="4">
        <f>B6+B9+B14+B19+B23+B25</f>
        <v>153091696</v>
      </c>
      <c r="C5" s="4">
        <f>C6+C9+C14+C19+C23+C25</f>
        <v>173560479.41999999</v>
      </c>
      <c r="D5" s="4">
        <f>D6+D9+D14+D19+D23+D25</f>
        <v>161020552.33999997</v>
      </c>
      <c r="E5" s="44">
        <f t="shared" si="0"/>
        <v>113.3702767392426</v>
      </c>
      <c r="F5" s="44">
        <f t="shared" ref="F5:F52" si="1">C5/D5*100</f>
        <v>107.78778044030153</v>
      </c>
    </row>
    <row r="6" spans="1:6" s="5" customFormat="1">
      <c r="A6" s="6" t="s">
        <v>13</v>
      </c>
      <c r="B6" s="4">
        <f>B7</f>
        <v>99241500</v>
      </c>
      <c r="C6" s="4">
        <f>C7</f>
        <v>117266630.52</v>
      </c>
      <c r="D6" s="4">
        <f>D7</f>
        <v>110967576.02</v>
      </c>
      <c r="E6" s="44">
        <f t="shared" si="0"/>
        <v>118.16289608681852</v>
      </c>
      <c r="F6" s="44">
        <f t="shared" si="1"/>
        <v>105.67648201927445</v>
      </c>
    </row>
    <row r="7" spans="1:6" s="5" customFormat="1">
      <c r="A7" s="7" t="s">
        <v>1</v>
      </c>
      <c r="B7" s="32">
        <v>99241500</v>
      </c>
      <c r="C7" s="45">
        <v>117266630.52</v>
      </c>
      <c r="D7" s="35">
        <v>110967576.02</v>
      </c>
      <c r="E7" s="44">
        <f t="shared" si="0"/>
        <v>118.16289608681852</v>
      </c>
      <c r="F7" s="44">
        <f t="shared" si="1"/>
        <v>105.67648201927445</v>
      </c>
    </row>
    <row r="8" spans="1:6" s="5" customFormat="1">
      <c r="A8" s="7" t="s">
        <v>55</v>
      </c>
      <c r="B8" s="35">
        <f>B7*45.32/63.32</f>
        <v>71030081.806696147</v>
      </c>
      <c r="C8" s="35">
        <f>C7*45.32/63.32</f>
        <v>83931201.755628556</v>
      </c>
      <c r="D8" s="35">
        <f>D7*49.22/67.22</f>
        <v>81252961.792686701</v>
      </c>
      <c r="E8" s="44">
        <f t="shared" si="0"/>
        <v>118.16289608681852</v>
      </c>
      <c r="F8" s="44">
        <f t="shared" si="1"/>
        <v>103.2961751840816</v>
      </c>
    </row>
    <row r="9" spans="1:6" s="5" customFormat="1" ht="25.5">
      <c r="A9" s="8" t="s">
        <v>56</v>
      </c>
      <c r="B9" s="4">
        <f>B10+B11+B12+B13</f>
        <v>9645600</v>
      </c>
      <c r="C9" s="4">
        <f>C10+C11+C12+C13</f>
        <v>10346560.02</v>
      </c>
      <c r="D9" s="4">
        <f>SUM(D10:D13)</f>
        <v>9540280.4699999988</v>
      </c>
      <c r="E9" s="44">
        <f t="shared" si="0"/>
        <v>107.26714792236874</v>
      </c>
      <c r="F9" s="44">
        <f t="shared" si="1"/>
        <v>108.4513191465953</v>
      </c>
    </row>
    <row r="10" spans="1:6" s="5" customFormat="1" ht="51">
      <c r="A10" s="9" t="s">
        <v>57</v>
      </c>
      <c r="B10" s="46">
        <v>4661000</v>
      </c>
      <c r="C10" s="45">
        <v>5345402.63</v>
      </c>
      <c r="D10" s="46">
        <v>4943339.34</v>
      </c>
      <c r="E10" s="44">
        <f t="shared" si="0"/>
        <v>114.6836007294572</v>
      </c>
      <c r="F10" s="44">
        <f t="shared" si="1"/>
        <v>108.13343495856387</v>
      </c>
    </row>
    <row r="11" spans="1:6" s="5" customFormat="1" ht="38.25" customHeight="1">
      <c r="A11" s="9" t="s">
        <v>58</v>
      </c>
      <c r="B11" s="46">
        <v>25000</v>
      </c>
      <c r="C11" s="45">
        <v>30885.06</v>
      </c>
      <c r="D11" s="47">
        <v>25818.54</v>
      </c>
      <c r="E11" s="44">
        <f t="shared" si="0"/>
        <v>123.54024000000001</v>
      </c>
      <c r="F11" s="44">
        <f t="shared" si="1"/>
        <v>119.62357282789809</v>
      </c>
    </row>
    <row r="12" spans="1:6" s="5" customFormat="1" ht="51">
      <c r="A12" s="9" t="s">
        <v>59</v>
      </c>
      <c r="B12" s="48">
        <v>4959600</v>
      </c>
      <c r="C12" s="45">
        <v>5552112.4400000004</v>
      </c>
      <c r="D12" s="49">
        <v>5109326.9800000004</v>
      </c>
      <c r="E12" s="44">
        <f t="shared" si="0"/>
        <v>111.94677877248166</v>
      </c>
      <c r="F12" s="44">
        <f t="shared" si="1"/>
        <v>108.66621889210151</v>
      </c>
    </row>
    <row r="13" spans="1:6" s="5" customFormat="1" ht="51">
      <c r="A13" s="9" t="s">
        <v>60</v>
      </c>
      <c r="B13" s="49">
        <v>0</v>
      </c>
      <c r="C13" s="45">
        <v>-581840.11</v>
      </c>
      <c r="D13" s="49">
        <v>-538204.39</v>
      </c>
      <c r="E13" s="44" t="e">
        <f t="shared" si="0"/>
        <v>#DIV/0!</v>
      </c>
      <c r="F13" s="44">
        <f t="shared" si="1"/>
        <v>108.10764847161502</v>
      </c>
    </row>
    <row r="14" spans="1:6" s="5" customFormat="1">
      <c r="A14" s="6" t="s">
        <v>2</v>
      </c>
      <c r="B14" s="4">
        <f>B16+B17+B18+B15</f>
        <v>26434596</v>
      </c>
      <c r="C14" s="4">
        <f>C16+C17+C18+C15</f>
        <v>27437781.809999999</v>
      </c>
      <c r="D14" s="4">
        <f>D16+D17+D18+D15</f>
        <v>20890976.990000002</v>
      </c>
      <c r="E14" s="44">
        <f t="shared" si="0"/>
        <v>103.79497311023781</v>
      </c>
      <c r="F14" s="44">
        <f t="shared" si="1"/>
        <v>131.33795429066717</v>
      </c>
    </row>
    <row r="15" spans="1:6" s="5" customFormat="1">
      <c r="A15" s="9" t="s">
        <v>89</v>
      </c>
      <c r="B15" s="32">
        <v>21700000</v>
      </c>
      <c r="C15" s="45">
        <v>23100163.77</v>
      </c>
      <c r="D15" s="35">
        <v>19402280.010000002</v>
      </c>
      <c r="E15" s="44">
        <f t="shared" si="0"/>
        <v>106.45236760368664</v>
      </c>
      <c r="F15" s="44">
        <f t="shared" si="1"/>
        <v>119.05901655936361</v>
      </c>
    </row>
    <row r="16" spans="1:6" s="5" customFormat="1">
      <c r="A16" s="9" t="s">
        <v>6</v>
      </c>
      <c r="B16" s="45">
        <v>36363</v>
      </c>
      <c r="C16" s="45">
        <v>36362.58</v>
      </c>
      <c r="D16" s="50">
        <v>-10171.6</v>
      </c>
      <c r="E16" s="44">
        <f t="shared" si="0"/>
        <v>99.998844979787151</v>
      </c>
      <c r="F16" s="44">
        <f t="shared" si="1"/>
        <v>-357.49125014746943</v>
      </c>
    </row>
    <row r="17" spans="1:6" s="5" customFormat="1">
      <c r="A17" s="9" t="s">
        <v>3</v>
      </c>
      <c r="B17" s="45">
        <v>2704233</v>
      </c>
      <c r="C17" s="45">
        <v>2678288.4900000002</v>
      </c>
      <c r="D17" s="3">
        <v>1131902.6100000001</v>
      </c>
      <c r="E17" s="44">
        <f t="shared" si="0"/>
        <v>99.040596353938454</v>
      </c>
      <c r="F17" s="44">
        <f t="shared" si="1"/>
        <v>236.61828025999517</v>
      </c>
    </row>
    <row r="18" spans="1:6" s="5" customFormat="1">
      <c r="A18" s="9" t="s">
        <v>49</v>
      </c>
      <c r="B18" s="45">
        <v>1994000</v>
      </c>
      <c r="C18" s="45">
        <v>1622966.97</v>
      </c>
      <c r="D18" s="49">
        <v>366965.97</v>
      </c>
      <c r="E18" s="44">
        <f t="shared" si="0"/>
        <v>81.39252607823471</v>
      </c>
      <c r="F18" s="44">
        <f t="shared" si="1"/>
        <v>442.26634148120058</v>
      </c>
    </row>
    <row r="19" spans="1:6" s="5" customFormat="1">
      <c r="A19" s="8" t="s">
        <v>10</v>
      </c>
      <c r="B19" s="4">
        <f>B21+B20+B22</f>
        <v>15900000</v>
      </c>
      <c r="C19" s="4">
        <f>C21+C20+C22</f>
        <v>16298487.779999997</v>
      </c>
      <c r="D19" s="4">
        <f>D21+D20+D22</f>
        <v>16003179.23</v>
      </c>
      <c r="E19" s="44">
        <f t="shared" si="0"/>
        <v>102.50621245283018</v>
      </c>
      <c r="F19" s="44">
        <f t="shared" si="1"/>
        <v>101.84531177059119</v>
      </c>
    </row>
    <row r="20" spans="1:6" s="5" customFormat="1">
      <c r="A20" s="9" t="s">
        <v>21</v>
      </c>
      <c r="B20" s="3">
        <v>6700000</v>
      </c>
      <c r="C20" s="45">
        <v>7978324.5599999996</v>
      </c>
      <c r="D20" s="49">
        <v>6898503.1200000001</v>
      </c>
      <c r="E20" s="44">
        <f t="shared" si="0"/>
        <v>119.07947104477611</v>
      </c>
      <c r="F20" s="44">
        <f t="shared" si="1"/>
        <v>115.6529818312237</v>
      </c>
    </row>
    <row r="21" spans="1:6" s="5" customFormat="1">
      <c r="A21" s="10" t="s">
        <v>61</v>
      </c>
      <c r="B21" s="51">
        <v>2600000</v>
      </c>
      <c r="C21" s="45">
        <v>2796494.91</v>
      </c>
      <c r="D21" s="50">
        <v>2594329.2799999998</v>
      </c>
      <c r="E21" s="44">
        <f t="shared" si="0"/>
        <v>107.55749653846154</v>
      </c>
      <c r="F21" s="44">
        <f t="shared" si="1"/>
        <v>107.79259716792775</v>
      </c>
    </row>
    <row r="22" spans="1:6" s="5" customFormat="1">
      <c r="A22" s="9" t="s">
        <v>11</v>
      </c>
      <c r="B22" s="32">
        <v>6600000</v>
      </c>
      <c r="C22" s="45">
        <v>5523668.3099999996</v>
      </c>
      <c r="D22" s="3">
        <v>6510346.8300000001</v>
      </c>
      <c r="E22" s="44">
        <f t="shared" si="0"/>
        <v>83.691944090909089</v>
      </c>
      <c r="F22" s="44">
        <f t="shared" si="1"/>
        <v>84.844455360606332</v>
      </c>
    </row>
    <row r="23" spans="1:6" s="5" customFormat="1" ht="29.25" customHeight="1">
      <c r="A23" s="8" t="s">
        <v>7</v>
      </c>
      <c r="B23" s="11">
        <f>B24</f>
        <v>0</v>
      </c>
      <c r="C23" s="11">
        <f>C24</f>
        <v>0</v>
      </c>
      <c r="D23" s="11">
        <f>D24</f>
        <v>2030195.44</v>
      </c>
      <c r="E23" s="44" t="e">
        <f t="shared" si="0"/>
        <v>#DIV/0!</v>
      </c>
      <c r="F23" s="44">
        <f t="shared" si="1"/>
        <v>0</v>
      </c>
    </row>
    <row r="24" spans="1:6" s="5" customFormat="1">
      <c r="A24" s="9" t="s">
        <v>4</v>
      </c>
      <c r="B24" s="3">
        <v>0</v>
      </c>
      <c r="C24" s="49">
        <v>0</v>
      </c>
      <c r="D24" s="49">
        <v>2030195.44</v>
      </c>
      <c r="E24" s="44" t="e">
        <f t="shared" si="0"/>
        <v>#DIV/0!</v>
      </c>
      <c r="F24" s="44">
        <f t="shared" si="1"/>
        <v>0</v>
      </c>
    </row>
    <row r="25" spans="1:6" s="5" customFormat="1">
      <c r="A25" s="8" t="s">
        <v>15</v>
      </c>
      <c r="B25" s="4">
        <f>B26+B27+B28</f>
        <v>1870000</v>
      </c>
      <c r="C25" s="4">
        <f>C26+C27+C28</f>
        <v>2211019.29</v>
      </c>
      <c r="D25" s="4">
        <f>D26+D27+D28</f>
        <v>1588344.19</v>
      </c>
      <c r="E25" s="4">
        <f>E26</f>
        <v>118.23730092518316</v>
      </c>
      <c r="F25" s="4">
        <f>F26</f>
        <v>139.68104201742065</v>
      </c>
    </row>
    <row r="26" spans="1:6" s="5" customFormat="1" ht="25.5">
      <c r="A26" s="9" t="s">
        <v>50</v>
      </c>
      <c r="B26" s="52">
        <v>1869900</v>
      </c>
      <c r="C26" s="52">
        <v>2210919.29</v>
      </c>
      <c r="D26" s="49">
        <v>1582834.19</v>
      </c>
      <c r="E26" s="44">
        <f t="shared" si="0"/>
        <v>118.23730092518316</v>
      </c>
      <c r="F26" s="44">
        <f t="shared" si="1"/>
        <v>139.68104201742065</v>
      </c>
    </row>
    <row r="27" spans="1:6" s="5" customFormat="1" ht="51">
      <c r="A27" s="9" t="s">
        <v>164</v>
      </c>
      <c r="B27" s="45">
        <v>100</v>
      </c>
      <c r="C27" s="49">
        <v>100</v>
      </c>
      <c r="D27" s="3">
        <v>5510</v>
      </c>
      <c r="E27" s="44">
        <f t="shared" si="0"/>
        <v>100</v>
      </c>
      <c r="F27" s="44">
        <f t="shared" si="1"/>
        <v>1.8148820326678767</v>
      </c>
    </row>
    <row r="28" spans="1:6" s="5" customFormat="1" ht="25.5">
      <c r="A28" s="9" t="s">
        <v>149</v>
      </c>
      <c r="B28" s="3">
        <v>0</v>
      </c>
      <c r="C28" s="49">
        <v>0</v>
      </c>
      <c r="D28" s="3">
        <v>0</v>
      </c>
      <c r="E28" s="44" t="e">
        <f t="shared" si="0"/>
        <v>#DIV/0!</v>
      </c>
      <c r="F28" s="44" t="e">
        <f t="shared" si="1"/>
        <v>#DIV/0!</v>
      </c>
    </row>
    <row r="29" spans="1:6" s="5" customFormat="1">
      <c r="A29" s="8" t="s">
        <v>9</v>
      </c>
      <c r="B29" s="4">
        <f>B30+B36+B39+B42+B50+B51</f>
        <v>18295114.32</v>
      </c>
      <c r="C29" s="4">
        <f>C30+C36+C39+C42+C50+C51</f>
        <v>21798307.629999999</v>
      </c>
      <c r="D29" s="4">
        <f>D30+D36+D39+D42+D50+D51</f>
        <v>21335203.98</v>
      </c>
      <c r="E29" s="44">
        <f t="shared" si="0"/>
        <v>119.14824498347272</v>
      </c>
      <c r="F29" s="44">
        <f t="shared" si="1"/>
        <v>102.17060802621864</v>
      </c>
    </row>
    <row r="30" spans="1:6" s="5" customFormat="1" ht="25.5">
      <c r="A30" s="8" t="s">
        <v>76</v>
      </c>
      <c r="B30" s="11">
        <f>SUM(B31:B35)</f>
        <v>4090390</v>
      </c>
      <c r="C30" s="11">
        <f>SUM(C31:C35)</f>
        <v>5192517.8399999989</v>
      </c>
      <c r="D30" s="11">
        <f>SUM(D31:D35)</f>
        <v>3875349.4400000004</v>
      </c>
      <c r="E30" s="44">
        <f t="shared" si="0"/>
        <v>126.94432169059671</v>
      </c>
      <c r="F30" s="44">
        <f t="shared" si="1"/>
        <v>133.98837757453941</v>
      </c>
    </row>
    <row r="31" spans="1:6" s="5" customFormat="1" ht="51">
      <c r="A31" s="9" t="s">
        <v>99</v>
      </c>
      <c r="B31" s="32">
        <v>3060000</v>
      </c>
      <c r="C31" s="45">
        <v>3845340.85</v>
      </c>
      <c r="D31" s="53">
        <v>2316436.35</v>
      </c>
      <c r="E31" s="44">
        <f t="shared" si="0"/>
        <v>125.66473366013071</v>
      </c>
      <c r="F31" s="44">
        <f t="shared" si="1"/>
        <v>166.0024394799365</v>
      </c>
    </row>
    <row r="32" spans="1:6" s="5" customFormat="1" ht="51">
      <c r="A32" s="9" t="s">
        <v>100</v>
      </c>
      <c r="B32" s="32">
        <v>632860</v>
      </c>
      <c r="C32" s="45">
        <v>879109.74</v>
      </c>
      <c r="D32" s="3">
        <v>1143390.07</v>
      </c>
      <c r="E32" s="44">
        <f t="shared" si="0"/>
        <v>138.91061846221913</v>
      </c>
      <c r="F32" s="44">
        <f t="shared" si="1"/>
        <v>76.886249326968525</v>
      </c>
    </row>
    <row r="33" spans="1:9" s="5" customFormat="1" ht="25.5">
      <c r="A33" s="9" t="s">
        <v>101</v>
      </c>
      <c r="B33" s="32">
        <v>97730</v>
      </c>
      <c r="C33" s="45">
        <v>122408.06</v>
      </c>
      <c r="D33" s="3">
        <v>130032.7</v>
      </c>
      <c r="E33" s="44">
        <f t="shared" si="0"/>
        <v>125.2512636856646</v>
      </c>
      <c r="F33" s="44">
        <f t="shared" si="1"/>
        <v>94.136367236856572</v>
      </c>
    </row>
    <row r="34" spans="1:9" s="5" customFormat="1" ht="51">
      <c r="A34" s="9" t="s">
        <v>102</v>
      </c>
      <c r="B34" s="32">
        <v>124800</v>
      </c>
      <c r="C34" s="45">
        <v>164122.06</v>
      </c>
      <c r="D34" s="3">
        <v>187633.22</v>
      </c>
      <c r="E34" s="44">
        <f t="shared" si="0"/>
        <v>131.50806089743588</v>
      </c>
      <c r="F34" s="44">
        <f t="shared" si="1"/>
        <v>87.469617586907049</v>
      </c>
    </row>
    <row r="35" spans="1:9" s="5" customFormat="1" ht="63.75">
      <c r="A35" s="9" t="s">
        <v>103</v>
      </c>
      <c r="B35" s="32">
        <v>175000</v>
      </c>
      <c r="C35" s="45">
        <v>181537.13</v>
      </c>
      <c r="D35" s="3">
        <v>97857.1</v>
      </c>
      <c r="E35" s="44">
        <f t="shared" si="0"/>
        <v>103.73550285714286</v>
      </c>
      <c r="F35" s="44">
        <f t="shared" si="1"/>
        <v>185.51247686677817</v>
      </c>
    </row>
    <row r="36" spans="1:9" s="5" customFormat="1">
      <c r="A36" s="8" t="s">
        <v>5</v>
      </c>
      <c r="B36" s="11">
        <f>B37+B38</f>
        <v>122000</v>
      </c>
      <c r="C36" s="11">
        <f>C37+C38</f>
        <v>121489.67</v>
      </c>
      <c r="D36" s="11">
        <f>D37+D38</f>
        <v>215386.43</v>
      </c>
      <c r="E36" s="11">
        <f>E37</f>
        <v>99.580558280848663</v>
      </c>
      <c r="F36" s="11">
        <f>F37</f>
        <v>56.481026486498905</v>
      </c>
    </row>
    <row r="37" spans="1:9" s="5" customFormat="1" ht="25.5">
      <c r="A37" s="9" t="s">
        <v>77</v>
      </c>
      <c r="B37" s="45">
        <v>121668.87</v>
      </c>
      <c r="C37" s="45">
        <v>121158.54</v>
      </c>
      <c r="D37" s="3">
        <v>214511.93</v>
      </c>
      <c r="E37" s="44">
        <f t="shared" si="0"/>
        <v>99.580558280848663</v>
      </c>
      <c r="F37" s="44">
        <f t="shared" si="1"/>
        <v>56.481026486498905</v>
      </c>
    </row>
    <row r="38" spans="1:9" s="5" customFormat="1">
      <c r="A38" s="9" t="s">
        <v>138</v>
      </c>
      <c r="B38" s="45">
        <v>331.13</v>
      </c>
      <c r="C38" s="32">
        <v>331.13</v>
      </c>
      <c r="D38" s="3">
        <v>874.5</v>
      </c>
      <c r="E38" s="44">
        <f t="shared" si="0"/>
        <v>100</v>
      </c>
      <c r="F38" s="44">
        <f t="shared" si="1"/>
        <v>37.865065751858204</v>
      </c>
    </row>
    <row r="39" spans="1:9" s="5" customFormat="1" ht="27.75" customHeight="1">
      <c r="A39" s="8" t="s">
        <v>78</v>
      </c>
      <c r="B39" s="4">
        <f>B40+B41</f>
        <v>3284040</v>
      </c>
      <c r="C39" s="4">
        <f>C40+C41</f>
        <v>3367924.04</v>
      </c>
      <c r="D39" s="4">
        <f>D40+D41</f>
        <v>4153046.81</v>
      </c>
      <c r="E39" s="4">
        <f>E40+E41</f>
        <v>222.09117620792932</v>
      </c>
      <c r="F39" s="4">
        <f>F40+F41</f>
        <v>250.95792098927791</v>
      </c>
    </row>
    <row r="40" spans="1:9" s="5" customFormat="1" ht="25.5">
      <c r="A40" s="9" t="s">
        <v>97</v>
      </c>
      <c r="B40" s="45">
        <v>354040</v>
      </c>
      <c r="C40" s="45">
        <v>431471.98</v>
      </c>
      <c r="D40" s="46">
        <v>245417.69</v>
      </c>
      <c r="E40" s="44">
        <f t="shared" si="0"/>
        <v>121.87096938199073</v>
      </c>
      <c r="F40" s="44">
        <f t="shared" si="1"/>
        <v>175.81127912987853</v>
      </c>
    </row>
    <row r="41" spans="1:9" s="5" customFormat="1" ht="14.25" customHeight="1">
      <c r="A41" s="9" t="s">
        <v>96</v>
      </c>
      <c r="B41" s="45">
        <v>2930000</v>
      </c>
      <c r="C41" s="45">
        <v>2936452.06</v>
      </c>
      <c r="D41" s="46">
        <v>3907629.12</v>
      </c>
      <c r="E41" s="44">
        <f t="shared" si="0"/>
        <v>100.22020682593858</v>
      </c>
      <c r="F41" s="44">
        <f t="shared" si="1"/>
        <v>75.146641859399381</v>
      </c>
    </row>
    <row r="42" spans="1:9" s="5" customFormat="1">
      <c r="A42" s="8" t="s">
        <v>79</v>
      </c>
      <c r="B42" s="11">
        <f>SUM(B43:B49)</f>
        <v>5503009</v>
      </c>
      <c r="C42" s="11">
        <f>SUM(C43:C49)</f>
        <v>6012150.2699999996</v>
      </c>
      <c r="D42" s="11">
        <f>SUM(D43:D49)</f>
        <v>6000569.6500000004</v>
      </c>
      <c r="E42" s="44">
        <f t="shared" si="0"/>
        <v>109.25205228630372</v>
      </c>
      <c r="F42" s="44">
        <f t="shared" si="1"/>
        <v>100.19299201035021</v>
      </c>
      <c r="I42" s="33"/>
    </row>
    <row r="43" spans="1:9" s="5" customFormat="1" ht="51">
      <c r="A43" s="12" t="s">
        <v>150</v>
      </c>
      <c r="B43" s="54">
        <v>99396</v>
      </c>
      <c r="C43" s="32">
        <v>99396</v>
      </c>
      <c r="D43" s="54">
        <v>333973.40000000002</v>
      </c>
      <c r="E43" s="44">
        <f>C43/B43*100</f>
        <v>100</v>
      </c>
      <c r="F43" s="44">
        <f>C43/D43*100</f>
        <v>29.761651676450878</v>
      </c>
      <c r="I43" s="33"/>
    </row>
    <row r="44" spans="1:9" s="5" customFormat="1" ht="63.75">
      <c r="A44" s="12" t="s">
        <v>104</v>
      </c>
      <c r="B44" s="45">
        <v>1222000</v>
      </c>
      <c r="C44" s="45">
        <v>1438200</v>
      </c>
      <c r="D44" s="54">
        <v>431150</v>
      </c>
      <c r="E44" s="44">
        <f t="shared" si="0"/>
        <v>117.69230769230769</v>
      </c>
      <c r="F44" s="44">
        <f t="shared" si="1"/>
        <v>333.57300243534735</v>
      </c>
    </row>
    <row r="45" spans="1:9" s="5" customFormat="1" ht="25.5">
      <c r="A45" s="12" t="s">
        <v>105</v>
      </c>
      <c r="B45" s="45">
        <v>3865075</v>
      </c>
      <c r="C45" s="45">
        <v>4151959.85</v>
      </c>
      <c r="D45" s="54">
        <v>5133732.4000000004</v>
      </c>
      <c r="E45" s="44">
        <f t="shared" si="0"/>
        <v>107.42249115476415</v>
      </c>
      <c r="F45" s="44">
        <f t="shared" si="1"/>
        <v>80.876047415326894</v>
      </c>
    </row>
    <row r="46" spans="1:9" s="5" customFormat="1" ht="38.25">
      <c r="A46" s="12" t="s">
        <v>151</v>
      </c>
      <c r="B46" s="45">
        <v>281453</v>
      </c>
      <c r="C46" s="45">
        <v>281452.71999999997</v>
      </c>
      <c r="D46" s="3">
        <v>0</v>
      </c>
      <c r="E46" s="44">
        <f t="shared" si="0"/>
        <v>99.999900516249596</v>
      </c>
      <c r="F46" s="44" t="e">
        <f t="shared" si="1"/>
        <v>#DIV/0!</v>
      </c>
    </row>
    <row r="47" spans="1:9" s="5" customFormat="1" ht="63.75">
      <c r="A47" s="12" t="s">
        <v>165</v>
      </c>
      <c r="B47" s="54">
        <v>0</v>
      </c>
      <c r="C47" s="54">
        <v>0</v>
      </c>
      <c r="D47" s="54">
        <v>11290</v>
      </c>
      <c r="E47" s="44" t="e">
        <f t="shared" si="0"/>
        <v>#DIV/0!</v>
      </c>
      <c r="F47" s="44">
        <f t="shared" si="1"/>
        <v>0</v>
      </c>
    </row>
    <row r="48" spans="1:9" s="5" customFormat="1" ht="39.75" customHeight="1">
      <c r="A48" s="12" t="s">
        <v>128</v>
      </c>
      <c r="B48" s="45">
        <v>35085</v>
      </c>
      <c r="C48" s="45">
        <v>41141.699999999997</v>
      </c>
      <c r="D48" s="54">
        <v>87149.96</v>
      </c>
      <c r="E48" s="44">
        <f t="shared" si="0"/>
        <v>117.26293287729798</v>
      </c>
      <c r="F48" s="44">
        <f t="shared" si="1"/>
        <v>47.207939051262898</v>
      </c>
    </row>
    <row r="49" spans="1:6" s="5" customFormat="1" ht="38.25" customHeight="1">
      <c r="A49" s="12" t="s">
        <v>155</v>
      </c>
      <c r="B49" s="54">
        <v>0</v>
      </c>
      <c r="C49" s="54">
        <v>0</v>
      </c>
      <c r="D49" s="54">
        <v>3273.89</v>
      </c>
      <c r="E49" s="44" t="e">
        <f t="shared" si="0"/>
        <v>#DIV/0!</v>
      </c>
      <c r="F49" s="44">
        <f t="shared" si="1"/>
        <v>0</v>
      </c>
    </row>
    <row r="50" spans="1:6" s="5" customFormat="1">
      <c r="A50" s="8" t="s">
        <v>74</v>
      </c>
      <c r="B50" s="45">
        <v>3947127</v>
      </c>
      <c r="C50" s="45">
        <v>4861031.3899999997</v>
      </c>
      <c r="D50" s="11">
        <v>1585094.19</v>
      </c>
      <c r="E50" s="44">
        <f t="shared" si="0"/>
        <v>123.15366062455047</v>
      </c>
      <c r="F50" s="44">
        <f t="shared" si="1"/>
        <v>306.67145338536631</v>
      </c>
    </row>
    <row r="51" spans="1:6" s="5" customFormat="1">
      <c r="A51" s="19" t="s">
        <v>80</v>
      </c>
      <c r="B51" s="11">
        <f>SUM(B52:B54)</f>
        <v>1348548.32</v>
      </c>
      <c r="C51" s="11">
        <f>SUM(C52:C54)</f>
        <v>2243194.4200000004</v>
      </c>
      <c r="D51" s="11">
        <f>SUM(D52:D54)</f>
        <v>5505757.46</v>
      </c>
      <c r="E51" s="44">
        <f t="shared" si="0"/>
        <v>166.34141963856365</v>
      </c>
      <c r="F51" s="44">
        <f t="shared" si="1"/>
        <v>40.742703184749452</v>
      </c>
    </row>
    <row r="52" spans="1:6" s="5" customFormat="1">
      <c r="A52" s="20" t="s">
        <v>106</v>
      </c>
      <c r="B52" s="3">
        <v>0</v>
      </c>
      <c r="C52" s="3">
        <v>0</v>
      </c>
      <c r="D52" s="3">
        <v>0</v>
      </c>
      <c r="E52" s="44" t="e">
        <f t="shared" si="0"/>
        <v>#DIV/0!</v>
      </c>
      <c r="F52" s="44" t="e">
        <f t="shared" si="1"/>
        <v>#DIV/0!</v>
      </c>
    </row>
    <row r="53" spans="1:6" s="5" customFormat="1">
      <c r="A53" s="9" t="s">
        <v>90</v>
      </c>
      <c r="B53" s="32">
        <v>1262999.32</v>
      </c>
      <c r="C53" s="32">
        <v>2157645.2200000002</v>
      </c>
      <c r="D53" s="3">
        <v>5492054.96</v>
      </c>
      <c r="E53" s="44">
        <f>C53/B53*100</f>
        <v>170.83502626113844</v>
      </c>
      <c r="F53" s="44">
        <f>C53/D53*100</f>
        <v>39.286664749618602</v>
      </c>
    </row>
    <row r="54" spans="1:6" s="5" customFormat="1">
      <c r="A54" s="9" t="s">
        <v>148</v>
      </c>
      <c r="B54" s="3">
        <v>85549</v>
      </c>
      <c r="C54" s="32">
        <v>85549.2</v>
      </c>
      <c r="D54" s="3">
        <v>13702.5</v>
      </c>
      <c r="E54" s="44">
        <f>C54/B54*100</f>
        <v>100.00023378414708</v>
      </c>
      <c r="F54" s="44">
        <f>C54/D54*100</f>
        <v>624.33278598795835</v>
      </c>
    </row>
    <row r="55" spans="1:6" s="5" customFormat="1" ht="16.5" customHeight="1">
      <c r="A55" s="34" t="s">
        <v>18</v>
      </c>
      <c r="B55" s="11">
        <f>B4</f>
        <v>171386810.31999999</v>
      </c>
      <c r="C55" s="11">
        <f>C4</f>
        <v>195358787.04999998</v>
      </c>
      <c r="D55" s="11">
        <f>D4</f>
        <v>182355756.31999996</v>
      </c>
      <c r="E55" s="44">
        <f t="shared" ref="E55:E94" si="2">C55/B55*100</f>
        <v>113.98706043087061</v>
      </c>
      <c r="F55" s="44">
        <f t="shared" ref="F55:F112" si="3">C55/D55*100</f>
        <v>107.13058419015968</v>
      </c>
    </row>
    <row r="56" spans="1:6" s="5" customFormat="1">
      <c r="A56" s="8" t="s">
        <v>17</v>
      </c>
      <c r="B56" s="11">
        <f>B57+B134+B136+B139</f>
        <v>790924913.44999993</v>
      </c>
      <c r="C56" s="11">
        <f>C57+C134+C136+C139</f>
        <v>781718495.0999999</v>
      </c>
      <c r="D56" s="4">
        <f>D57+D134+D136+D139</f>
        <v>686726252.42999995</v>
      </c>
      <c r="E56" s="44">
        <f t="shared" si="2"/>
        <v>98.835993380225972</v>
      </c>
      <c r="F56" s="44">
        <f t="shared" si="3"/>
        <v>113.83262141703003</v>
      </c>
    </row>
    <row r="57" spans="1:6" s="5" customFormat="1">
      <c r="A57" s="8" t="s">
        <v>47</v>
      </c>
      <c r="B57" s="4">
        <f>B58+B61+B105+B128</f>
        <v>797561596.01999998</v>
      </c>
      <c r="C57" s="4">
        <f>C58+C61+C105+C128</f>
        <v>789090015.82999992</v>
      </c>
      <c r="D57" s="4">
        <f>D58+D61+D105+D128</f>
        <v>690405594.93999994</v>
      </c>
      <c r="E57" s="44">
        <f t="shared" si="2"/>
        <v>98.937814930874936</v>
      </c>
      <c r="F57" s="44">
        <f t="shared" si="3"/>
        <v>114.29368788626</v>
      </c>
    </row>
    <row r="58" spans="1:6" s="5" customFormat="1" ht="25.5">
      <c r="A58" s="8" t="s">
        <v>51</v>
      </c>
      <c r="B58" s="4">
        <f>B59+B60</f>
        <v>89254800</v>
      </c>
      <c r="C58" s="4">
        <f>C59+C60</f>
        <v>89254800</v>
      </c>
      <c r="D58" s="4">
        <f>D59+D60</f>
        <v>85749600</v>
      </c>
      <c r="E58" s="4">
        <f>E59+E60</f>
        <v>200</v>
      </c>
      <c r="F58" s="4" t="e">
        <f>F59+F60</f>
        <v>#DIV/0!</v>
      </c>
    </row>
    <row r="59" spans="1:6" s="5" customFormat="1" ht="25.5">
      <c r="A59" s="21" t="s">
        <v>98</v>
      </c>
      <c r="B59" s="32">
        <v>72408500</v>
      </c>
      <c r="C59" s="45">
        <v>72408500</v>
      </c>
      <c r="D59" s="55">
        <v>85749600</v>
      </c>
      <c r="E59" s="44">
        <f t="shared" si="2"/>
        <v>100</v>
      </c>
      <c r="F59" s="44">
        <f t="shared" si="3"/>
        <v>84.441793314487768</v>
      </c>
    </row>
    <row r="60" spans="1:6" s="5" customFormat="1" ht="25.5">
      <c r="A60" s="9" t="s">
        <v>52</v>
      </c>
      <c r="B60" s="32">
        <v>16846300</v>
      </c>
      <c r="C60" s="45">
        <v>16846300</v>
      </c>
      <c r="D60" s="3">
        <v>0</v>
      </c>
      <c r="E60" s="44">
        <f t="shared" si="2"/>
        <v>100</v>
      </c>
      <c r="F60" s="44" t="e">
        <f t="shared" si="3"/>
        <v>#DIV/0!</v>
      </c>
    </row>
    <row r="61" spans="1:6" s="5" customFormat="1">
      <c r="A61" s="8" t="s">
        <v>16</v>
      </c>
      <c r="B61" s="11">
        <f>B62+B63+B64+B68+B69+B70+B71+B72+B73+B74+B75+B76+B77+B78+B79+B80+B81+B82</f>
        <v>256356795.97999999</v>
      </c>
      <c r="C61" s="11">
        <f>C62+C63+C64+C68+C69+C70+C71+C72+C73+C74+C75+C76+C77+C78+C79+C80+C81+C82</f>
        <v>247926210.09999999</v>
      </c>
      <c r="D61" s="11">
        <f>D62+D63+D64+D68+D69+D70+D71+D72+D73+D74+D75+D76+D77+D82+D78+D79+D80+D81</f>
        <v>217439935.58999997</v>
      </c>
      <c r="E61" s="11" t="e">
        <f>E62+E63+E64+E70+E71+E72+E73+E74+E75+E76+E77+E82</f>
        <v>#DIV/0!</v>
      </c>
      <c r="F61" s="11" t="e">
        <f>F62+F63+F64+F70+F71+F72+F73+F74+F75+F76+F77+F82</f>
        <v>#DIV/0!</v>
      </c>
    </row>
    <row r="62" spans="1:6" s="5" customFormat="1" ht="26.25" customHeight="1">
      <c r="A62" s="9" t="s">
        <v>153</v>
      </c>
      <c r="B62" s="45">
        <v>53017889.100000001</v>
      </c>
      <c r="C62" s="45">
        <v>52970301.289999999</v>
      </c>
      <c r="D62" s="3">
        <v>0</v>
      </c>
      <c r="E62" s="11" t="e">
        <f>E63+E64+E65+E71+E72+E73+E74+E75+E76+E77+E78+E83</f>
        <v>#DIV/0!</v>
      </c>
      <c r="F62" s="11" t="e">
        <f>F63+F64+F65+F71+F72+F73+F74+F75+F76+F77+F78+F83</f>
        <v>#DIV/0!</v>
      </c>
    </row>
    <row r="63" spans="1:6" s="5" customFormat="1" ht="38.25">
      <c r="A63" s="9" t="s">
        <v>152</v>
      </c>
      <c r="B63" s="45">
        <v>9164078.8200000003</v>
      </c>
      <c r="C63" s="45">
        <v>9164033.4900000002</v>
      </c>
      <c r="D63" s="3">
        <v>9941579.0500000007</v>
      </c>
      <c r="E63" s="44">
        <f t="shared" si="2"/>
        <v>99.999505351264546</v>
      </c>
      <c r="F63" s="44">
        <f t="shared" si="3"/>
        <v>92.178852513374125</v>
      </c>
    </row>
    <row r="64" spans="1:6" s="5" customFormat="1" ht="42" customHeight="1">
      <c r="A64" s="23" t="s">
        <v>107</v>
      </c>
      <c r="B64" s="32">
        <v>23426867</v>
      </c>
      <c r="C64" s="45">
        <v>23426867</v>
      </c>
      <c r="D64" s="3">
        <f>D65+D66+D67</f>
        <v>23108415</v>
      </c>
      <c r="E64" s="44">
        <f t="shared" si="2"/>
        <v>100</v>
      </c>
      <c r="F64" s="44">
        <f t="shared" si="3"/>
        <v>101.37807807242514</v>
      </c>
    </row>
    <row r="65" spans="1:7" s="25" customFormat="1" ht="38.25">
      <c r="A65" s="24" t="s">
        <v>108</v>
      </c>
      <c r="B65" s="32">
        <v>13757100</v>
      </c>
      <c r="C65" s="22">
        <v>13757100</v>
      </c>
      <c r="D65" s="22">
        <v>13756100</v>
      </c>
      <c r="E65" s="56">
        <f t="shared" si="2"/>
        <v>100</v>
      </c>
      <c r="F65" s="56">
        <f t="shared" si="3"/>
        <v>100.00726950225717</v>
      </c>
    </row>
    <row r="66" spans="1:7" s="25" customFormat="1" ht="25.5">
      <c r="A66" s="24" t="s">
        <v>94</v>
      </c>
      <c r="B66" s="32">
        <v>8978567</v>
      </c>
      <c r="C66" s="32">
        <v>8978567</v>
      </c>
      <c r="D66" s="22">
        <v>8140362</v>
      </c>
      <c r="E66" s="56">
        <f t="shared" si="2"/>
        <v>100</v>
      </c>
      <c r="F66" s="56">
        <f t="shared" si="3"/>
        <v>110.29690080121743</v>
      </c>
    </row>
    <row r="67" spans="1:7" s="25" customFormat="1" ht="25.5">
      <c r="A67" s="24" t="s">
        <v>95</v>
      </c>
      <c r="B67" s="22">
        <v>691200</v>
      </c>
      <c r="C67" s="22">
        <v>691200</v>
      </c>
      <c r="D67" s="22">
        <v>1211953</v>
      </c>
      <c r="E67" s="56">
        <f t="shared" si="2"/>
        <v>100</v>
      </c>
      <c r="F67" s="56">
        <f t="shared" si="3"/>
        <v>57.031914603949161</v>
      </c>
    </row>
    <row r="68" spans="1:7" s="25" customFormat="1" ht="25.5">
      <c r="A68" s="23" t="s">
        <v>156</v>
      </c>
      <c r="B68" s="3">
        <v>0</v>
      </c>
      <c r="C68" s="3">
        <v>0</v>
      </c>
      <c r="D68" s="3">
        <v>2967479.04</v>
      </c>
      <c r="E68" s="44" t="e">
        <f t="shared" si="2"/>
        <v>#DIV/0!</v>
      </c>
      <c r="F68" s="44">
        <f t="shared" si="3"/>
        <v>0</v>
      </c>
      <c r="G68" s="5"/>
    </row>
    <row r="69" spans="1:7" s="25" customFormat="1" ht="42.75" customHeight="1">
      <c r="A69" s="23" t="s">
        <v>157</v>
      </c>
      <c r="B69" s="3">
        <v>0</v>
      </c>
      <c r="C69" s="3">
        <v>0</v>
      </c>
      <c r="D69" s="3">
        <v>575656.56000000006</v>
      </c>
      <c r="E69" s="44" t="e">
        <f t="shared" si="2"/>
        <v>#DIV/0!</v>
      </c>
      <c r="F69" s="44">
        <f t="shared" si="3"/>
        <v>0</v>
      </c>
      <c r="G69" s="5"/>
    </row>
    <row r="70" spans="1:7" s="5" customFormat="1" ht="38.25">
      <c r="A70" s="23" t="s">
        <v>109</v>
      </c>
      <c r="B70" s="45">
        <v>2653301.33</v>
      </c>
      <c r="C70" s="45">
        <v>1239726.52</v>
      </c>
      <c r="D70" s="3">
        <v>0</v>
      </c>
      <c r="E70" s="44">
        <f t="shared" si="2"/>
        <v>46.72392486985261</v>
      </c>
      <c r="F70" s="44" t="e">
        <f t="shared" si="3"/>
        <v>#DIV/0!</v>
      </c>
    </row>
    <row r="71" spans="1:7" s="5" customFormat="1" ht="18" customHeight="1">
      <c r="A71" s="23" t="s">
        <v>134</v>
      </c>
      <c r="B71" s="45">
        <v>30463636.359999999</v>
      </c>
      <c r="C71" s="45">
        <v>30463636.359999999</v>
      </c>
      <c r="D71" s="3">
        <v>0</v>
      </c>
      <c r="E71" s="44">
        <f t="shared" ref="E71:E79" si="4">C71/B71*100</f>
        <v>100</v>
      </c>
      <c r="F71" s="44" t="e">
        <f t="shared" ref="F71:F79" si="5">C71/D71*100</f>
        <v>#DIV/0!</v>
      </c>
    </row>
    <row r="72" spans="1:7" s="5" customFormat="1" ht="25.5">
      <c r="A72" s="23" t="s">
        <v>110</v>
      </c>
      <c r="B72" s="45">
        <v>3868968.55</v>
      </c>
      <c r="C72" s="45">
        <v>3868127.47</v>
      </c>
      <c r="D72" s="3">
        <v>4609637.57</v>
      </c>
      <c r="E72" s="44">
        <f t="shared" si="4"/>
        <v>99.978260872655582</v>
      </c>
      <c r="F72" s="44">
        <f t="shared" si="5"/>
        <v>83.91391755339238</v>
      </c>
    </row>
    <row r="73" spans="1:7" s="5" customFormat="1" ht="25.5">
      <c r="A73" s="23" t="s">
        <v>111</v>
      </c>
      <c r="B73" s="45">
        <v>4252041.0999999996</v>
      </c>
      <c r="C73" s="45">
        <v>4252041.0999999996</v>
      </c>
      <c r="D73" s="3">
        <v>5114138.8</v>
      </c>
      <c r="E73" s="44">
        <f t="shared" si="4"/>
        <v>100</v>
      </c>
      <c r="F73" s="44">
        <f t="shared" si="5"/>
        <v>83.142856818825479</v>
      </c>
    </row>
    <row r="74" spans="1:7" s="5" customFormat="1" ht="25.5">
      <c r="A74" s="23" t="s">
        <v>112</v>
      </c>
      <c r="B74" s="3">
        <v>1189292.93</v>
      </c>
      <c r="C74" s="3">
        <v>1189292.93</v>
      </c>
      <c r="D74" s="3">
        <v>7515765.04</v>
      </c>
      <c r="E74" s="44">
        <f t="shared" si="4"/>
        <v>100</v>
      </c>
      <c r="F74" s="44">
        <f t="shared" si="5"/>
        <v>15.82397698265458</v>
      </c>
    </row>
    <row r="75" spans="1:7" s="5" customFormat="1" ht="25.5">
      <c r="A75" s="23" t="s">
        <v>113</v>
      </c>
      <c r="B75" s="3">
        <v>171010.1</v>
      </c>
      <c r="C75" s="3">
        <v>171010.1</v>
      </c>
      <c r="D75" s="3">
        <v>217396.33</v>
      </c>
      <c r="E75" s="44">
        <f t="shared" si="4"/>
        <v>100</v>
      </c>
      <c r="F75" s="44">
        <f t="shared" si="5"/>
        <v>78.662827472754486</v>
      </c>
    </row>
    <row r="76" spans="1:7" s="5" customFormat="1" ht="25.5">
      <c r="A76" s="23" t="s">
        <v>135</v>
      </c>
      <c r="B76" s="45">
        <v>280455</v>
      </c>
      <c r="C76" s="45">
        <v>280455</v>
      </c>
      <c r="D76" s="3">
        <v>0</v>
      </c>
      <c r="E76" s="44">
        <f t="shared" si="4"/>
        <v>100</v>
      </c>
      <c r="F76" s="44" t="e">
        <f t="shared" si="5"/>
        <v>#DIV/0!</v>
      </c>
    </row>
    <row r="77" spans="1:7" s="5" customFormat="1" ht="76.5">
      <c r="A77" s="23" t="s">
        <v>132</v>
      </c>
      <c r="B77" s="45">
        <v>489599.01</v>
      </c>
      <c r="C77" s="32">
        <v>489599.01</v>
      </c>
      <c r="D77" s="3">
        <v>358736.58</v>
      </c>
      <c r="E77" s="44">
        <f t="shared" si="4"/>
        <v>100</v>
      </c>
      <c r="F77" s="44">
        <f t="shared" si="5"/>
        <v>136.47869698707612</v>
      </c>
    </row>
    <row r="78" spans="1:7" s="5" customFormat="1" ht="38.25">
      <c r="A78" s="23" t="s">
        <v>139</v>
      </c>
      <c r="B78" s="45">
        <v>1720202.02</v>
      </c>
      <c r="C78" s="45">
        <v>1720202.02</v>
      </c>
      <c r="D78" s="3">
        <v>2133434.4500000002</v>
      </c>
      <c r="E78" s="44">
        <f t="shared" si="4"/>
        <v>100</v>
      </c>
      <c r="F78" s="44">
        <f t="shared" si="5"/>
        <v>80.630647920773939</v>
      </c>
    </row>
    <row r="79" spans="1:7" s="5" customFormat="1" ht="13.5" customHeight="1">
      <c r="A79" s="26" t="s">
        <v>140</v>
      </c>
      <c r="B79" s="53">
        <v>300000</v>
      </c>
      <c r="C79" s="53">
        <v>300000</v>
      </c>
      <c r="D79" s="3">
        <v>0</v>
      </c>
      <c r="E79" s="44">
        <f t="shared" si="4"/>
        <v>100</v>
      </c>
      <c r="F79" s="44" t="e">
        <f t="shared" si="5"/>
        <v>#DIV/0!</v>
      </c>
    </row>
    <row r="80" spans="1:7" s="5" customFormat="1" ht="25.5">
      <c r="A80" s="27" t="s">
        <v>160</v>
      </c>
      <c r="B80" s="3">
        <v>0</v>
      </c>
      <c r="C80" s="3">
        <v>0</v>
      </c>
      <c r="D80" s="3">
        <v>54917964.530000001</v>
      </c>
      <c r="E80" s="44" t="e">
        <f>C80/B80*100</f>
        <v>#DIV/0!</v>
      </c>
      <c r="F80" s="44">
        <f>C80/D80*100</f>
        <v>0</v>
      </c>
    </row>
    <row r="81" spans="1:6" s="5" customFormat="1" ht="39" customHeight="1">
      <c r="A81" s="27" t="s">
        <v>161</v>
      </c>
      <c r="B81" s="3">
        <v>0</v>
      </c>
      <c r="C81" s="3">
        <v>0</v>
      </c>
      <c r="D81" s="3">
        <v>6235959.5999999996</v>
      </c>
      <c r="E81" s="44" t="e">
        <f>C81/B81*100</f>
        <v>#DIV/0!</v>
      </c>
      <c r="F81" s="44">
        <f>C81/D81*100</f>
        <v>0</v>
      </c>
    </row>
    <row r="82" spans="1:6" s="5" customFormat="1">
      <c r="A82" s="9" t="s">
        <v>48</v>
      </c>
      <c r="B82" s="3">
        <f>SUM(B84:B101)</f>
        <v>125359454.66</v>
      </c>
      <c r="C82" s="3">
        <f>SUM(C84:C101)</f>
        <v>118390917.81</v>
      </c>
      <c r="D82" s="3">
        <f>SUM(D84:D104)</f>
        <v>99743773.040000007</v>
      </c>
      <c r="E82" s="44">
        <f t="shared" si="2"/>
        <v>94.441155739788385</v>
      </c>
      <c r="F82" s="44">
        <f t="shared" si="3"/>
        <v>118.69504651936715</v>
      </c>
    </row>
    <row r="83" spans="1:6" s="5" customFormat="1">
      <c r="A83" s="9" t="s">
        <v>22</v>
      </c>
      <c r="B83" s="3"/>
      <c r="C83" s="3"/>
      <c r="D83" s="3"/>
      <c r="E83" s="44" t="e">
        <f t="shared" si="2"/>
        <v>#DIV/0!</v>
      </c>
      <c r="F83" s="44" t="e">
        <f t="shared" si="3"/>
        <v>#DIV/0!</v>
      </c>
    </row>
    <row r="84" spans="1:6" s="25" customFormat="1" ht="13.5">
      <c r="A84" s="13" t="s">
        <v>91</v>
      </c>
      <c r="B84" s="22">
        <v>530700</v>
      </c>
      <c r="C84" s="22">
        <v>530700</v>
      </c>
      <c r="D84" s="22">
        <v>57800</v>
      </c>
      <c r="E84" s="56">
        <f t="shared" si="2"/>
        <v>100</v>
      </c>
      <c r="F84" s="56">
        <f t="shared" si="3"/>
        <v>918.16608996539787</v>
      </c>
    </row>
    <row r="85" spans="1:6" s="25" customFormat="1" ht="38.25">
      <c r="A85" s="13" t="s">
        <v>145</v>
      </c>
      <c r="B85" s="69">
        <v>4747307.3899999997</v>
      </c>
      <c r="C85" s="69">
        <v>4442103.49</v>
      </c>
      <c r="D85" s="22">
        <v>0</v>
      </c>
      <c r="E85" s="56">
        <f t="shared" si="2"/>
        <v>93.571010365941362</v>
      </c>
      <c r="F85" s="56" t="e">
        <f t="shared" si="3"/>
        <v>#DIV/0!</v>
      </c>
    </row>
    <row r="86" spans="1:6" s="25" customFormat="1" ht="38.25">
      <c r="A86" s="13" t="s">
        <v>114</v>
      </c>
      <c r="B86" s="69">
        <v>10864900</v>
      </c>
      <c r="C86" s="69">
        <v>10864900</v>
      </c>
      <c r="D86" s="22">
        <v>10859800</v>
      </c>
      <c r="E86" s="56">
        <f t="shared" si="2"/>
        <v>100</v>
      </c>
      <c r="F86" s="56">
        <f t="shared" si="3"/>
        <v>100.04696219083225</v>
      </c>
    </row>
    <row r="87" spans="1:6" s="25" customFormat="1" ht="25.5">
      <c r="A87" s="13" t="s">
        <v>158</v>
      </c>
      <c r="B87" s="22">
        <v>0</v>
      </c>
      <c r="C87" s="22">
        <v>0</v>
      </c>
      <c r="D87" s="22">
        <v>1215000</v>
      </c>
      <c r="E87" s="56" t="e">
        <f t="shared" si="2"/>
        <v>#DIV/0!</v>
      </c>
      <c r="F87" s="56">
        <f t="shared" si="3"/>
        <v>0</v>
      </c>
    </row>
    <row r="88" spans="1:6" s="25" customFormat="1" ht="25.5">
      <c r="A88" s="13" t="s">
        <v>166</v>
      </c>
      <c r="B88" s="22">
        <v>0</v>
      </c>
      <c r="C88" s="22">
        <v>0</v>
      </c>
      <c r="D88" s="22">
        <v>976610</v>
      </c>
      <c r="E88" s="56" t="e">
        <f t="shared" si="2"/>
        <v>#DIV/0!</v>
      </c>
      <c r="F88" s="56">
        <f t="shared" si="3"/>
        <v>0</v>
      </c>
    </row>
    <row r="89" spans="1:6" s="25" customFormat="1" ht="25.5">
      <c r="A89" s="13" t="s">
        <v>92</v>
      </c>
      <c r="B89" s="69">
        <v>147327.47</v>
      </c>
      <c r="C89" s="69">
        <v>147327.47</v>
      </c>
      <c r="D89" s="22">
        <v>287463</v>
      </c>
      <c r="E89" s="56">
        <f t="shared" si="2"/>
        <v>100</v>
      </c>
      <c r="F89" s="56">
        <f t="shared" si="3"/>
        <v>51.250933163572356</v>
      </c>
    </row>
    <row r="90" spans="1:6" s="25" customFormat="1" ht="25.5">
      <c r="A90" s="13" t="s">
        <v>133</v>
      </c>
      <c r="B90" s="69">
        <v>16094663.91</v>
      </c>
      <c r="C90" s="69">
        <v>9431382.9600000009</v>
      </c>
      <c r="D90" s="22">
        <v>0</v>
      </c>
      <c r="E90" s="56">
        <f t="shared" si="2"/>
        <v>58.59944024143342</v>
      </c>
      <c r="F90" s="56" t="e">
        <f t="shared" si="3"/>
        <v>#DIV/0!</v>
      </c>
    </row>
    <row r="91" spans="1:6" s="25" customFormat="1" ht="25.5">
      <c r="A91" s="13" t="s">
        <v>171</v>
      </c>
      <c r="B91" s="69">
        <v>8412700</v>
      </c>
      <c r="C91" s="69">
        <v>8412700</v>
      </c>
      <c r="D91" s="22">
        <v>0</v>
      </c>
      <c r="E91" s="56">
        <f t="shared" si="2"/>
        <v>100</v>
      </c>
      <c r="F91" s="56" t="e">
        <f t="shared" si="3"/>
        <v>#DIV/0!</v>
      </c>
    </row>
    <row r="92" spans="1:6" s="25" customFormat="1" ht="25.5">
      <c r="A92" s="13" t="s">
        <v>115</v>
      </c>
      <c r="B92" s="69">
        <v>2612200</v>
      </c>
      <c r="C92" s="69">
        <v>2612200</v>
      </c>
      <c r="D92" s="22">
        <v>2618300</v>
      </c>
      <c r="E92" s="56">
        <f t="shared" si="2"/>
        <v>100</v>
      </c>
      <c r="F92" s="56">
        <f t="shared" si="3"/>
        <v>99.767024405148376</v>
      </c>
    </row>
    <row r="93" spans="1:6" s="25" customFormat="1" ht="25.5">
      <c r="A93" s="13" t="s">
        <v>73</v>
      </c>
      <c r="B93" s="22">
        <v>7624628</v>
      </c>
      <c r="C93" s="22">
        <v>7624628</v>
      </c>
      <c r="D93" s="22">
        <v>22002873.59</v>
      </c>
      <c r="E93" s="56">
        <f t="shared" si="2"/>
        <v>100</v>
      </c>
      <c r="F93" s="56">
        <f t="shared" si="3"/>
        <v>34.652873720391177</v>
      </c>
    </row>
    <row r="94" spans="1:6" s="25" customFormat="1" ht="25.5">
      <c r="A94" s="13" t="s">
        <v>177</v>
      </c>
      <c r="B94" s="22">
        <v>33720452.359999999</v>
      </c>
      <c r="C94" s="22">
        <v>33720452.359999999</v>
      </c>
      <c r="D94" s="22"/>
      <c r="E94" s="56">
        <f t="shared" si="2"/>
        <v>100</v>
      </c>
      <c r="F94" s="56"/>
    </row>
    <row r="95" spans="1:6" s="25" customFormat="1" ht="26.25" customHeight="1">
      <c r="A95" s="31" t="s">
        <v>84</v>
      </c>
      <c r="B95" s="70">
        <v>29610500</v>
      </c>
      <c r="C95" s="70">
        <v>29610500</v>
      </c>
      <c r="D95" s="71">
        <v>26028500</v>
      </c>
      <c r="E95" s="72">
        <f t="shared" ref="E95:E138" si="6">C95/B95*100</f>
        <v>100</v>
      </c>
      <c r="F95" s="72">
        <f t="shared" si="3"/>
        <v>113.76183798528537</v>
      </c>
    </row>
    <row r="96" spans="1:6" s="25" customFormat="1" ht="51">
      <c r="A96" s="28" t="s">
        <v>93</v>
      </c>
      <c r="B96" s="69">
        <v>2657760</v>
      </c>
      <c r="C96" s="69">
        <v>2657760</v>
      </c>
      <c r="D96" s="22">
        <v>1126300.8999999999</v>
      </c>
      <c r="E96" s="56">
        <f t="shared" si="6"/>
        <v>100</v>
      </c>
      <c r="F96" s="56">
        <f t="shared" si="3"/>
        <v>235.97246526216929</v>
      </c>
    </row>
    <row r="97" spans="1:6" s="25" customFormat="1" ht="63.75">
      <c r="A97" s="28" t="s">
        <v>170</v>
      </c>
      <c r="B97" s="69">
        <v>0</v>
      </c>
      <c r="C97" s="69">
        <v>0</v>
      </c>
      <c r="D97" s="22">
        <v>5997500</v>
      </c>
      <c r="E97" s="56" t="e">
        <f t="shared" si="6"/>
        <v>#DIV/0!</v>
      </c>
      <c r="F97" s="56">
        <f t="shared" si="3"/>
        <v>0</v>
      </c>
    </row>
    <row r="98" spans="1:6" s="25" customFormat="1" ht="25.5">
      <c r="A98" s="28" t="s">
        <v>146</v>
      </c>
      <c r="B98" s="69">
        <v>8336315.5300000003</v>
      </c>
      <c r="C98" s="69">
        <v>8336263.5300000003</v>
      </c>
      <c r="D98" s="22">
        <v>1644134.91</v>
      </c>
      <c r="E98" s="56">
        <f t="shared" si="6"/>
        <v>99.999376223227003</v>
      </c>
      <c r="F98" s="56">
        <f t="shared" si="3"/>
        <v>507.03038292642304</v>
      </c>
    </row>
    <row r="99" spans="1:6" s="25" customFormat="1" ht="63.75">
      <c r="A99" s="28" t="s">
        <v>169</v>
      </c>
      <c r="B99" s="69">
        <v>0</v>
      </c>
      <c r="C99" s="69">
        <v>0</v>
      </c>
      <c r="D99" s="22">
        <v>2417600</v>
      </c>
      <c r="E99" s="56" t="e">
        <f t="shared" si="6"/>
        <v>#DIV/0!</v>
      </c>
      <c r="F99" s="56">
        <f t="shared" si="3"/>
        <v>0</v>
      </c>
    </row>
    <row r="100" spans="1:6" s="25" customFormat="1" ht="41.25" customHeight="1">
      <c r="A100" s="28" t="s">
        <v>162</v>
      </c>
      <c r="B100" s="22">
        <v>0</v>
      </c>
      <c r="C100" s="22">
        <v>0</v>
      </c>
      <c r="D100" s="22">
        <v>7471035.3099999996</v>
      </c>
      <c r="E100" s="56" t="e">
        <f t="shared" si="6"/>
        <v>#DIV/0!</v>
      </c>
      <c r="F100" s="56">
        <f t="shared" si="3"/>
        <v>0</v>
      </c>
    </row>
    <row r="101" spans="1:6" s="25" customFormat="1" ht="42" customHeight="1">
      <c r="A101" s="28" t="s">
        <v>163</v>
      </c>
      <c r="B101" s="22">
        <v>0</v>
      </c>
      <c r="C101" s="22">
        <v>0</v>
      </c>
      <c r="D101" s="22">
        <v>840233.33</v>
      </c>
      <c r="E101" s="56" t="e">
        <f t="shared" si="6"/>
        <v>#DIV/0!</v>
      </c>
      <c r="F101" s="56">
        <f t="shared" si="3"/>
        <v>0</v>
      </c>
    </row>
    <row r="102" spans="1:6" s="25" customFormat="1" ht="29.25" customHeight="1">
      <c r="A102" s="31" t="s">
        <v>175</v>
      </c>
      <c r="B102" s="22">
        <v>0</v>
      </c>
      <c r="C102" s="22">
        <v>0</v>
      </c>
      <c r="D102" s="22">
        <v>7973422</v>
      </c>
      <c r="E102" s="56" t="e">
        <f t="shared" si="6"/>
        <v>#DIV/0!</v>
      </c>
      <c r="F102" s="56">
        <f t="shared" si="3"/>
        <v>0</v>
      </c>
    </row>
    <row r="103" spans="1:6" s="25" customFormat="1" ht="42" customHeight="1">
      <c r="A103" s="28" t="s">
        <v>176</v>
      </c>
      <c r="B103" s="22">
        <v>0</v>
      </c>
      <c r="C103" s="22">
        <v>0</v>
      </c>
      <c r="D103" s="22">
        <v>245900</v>
      </c>
      <c r="E103" s="56" t="e">
        <f t="shared" si="6"/>
        <v>#DIV/0!</v>
      </c>
      <c r="F103" s="56">
        <f t="shared" si="3"/>
        <v>0</v>
      </c>
    </row>
    <row r="104" spans="1:6" s="25" customFormat="1" ht="42" customHeight="1">
      <c r="A104" s="28" t="s">
        <v>176</v>
      </c>
      <c r="B104" s="22">
        <v>0</v>
      </c>
      <c r="C104" s="22">
        <v>0</v>
      </c>
      <c r="D104" s="22">
        <v>7981300</v>
      </c>
      <c r="E104" s="56" t="e">
        <f t="shared" si="6"/>
        <v>#DIV/0!</v>
      </c>
      <c r="F104" s="56">
        <f t="shared" si="3"/>
        <v>0</v>
      </c>
    </row>
    <row r="105" spans="1:6" s="5" customFormat="1">
      <c r="A105" s="8" t="s">
        <v>19</v>
      </c>
      <c r="B105" s="11">
        <f>B106+B107+B108+B109+B110+B111+B127</f>
        <v>407737882.99000001</v>
      </c>
      <c r="C105" s="11">
        <f>C106+C107+C108+C109+C110+C111+C127</f>
        <v>407696888.68000001</v>
      </c>
      <c r="D105" s="11">
        <f>D106+D107+D108+D109+D110+D111</f>
        <v>346710599.76999992</v>
      </c>
      <c r="E105" s="11">
        <f>E106+E107+E108+E109+E110+E111</f>
        <v>599.98955651242761</v>
      </c>
      <c r="F105" s="11">
        <f>F106+F107+F108+F109+F110+F111</f>
        <v>992.34046937015262</v>
      </c>
    </row>
    <row r="106" spans="1:6" s="5" customFormat="1" ht="25.5">
      <c r="A106" s="9" t="s">
        <v>116</v>
      </c>
      <c r="B106" s="3">
        <v>1260100</v>
      </c>
      <c r="C106" s="3">
        <v>1260100</v>
      </c>
      <c r="D106" s="3">
        <v>1187500</v>
      </c>
      <c r="E106" s="44">
        <f t="shared" si="6"/>
        <v>100</v>
      </c>
      <c r="F106" s="44">
        <f t="shared" si="3"/>
        <v>106.11368421052632</v>
      </c>
    </row>
    <row r="107" spans="1:6" s="5" customFormat="1" ht="51">
      <c r="A107" s="9" t="s">
        <v>119</v>
      </c>
      <c r="B107" s="45">
        <v>243100</v>
      </c>
      <c r="C107" s="45">
        <v>243100</v>
      </c>
      <c r="D107" s="3">
        <v>141255.78</v>
      </c>
      <c r="E107" s="44">
        <f>C107/B107*100</f>
        <v>100</v>
      </c>
      <c r="F107" s="44">
        <f>C107/D107*100</f>
        <v>172.09915233203202</v>
      </c>
    </row>
    <row r="108" spans="1:6" s="5" customFormat="1" ht="38.25">
      <c r="A108" s="9" t="s">
        <v>120</v>
      </c>
      <c r="B108" s="32">
        <v>11915508</v>
      </c>
      <c r="C108" s="32">
        <v>11915508</v>
      </c>
      <c r="D108" s="3">
        <v>4270662</v>
      </c>
      <c r="E108" s="44">
        <f>C108/B108*100</f>
        <v>100</v>
      </c>
      <c r="F108" s="44">
        <f>C108/D108*100</f>
        <v>279.00845349034881</v>
      </c>
    </row>
    <row r="109" spans="1:6" s="5" customFormat="1" ht="38.25">
      <c r="A109" s="9" t="s">
        <v>117</v>
      </c>
      <c r="B109" s="32">
        <v>1781900</v>
      </c>
      <c r="C109" s="45">
        <v>1781900</v>
      </c>
      <c r="D109" s="3">
        <v>1490500</v>
      </c>
      <c r="E109" s="44">
        <f>C109/B109*100</f>
        <v>100</v>
      </c>
      <c r="F109" s="44">
        <f>C109/D109*100</f>
        <v>119.55048641395504</v>
      </c>
    </row>
    <row r="110" spans="1:6" s="5" customFormat="1" ht="38.25">
      <c r="A110" s="9" t="s">
        <v>118</v>
      </c>
      <c r="B110" s="3">
        <v>2600</v>
      </c>
      <c r="C110" s="3">
        <v>2600</v>
      </c>
      <c r="D110" s="3">
        <v>1300</v>
      </c>
      <c r="E110" s="44">
        <f t="shared" si="6"/>
        <v>100</v>
      </c>
      <c r="F110" s="44">
        <f t="shared" si="3"/>
        <v>200</v>
      </c>
    </row>
    <row r="111" spans="1:6" s="5" customFormat="1" ht="25.5">
      <c r="A111" s="9" t="s">
        <v>129</v>
      </c>
      <c r="B111" s="57">
        <f>SUM(B113:B126)</f>
        <v>392534674.99000001</v>
      </c>
      <c r="C111" s="57">
        <f>SUM(C113:C126)</f>
        <v>392493680.68000001</v>
      </c>
      <c r="D111" s="57">
        <f>SUM(D113:D127)</f>
        <v>339619381.98999995</v>
      </c>
      <c r="E111" s="44">
        <f t="shared" si="6"/>
        <v>99.989556512427583</v>
      </c>
      <c r="F111" s="44">
        <f t="shared" si="3"/>
        <v>115.56869292329051</v>
      </c>
    </row>
    <row r="112" spans="1:6" s="25" customFormat="1" ht="13.5">
      <c r="A112" s="13" t="s">
        <v>22</v>
      </c>
      <c r="B112" s="22"/>
      <c r="C112" s="22"/>
      <c r="D112" s="22"/>
      <c r="E112" s="56" t="e">
        <f t="shared" si="6"/>
        <v>#DIV/0!</v>
      </c>
      <c r="F112" s="56" t="e">
        <f t="shared" si="3"/>
        <v>#DIV/0!</v>
      </c>
    </row>
    <row r="113" spans="1:6" s="25" customFormat="1" ht="25.5">
      <c r="A113" s="28" t="s">
        <v>136</v>
      </c>
      <c r="B113" s="22">
        <v>1600</v>
      </c>
      <c r="C113" s="22">
        <v>1600</v>
      </c>
      <c r="D113" s="22">
        <v>1500</v>
      </c>
      <c r="E113" s="56">
        <f t="shared" si="6"/>
        <v>100</v>
      </c>
      <c r="F113" s="56">
        <f t="shared" ref="F113:F142" si="7">C113/D113*100</f>
        <v>106.66666666666667</v>
      </c>
    </row>
    <row r="114" spans="1:6" s="25" customFormat="1" ht="25.5">
      <c r="A114" s="13" t="s">
        <v>81</v>
      </c>
      <c r="B114" s="22">
        <v>900</v>
      </c>
      <c r="C114" s="69">
        <v>900</v>
      </c>
      <c r="D114" s="22">
        <v>900</v>
      </c>
      <c r="E114" s="56">
        <f t="shared" si="6"/>
        <v>100</v>
      </c>
      <c r="F114" s="56">
        <f t="shared" si="7"/>
        <v>100</v>
      </c>
    </row>
    <row r="115" spans="1:6" s="25" customFormat="1" ht="51">
      <c r="A115" s="13" t="s">
        <v>121</v>
      </c>
      <c r="B115" s="69">
        <v>15663917.49</v>
      </c>
      <c r="C115" s="69">
        <v>15663917.49</v>
      </c>
      <c r="D115" s="22">
        <v>6631157.5</v>
      </c>
      <c r="E115" s="56">
        <f t="shared" si="6"/>
        <v>100</v>
      </c>
      <c r="F115" s="56">
        <f t="shared" si="7"/>
        <v>236.21694236639681</v>
      </c>
    </row>
    <row r="116" spans="1:6" s="25" customFormat="1" ht="25.5">
      <c r="A116" s="13" t="s">
        <v>137</v>
      </c>
      <c r="B116" s="69">
        <v>91600</v>
      </c>
      <c r="C116" s="69">
        <v>91600</v>
      </c>
      <c r="D116" s="22">
        <v>80900</v>
      </c>
      <c r="E116" s="56">
        <f t="shared" si="6"/>
        <v>100</v>
      </c>
      <c r="F116" s="56">
        <f t="shared" si="7"/>
        <v>113.22620519159456</v>
      </c>
    </row>
    <row r="117" spans="1:6" s="25" customFormat="1" ht="25.5">
      <c r="A117" s="13" t="s">
        <v>67</v>
      </c>
      <c r="B117" s="69">
        <v>1024400</v>
      </c>
      <c r="C117" s="69">
        <v>1022232.58</v>
      </c>
      <c r="D117" s="22">
        <v>900599.45</v>
      </c>
      <c r="E117" s="56">
        <f t="shared" si="6"/>
        <v>99.788420538852009</v>
      </c>
      <c r="F117" s="56">
        <f t="shared" si="7"/>
        <v>113.50579661135703</v>
      </c>
    </row>
    <row r="118" spans="1:6" s="25" customFormat="1" ht="13.5">
      <c r="A118" s="13" t="s">
        <v>68</v>
      </c>
      <c r="B118" s="69">
        <v>1474300</v>
      </c>
      <c r="C118" s="69">
        <v>1470780.01</v>
      </c>
      <c r="D118" s="22">
        <v>1193126.33</v>
      </c>
      <c r="E118" s="56">
        <f t="shared" si="6"/>
        <v>99.761243301905992</v>
      </c>
      <c r="F118" s="56">
        <f t="shared" si="7"/>
        <v>123.27110491308997</v>
      </c>
    </row>
    <row r="119" spans="1:6" s="25" customFormat="1" ht="38.25">
      <c r="A119" s="13" t="s">
        <v>69</v>
      </c>
      <c r="B119" s="69">
        <v>64318500</v>
      </c>
      <c r="C119" s="69">
        <v>64318500</v>
      </c>
      <c r="D119" s="22">
        <v>53094900</v>
      </c>
      <c r="E119" s="56">
        <f t="shared" si="6"/>
        <v>100</v>
      </c>
      <c r="F119" s="56">
        <f t="shared" si="7"/>
        <v>121.1387534395959</v>
      </c>
    </row>
    <row r="120" spans="1:6" s="25" customFormat="1" ht="51">
      <c r="A120" s="13" t="s">
        <v>72</v>
      </c>
      <c r="B120" s="69">
        <v>300794100</v>
      </c>
      <c r="C120" s="69">
        <v>300794100</v>
      </c>
      <c r="D120" s="22">
        <v>269085000</v>
      </c>
      <c r="E120" s="56">
        <f t="shared" si="6"/>
        <v>100</v>
      </c>
      <c r="F120" s="56">
        <f t="shared" si="7"/>
        <v>111.78404593344111</v>
      </c>
    </row>
    <row r="121" spans="1:6" s="25" customFormat="1" ht="38.25">
      <c r="A121" s="13" t="s">
        <v>75</v>
      </c>
      <c r="B121" s="22">
        <v>300000</v>
      </c>
      <c r="C121" s="22">
        <v>300000</v>
      </c>
      <c r="D121" s="22">
        <v>0</v>
      </c>
      <c r="E121" s="56">
        <f t="shared" si="6"/>
        <v>100</v>
      </c>
      <c r="F121" s="56" t="e">
        <f t="shared" si="7"/>
        <v>#DIV/0!</v>
      </c>
    </row>
    <row r="122" spans="1:6" s="25" customFormat="1" ht="51">
      <c r="A122" s="13" t="s">
        <v>85</v>
      </c>
      <c r="B122" s="22">
        <v>250100</v>
      </c>
      <c r="C122" s="69">
        <v>249509.1</v>
      </c>
      <c r="D122" s="22">
        <v>786052</v>
      </c>
      <c r="E122" s="56">
        <f t="shared" si="6"/>
        <v>99.763734506197522</v>
      </c>
      <c r="F122" s="56">
        <f t="shared" si="7"/>
        <v>31.742060321708998</v>
      </c>
    </row>
    <row r="123" spans="1:6" s="25" customFormat="1" ht="93.75" customHeight="1">
      <c r="A123" s="29" t="s">
        <v>122</v>
      </c>
      <c r="B123" s="22">
        <v>812700</v>
      </c>
      <c r="C123" s="69">
        <v>812700</v>
      </c>
      <c r="D123" s="22">
        <v>333462.71000000002</v>
      </c>
      <c r="E123" s="56">
        <f>C123/B123*100</f>
        <v>100</v>
      </c>
      <c r="F123" s="56">
        <f>C123/D123*100</f>
        <v>243.71540673918233</v>
      </c>
    </row>
    <row r="124" spans="1:6" s="25" customFormat="1" ht="38.25">
      <c r="A124" s="30" t="s">
        <v>127</v>
      </c>
      <c r="B124" s="69">
        <v>321300</v>
      </c>
      <c r="C124" s="69">
        <v>321300</v>
      </c>
      <c r="D124" s="22">
        <v>208500</v>
      </c>
      <c r="E124" s="56">
        <f>C124/B124*100</f>
        <v>100</v>
      </c>
      <c r="F124" s="56">
        <f>C124/D124*100</f>
        <v>154.10071942446044</v>
      </c>
    </row>
    <row r="125" spans="1:6" s="25" customFormat="1" ht="38.25">
      <c r="A125" s="13" t="s">
        <v>70</v>
      </c>
      <c r="B125" s="69">
        <v>1063200</v>
      </c>
      <c r="C125" s="69">
        <v>1054107</v>
      </c>
      <c r="D125" s="22">
        <v>980782.5</v>
      </c>
      <c r="E125" s="56">
        <f t="shared" si="6"/>
        <v>99.144751693002249</v>
      </c>
      <c r="F125" s="56">
        <f t="shared" si="7"/>
        <v>107.47612238187365</v>
      </c>
    </row>
    <row r="126" spans="1:6" s="25" customFormat="1" ht="38.25">
      <c r="A126" s="13" t="s">
        <v>71</v>
      </c>
      <c r="B126" s="69">
        <v>6418057.5</v>
      </c>
      <c r="C126" s="69">
        <v>6392434.5</v>
      </c>
      <c r="D126" s="22">
        <v>6322501.5</v>
      </c>
      <c r="E126" s="56">
        <f t="shared" si="6"/>
        <v>99.600767054517661</v>
      </c>
      <c r="F126" s="56">
        <f t="shared" si="7"/>
        <v>101.10609700922966</v>
      </c>
    </row>
    <row r="127" spans="1:6" s="5" customFormat="1" ht="51" hidden="1">
      <c r="A127" s="9" t="s">
        <v>159</v>
      </c>
      <c r="B127" s="32">
        <v>0</v>
      </c>
      <c r="C127" s="32">
        <v>0</v>
      </c>
      <c r="D127" s="3">
        <v>0</v>
      </c>
      <c r="E127" s="44" t="e">
        <f t="shared" si="6"/>
        <v>#DIV/0!</v>
      </c>
      <c r="F127" s="44" t="e">
        <f t="shared" si="7"/>
        <v>#DIV/0!</v>
      </c>
    </row>
    <row r="128" spans="1:6" s="5" customFormat="1">
      <c r="A128" s="8" t="s">
        <v>20</v>
      </c>
      <c r="B128" s="11">
        <f>B133+B132+B131+B130</f>
        <v>44212117.049999997</v>
      </c>
      <c r="C128" s="11">
        <f>C133+C132+C131+C130</f>
        <v>44212117.049999997</v>
      </c>
      <c r="D128" s="11">
        <f>D133+D132+D131+D129</f>
        <v>40505459.579999998</v>
      </c>
      <c r="E128" s="11">
        <f>E133+E132+E131</f>
        <v>300</v>
      </c>
      <c r="F128" s="11">
        <f>F133+F132+F131</f>
        <v>388.57462318447659</v>
      </c>
    </row>
    <row r="129" spans="1:7" s="5" customFormat="1" ht="25.5">
      <c r="A129" s="9" t="s">
        <v>141</v>
      </c>
      <c r="B129" s="3">
        <v>0</v>
      </c>
      <c r="C129" s="3">
        <v>0</v>
      </c>
      <c r="D129" s="3">
        <v>10000000</v>
      </c>
      <c r="E129" s="44" t="e">
        <f>C129/B129*100</f>
        <v>#DIV/0!</v>
      </c>
      <c r="F129" s="44">
        <f>C129/D129*100</f>
        <v>0</v>
      </c>
    </row>
    <row r="130" spans="1:7" s="5" customFormat="1" ht="102">
      <c r="A130" s="9" t="s">
        <v>168</v>
      </c>
      <c r="B130" s="32">
        <v>416640</v>
      </c>
      <c r="C130" s="45">
        <v>416640</v>
      </c>
      <c r="D130" s="3">
        <v>0</v>
      </c>
      <c r="E130" s="44">
        <f>C130/B130*100</f>
        <v>100</v>
      </c>
      <c r="F130" s="44" t="e">
        <f>C130/D130*100</f>
        <v>#DIV/0!</v>
      </c>
    </row>
    <row r="131" spans="1:7" s="5" customFormat="1" ht="76.5">
      <c r="A131" s="9" t="s">
        <v>123</v>
      </c>
      <c r="B131" s="45">
        <v>26222600</v>
      </c>
      <c r="C131" s="45">
        <v>26222600</v>
      </c>
      <c r="D131" s="3">
        <v>15443800</v>
      </c>
      <c r="E131" s="44">
        <f t="shared" si="6"/>
        <v>100</v>
      </c>
      <c r="F131" s="44">
        <f t="shared" si="7"/>
        <v>169.79370362216554</v>
      </c>
    </row>
    <row r="132" spans="1:7" s="5" customFormat="1" ht="51">
      <c r="A132" s="9" t="s">
        <v>126</v>
      </c>
      <c r="B132" s="32">
        <v>2422593</v>
      </c>
      <c r="C132" s="45">
        <v>2422593</v>
      </c>
      <c r="D132" s="3">
        <v>2457477.81</v>
      </c>
      <c r="E132" s="44">
        <f t="shared" si="6"/>
        <v>100</v>
      </c>
      <c r="F132" s="44">
        <f t="shared" si="7"/>
        <v>98.580462868960765</v>
      </c>
    </row>
    <row r="133" spans="1:7" s="5" customFormat="1">
      <c r="A133" s="9" t="s">
        <v>124</v>
      </c>
      <c r="B133" s="45">
        <v>15150284.050000001</v>
      </c>
      <c r="C133" s="45">
        <v>15150284.050000001</v>
      </c>
      <c r="D133" s="3">
        <v>12604181.77</v>
      </c>
      <c r="E133" s="44">
        <f t="shared" si="6"/>
        <v>100</v>
      </c>
      <c r="F133" s="44">
        <f t="shared" si="7"/>
        <v>120.20045669335029</v>
      </c>
    </row>
    <row r="134" spans="1:7" s="5" customFormat="1">
      <c r="A134" s="8" t="s">
        <v>82</v>
      </c>
      <c r="B134" s="11">
        <f>B135</f>
        <v>235800</v>
      </c>
      <c r="C134" s="11">
        <f>C135</f>
        <v>235870</v>
      </c>
      <c r="D134" s="11">
        <f>D135</f>
        <v>1349484.16</v>
      </c>
      <c r="E134" s="44">
        <f t="shared" si="6"/>
        <v>100.02968617472435</v>
      </c>
      <c r="F134" s="44">
        <f t="shared" si="7"/>
        <v>17.478530463077092</v>
      </c>
    </row>
    <row r="135" spans="1:7" s="5" customFormat="1">
      <c r="A135" s="9" t="s">
        <v>125</v>
      </c>
      <c r="B135" s="45">
        <v>235800</v>
      </c>
      <c r="C135" s="45">
        <v>235870</v>
      </c>
      <c r="D135" s="3">
        <v>1349484.16</v>
      </c>
      <c r="E135" s="44">
        <f t="shared" si="6"/>
        <v>100.02968617472435</v>
      </c>
      <c r="F135" s="44">
        <f t="shared" si="7"/>
        <v>17.478530463077092</v>
      </c>
    </row>
    <row r="136" spans="1:7" s="5" customFormat="1" ht="38.25">
      <c r="A136" s="8" t="s">
        <v>86</v>
      </c>
      <c r="B136" s="4">
        <f>B138+B137</f>
        <v>1006477.65</v>
      </c>
      <c r="C136" s="4">
        <f>C138+C137</f>
        <v>1006477.65</v>
      </c>
      <c r="D136" s="4">
        <f>D138+D137</f>
        <v>0</v>
      </c>
      <c r="E136" s="44">
        <f t="shared" si="6"/>
        <v>100</v>
      </c>
      <c r="F136" s="44" t="e">
        <f t="shared" si="7"/>
        <v>#DIV/0!</v>
      </c>
    </row>
    <row r="137" spans="1:7" s="5" customFormat="1" ht="25.5">
      <c r="A137" s="9" t="s">
        <v>154</v>
      </c>
      <c r="B137" s="35">
        <v>1006477.65</v>
      </c>
      <c r="C137" s="3">
        <v>1006477.65</v>
      </c>
      <c r="D137" s="3">
        <v>0</v>
      </c>
      <c r="E137" s="44">
        <f t="shared" si="6"/>
        <v>100</v>
      </c>
      <c r="F137" s="44" t="e">
        <f t="shared" si="7"/>
        <v>#DIV/0!</v>
      </c>
    </row>
    <row r="138" spans="1:7" s="5" customFormat="1" ht="25.5">
      <c r="A138" s="9" t="s">
        <v>88</v>
      </c>
      <c r="B138" s="3"/>
      <c r="C138" s="3"/>
      <c r="D138" s="3"/>
      <c r="E138" s="44" t="e">
        <f t="shared" si="6"/>
        <v>#DIV/0!</v>
      </c>
      <c r="F138" s="44" t="e">
        <f t="shared" si="7"/>
        <v>#DIV/0!</v>
      </c>
    </row>
    <row r="139" spans="1:7" s="5" customFormat="1" ht="25.5">
      <c r="A139" s="8" t="s">
        <v>87</v>
      </c>
      <c r="B139" s="11">
        <f>B142+B141+B140</f>
        <v>-7878960.2200000007</v>
      </c>
      <c r="C139" s="11">
        <f>C142+C141+C140</f>
        <v>-8613868.379999999</v>
      </c>
      <c r="D139" s="11">
        <f>SUM(D142)</f>
        <v>-5028826.67</v>
      </c>
      <c r="E139" s="44">
        <f>C139/B139*100</f>
        <v>109.32747646237004</v>
      </c>
      <c r="F139" s="44">
        <f t="shared" si="7"/>
        <v>171.28982455066398</v>
      </c>
    </row>
    <row r="140" spans="1:7" s="5" customFormat="1" ht="51">
      <c r="A140" s="9" t="s">
        <v>142</v>
      </c>
      <c r="B140" s="3">
        <v>-715095.11</v>
      </c>
      <c r="C140" s="3">
        <v>-715095.11</v>
      </c>
      <c r="D140" s="11">
        <v>0</v>
      </c>
      <c r="E140" s="44">
        <f>C140/B140*100</f>
        <v>100</v>
      </c>
      <c r="F140" s="44" t="e">
        <f t="shared" si="7"/>
        <v>#DIV/0!</v>
      </c>
    </row>
    <row r="141" spans="1:7" s="5" customFormat="1" ht="76.5">
      <c r="A141" s="9" t="s">
        <v>143</v>
      </c>
      <c r="B141" s="3">
        <v>-128522.88</v>
      </c>
      <c r="C141" s="3">
        <v>-128522.88</v>
      </c>
      <c r="D141" s="11">
        <v>0</v>
      </c>
      <c r="E141" s="44">
        <f>C141/B141*100</f>
        <v>100</v>
      </c>
      <c r="F141" s="44" t="e">
        <f t="shared" si="7"/>
        <v>#DIV/0!</v>
      </c>
    </row>
    <row r="142" spans="1:7" s="5" customFormat="1" ht="25.5">
      <c r="A142" s="9" t="s">
        <v>144</v>
      </c>
      <c r="B142" s="45">
        <v>-7035342.2300000004</v>
      </c>
      <c r="C142" s="45">
        <v>-7770250.3899999997</v>
      </c>
      <c r="D142" s="35">
        <v>-5028826.67</v>
      </c>
      <c r="E142" s="44">
        <f>C142/B142*100</f>
        <v>110.44594755982466</v>
      </c>
      <c r="F142" s="44">
        <f t="shared" si="7"/>
        <v>154.51418193341709</v>
      </c>
    </row>
    <row r="143" spans="1:7" s="78" customFormat="1">
      <c r="A143" s="73" t="s">
        <v>65</v>
      </c>
      <c r="B143" s="74">
        <f>B55+B56</f>
        <v>962311723.76999998</v>
      </c>
      <c r="C143" s="74">
        <f>C55+C56</f>
        <v>977077282.14999986</v>
      </c>
      <c r="D143" s="75">
        <f>D55+D56</f>
        <v>869082008.74999988</v>
      </c>
      <c r="E143" s="76">
        <f>C143/B143*100</f>
        <v>101.53438413097095</v>
      </c>
      <c r="F143" s="76">
        <f>C143/D143*100</f>
        <v>112.42636164512594</v>
      </c>
      <c r="G143" s="77"/>
    </row>
    <row r="144" spans="1:7" s="5" customFormat="1">
      <c r="A144" s="9" t="s">
        <v>23</v>
      </c>
      <c r="B144" s="35"/>
      <c r="C144" s="35"/>
      <c r="D144" s="35"/>
      <c r="E144" s="44"/>
      <c r="F144" s="44"/>
    </row>
    <row r="145" spans="1:6" s="80" customFormat="1">
      <c r="A145" s="8" t="s">
        <v>24</v>
      </c>
      <c r="B145" s="79">
        <v>101267666.81</v>
      </c>
      <c r="C145" s="79">
        <v>100657611.48</v>
      </c>
      <c r="D145" s="58">
        <v>88425235.870000005</v>
      </c>
      <c r="E145" s="44">
        <f t="shared" ref="E145:E175" si="8">C145/B145*100</f>
        <v>99.397581331517586</v>
      </c>
      <c r="F145" s="44">
        <f t="shared" ref="F145:F173" si="9">C145/D145*100</f>
        <v>113.8335798481597</v>
      </c>
    </row>
    <row r="146" spans="1:6" s="5" customFormat="1">
      <c r="A146" s="9" t="s">
        <v>25</v>
      </c>
      <c r="B146" s="59">
        <v>80733473.379999995</v>
      </c>
      <c r="C146" s="59">
        <v>80733473.379999995</v>
      </c>
      <c r="D146" s="37">
        <v>42921618.770000003</v>
      </c>
      <c r="E146" s="44">
        <f t="shared" si="8"/>
        <v>100</v>
      </c>
      <c r="F146" s="44">
        <f t="shared" si="9"/>
        <v>188.09512710277488</v>
      </c>
    </row>
    <row r="147" spans="1:6" s="5" customFormat="1">
      <c r="A147" s="9" t="s">
        <v>26</v>
      </c>
      <c r="B147" s="60">
        <v>3088790.47</v>
      </c>
      <c r="C147" s="60">
        <v>3088790.47</v>
      </c>
      <c r="D147" s="37">
        <v>1219247.49</v>
      </c>
      <c r="E147" s="44">
        <f t="shared" si="8"/>
        <v>100</v>
      </c>
      <c r="F147" s="44">
        <f t="shared" si="9"/>
        <v>253.33580715429648</v>
      </c>
    </row>
    <row r="148" spans="1:6" s="5" customFormat="1">
      <c r="A148" s="9" t="s">
        <v>27</v>
      </c>
      <c r="B148" s="60">
        <f>B145-B146-B147</f>
        <v>17445402.960000008</v>
      </c>
      <c r="C148" s="35">
        <f>C145-C146-C147</f>
        <v>16835347.63000001</v>
      </c>
      <c r="D148" s="35">
        <f>D145-D146-D147</f>
        <v>44284369.609999999</v>
      </c>
      <c r="E148" s="44">
        <f t="shared" si="8"/>
        <v>96.503059680542918</v>
      </c>
      <c r="F148" s="44">
        <f t="shared" si="9"/>
        <v>38.016455418162629</v>
      </c>
    </row>
    <row r="149" spans="1:6" s="5" customFormat="1">
      <c r="A149" s="8" t="s">
        <v>28</v>
      </c>
      <c r="B149" s="61">
        <v>1781900</v>
      </c>
      <c r="C149" s="61">
        <v>1781900</v>
      </c>
      <c r="D149" s="61">
        <v>1490500</v>
      </c>
      <c r="E149" s="44">
        <f t="shared" si="8"/>
        <v>100</v>
      </c>
      <c r="F149" s="44">
        <f t="shared" si="9"/>
        <v>119.55048641395504</v>
      </c>
    </row>
    <row r="150" spans="1:6" s="5" customFormat="1">
      <c r="A150" s="8" t="s">
        <v>29</v>
      </c>
      <c r="B150" s="61">
        <v>8132664.0700000003</v>
      </c>
      <c r="C150" s="45">
        <v>8129585.3200000003</v>
      </c>
      <c r="D150" s="61">
        <v>6290948.5199999996</v>
      </c>
      <c r="E150" s="44">
        <f t="shared" si="8"/>
        <v>99.962143401307372</v>
      </c>
      <c r="F150" s="44">
        <f t="shared" si="9"/>
        <v>129.22670236697471</v>
      </c>
    </row>
    <row r="151" spans="1:6" s="5" customFormat="1">
      <c r="A151" s="8" t="s">
        <v>30</v>
      </c>
      <c r="B151" s="62">
        <f>SUM(B152:B156)</f>
        <v>140596334.25</v>
      </c>
      <c r="C151" s="62">
        <f>SUM(C152:C156)</f>
        <v>122287257.36999999</v>
      </c>
      <c r="D151" s="62">
        <f>SUM(D152:D156)</f>
        <v>75487822.450000003</v>
      </c>
      <c r="E151" s="44">
        <f t="shared" si="8"/>
        <v>86.977557432298411</v>
      </c>
      <c r="F151" s="44">
        <f t="shared" si="9"/>
        <v>161.99600597963729</v>
      </c>
    </row>
    <row r="152" spans="1:6" s="5" customFormat="1">
      <c r="A152" s="9" t="s">
        <v>83</v>
      </c>
      <c r="B152" s="35">
        <v>346955.55</v>
      </c>
      <c r="C152" s="35">
        <v>346955.55</v>
      </c>
      <c r="D152" s="35">
        <v>349999.63</v>
      </c>
      <c r="E152" s="44">
        <f t="shared" si="8"/>
        <v>100</v>
      </c>
      <c r="F152" s="44">
        <f t="shared" si="9"/>
        <v>99.130261937705484</v>
      </c>
    </row>
    <row r="153" spans="1:6" s="5" customFormat="1">
      <c r="A153" s="9" t="s">
        <v>31</v>
      </c>
      <c r="B153" s="45">
        <v>749389.51</v>
      </c>
      <c r="C153" s="45">
        <v>748798.61</v>
      </c>
      <c r="D153" s="35">
        <v>2060758.18</v>
      </c>
      <c r="E153" s="44">
        <f t="shared" si="8"/>
        <v>99.921149149792612</v>
      </c>
      <c r="F153" s="44">
        <f t="shared" si="9"/>
        <v>36.336073648388961</v>
      </c>
    </row>
    <row r="154" spans="1:6" s="5" customFormat="1">
      <c r="A154" s="9" t="s">
        <v>32</v>
      </c>
      <c r="B154" s="45">
        <v>133328069.43000001</v>
      </c>
      <c r="C154" s="45">
        <v>117796525.20999999</v>
      </c>
      <c r="D154" s="35">
        <v>67305477.439999998</v>
      </c>
      <c r="E154" s="44">
        <f t="shared" si="8"/>
        <v>88.350881936264443</v>
      </c>
      <c r="F154" s="44">
        <f t="shared" si="9"/>
        <v>175.01773955174843</v>
      </c>
    </row>
    <row r="155" spans="1:6" s="5" customFormat="1">
      <c r="A155" s="9" t="s">
        <v>53</v>
      </c>
      <c r="B155" s="36">
        <v>4095799.76</v>
      </c>
      <c r="C155" s="45">
        <v>1318858</v>
      </c>
      <c r="D155" s="36">
        <v>804019.73</v>
      </c>
      <c r="E155" s="44">
        <f t="shared" si="8"/>
        <v>32.200255805474242</v>
      </c>
      <c r="F155" s="44">
        <f t="shared" si="9"/>
        <v>164.03303933847496</v>
      </c>
    </row>
    <row r="156" spans="1:6" s="5" customFormat="1">
      <c r="A156" s="9" t="s">
        <v>33</v>
      </c>
      <c r="B156" s="36">
        <v>2076120</v>
      </c>
      <c r="C156" s="36">
        <v>2076120</v>
      </c>
      <c r="D156" s="37">
        <v>4967567.47</v>
      </c>
      <c r="E156" s="44">
        <f t="shared" si="8"/>
        <v>100</v>
      </c>
      <c r="F156" s="44">
        <f t="shared" si="9"/>
        <v>41.793493747957086</v>
      </c>
    </row>
    <row r="157" spans="1:6" s="5" customFormat="1">
      <c r="A157" s="8" t="s">
        <v>34</v>
      </c>
      <c r="B157" s="62">
        <f>SUM(B158:B161)</f>
        <v>63364923.799999997</v>
      </c>
      <c r="C157" s="62">
        <f>SUM(C158:C161)</f>
        <v>44023657.829999998</v>
      </c>
      <c r="D157" s="62">
        <f>SUM(D158:D161)</f>
        <v>109455997.67000002</v>
      </c>
      <c r="E157" s="44">
        <f t="shared" si="8"/>
        <v>69.47638407796839</v>
      </c>
      <c r="F157" s="44">
        <f t="shared" si="9"/>
        <v>40.220416210290608</v>
      </c>
    </row>
    <row r="158" spans="1:6" s="5" customFormat="1">
      <c r="A158" s="9" t="s">
        <v>35</v>
      </c>
      <c r="B158" s="45">
        <v>62079.11</v>
      </c>
      <c r="C158" s="45">
        <v>62079.11</v>
      </c>
      <c r="D158" s="37">
        <v>1075443.8700000001</v>
      </c>
      <c r="E158" s="44">
        <f t="shared" si="8"/>
        <v>100</v>
      </c>
      <c r="F158" s="44">
        <f t="shared" si="9"/>
        <v>5.7724174856285151</v>
      </c>
    </row>
    <row r="159" spans="1:6" s="5" customFormat="1">
      <c r="A159" s="9" t="s">
        <v>36</v>
      </c>
      <c r="B159" s="45">
        <v>15098468.76</v>
      </c>
      <c r="C159" s="45">
        <v>14551481.119999999</v>
      </c>
      <c r="D159" s="37">
        <v>63903624.07</v>
      </c>
      <c r="E159" s="44">
        <f t="shared" si="8"/>
        <v>96.377197921890456</v>
      </c>
      <c r="F159" s="44">
        <f t="shared" si="9"/>
        <v>22.770979473809362</v>
      </c>
    </row>
    <row r="160" spans="1:6" s="5" customFormat="1">
      <c r="A160" s="9" t="s">
        <v>37</v>
      </c>
      <c r="B160" s="45">
        <v>43320516.130000003</v>
      </c>
      <c r="C160" s="45">
        <v>24541343.329999998</v>
      </c>
      <c r="D160" s="37">
        <v>34420935.270000003</v>
      </c>
      <c r="E160" s="44">
        <f t="shared" si="8"/>
        <v>56.650625436581095</v>
      </c>
      <c r="F160" s="44">
        <f t="shared" si="9"/>
        <v>71.297723718127187</v>
      </c>
    </row>
    <row r="161" spans="1:6" s="5" customFormat="1">
      <c r="A161" s="9" t="s">
        <v>62</v>
      </c>
      <c r="B161" s="45">
        <v>4883859.8</v>
      </c>
      <c r="C161" s="45">
        <v>4868754.2699999996</v>
      </c>
      <c r="D161" s="37">
        <v>10055994.460000001</v>
      </c>
      <c r="E161" s="44">
        <f t="shared" si="8"/>
        <v>99.690705085350729</v>
      </c>
      <c r="F161" s="44">
        <f t="shared" si="9"/>
        <v>48.416437472858341</v>
      </c>
    </row>
    <row r="162" spans="1:6" s="80" customFormat="1">
      <c r="A162" s="8" t="s">
        <v>167</v>
      </c>
      <c r="B162" s="79">
        <v>2580790.2000000002</v>
      </c>
      <c r="C162" s="79">
        <v>622242.19999999995</v>
      </c>
      <c r="D162" s="4">
        <v>0</v>
      </c>
      <c r="E162" s="44">
        <f t="shared" si="8"/>
        <v>24.110530177927672</v>
      </c>
      <c r="F162" s="44" t="e">
        <f t="shared" si="9"/>
        <v>#DIV/0!</v>
      </c>
    </row>
    <row r="163" spans="1:6" s="80" customFormat="1">
      <c r="A163" s="8" t="s">
        <v>38</v>
      </c>
      <c r="B163" s="79">
        <v>515898543.88999999</v>
      </c>
      <c r="C163" s="79">
        <v>515222650.47000003</v>
      </c>
      <c r="D163" s="63">
        <v>477551246.69</v>
      </c>
      <c r="E163" s="44">
        <f t="shared" si="8"/>
        <v>99.868987143304651</v>
      </c>
      <c r="F163" s="44">
        <f t="shared" si="9"/>
        <v>107.88845260924515</v>
      </c>
    </row>
    <row r="164" spans="1:6" s="5" customFormat="1">
      <c r="A164" s="9" t="s">
        <v>46</v>
      </c>
      <c r="B164" s="60">
        <v>498742147.95999998</v>
      </c>
      <c r="C164" s="35">
        <v>498436870.27999997</v>
      </c>
      <c r="D164" s="35">
        <v>468642988.82999998</v>
      </c>
      <c r="E164" s="44">
        <f t="shared" si="8"/>
        <v>99.938790478958182</v>
      </c>
      <c r="F164" s="44">
        <f t="shared" si="9"/>
        <v>106.35747939479101</v>
      </c>
    </row>
    <row r="165" spans="1:6" s="5" customFormat="1">
      <c r="A165" s="9" t="s">
        <v>25</v>
      </c>
      <c r="B165" s="59">
        <v>7095366.9100000001</v>
      </c>
      <c r="C165" s="59">
        <v>7095366.9100000001</v>
      </c>
      <c r="D165" s="37">
        <v>6122839.25</v>
      </c>
      <c r="E165" s="44">
        <f t="shared" si="8"/>
        <v>100</v>
      </c>
      <c r="F165" s="44">
        <f t="shared" si="9"/>
        <v>115.88360595944111</v>
      </c>
    </row>
    <row r="166" spans="1:6" s="80" customFormat="1">
      <c r="A166" s="8" t="s">
        <v>45</v>
      </c>
      <c r="B166" s="79">
        <v>138891160.72999999</v>
      </c>
      <c r="C166" s="79">
        <v>127402849.94</v>
      </c>
      <c r="D166" s="63">
        <v>91632789.450000003</v>
      </c>
      <c r="E166" s="44">
        <f t="shared" si="8"/>
        <v>91.728551529400121</v>
      </c>
      <c r="F166" s="44">
        <f t="shared" si="9"/>
        <v>139.03631080609867</v>
      </c>
    </row>
    <row r="167" spans="1:6" s="5" customFormat="1">
      <c r="A167" s="9" t="s">
        <v>46</v>
      </c>
      <c r="B167" s="60">
        <v>117978233.92</v>
      </c>
      <c r="C167" s="35">
        <v>110708904.11</v>
      </c>
      <c r="D167" s="35">
        <v>66833467.829999998</v>
      </c>
      <c r="E167" s="44">
        <f t="shared" si="8"/>
        <v>93.8384144528479</v>
      </c>
      <c r="F167" s="44">
        <f t="shared" si="9"/>
        <v>165.64889972730899</v>
      </c>
    </row>
    <row r="168" spans="1:6" s="5" customFormat="1">
      <c r="A168" s="8" t="s">
        <v>39</v>
      </c>
      <c r="B168" s="62">
        <f>SUM(B169:B172)</f>
        <v>43020071.879999995</v>
      </c>
      <c r="C168" s="62">
        <f>SUM(C169:C172)</f>
        <v>42885460.939999998</v>
      </c>
      <c r="D168" s="62">
        <f>D169+D170+D171+D172</f>
        <v>28430042.789999999</v>
      </c>
      <c r="E168" s="44">
        <f t="shared" si="8"/>
        <v>99.687097361493301</v>
      </c>
      <c r="F168" s="44">
        <f t="shared" si="9"/>
        <v>150.84557296229099</v>
      </c>
    </row>
    <row r="169" spans="1:6" s="5" customFormat="1" hidden="1">
      <c r="A169" s="9" t="s">
        <v>40</v>
      </c>
      <c r="B169" s="36">
        <v>0</v>
      </c>
      <c r="C169" s="37">
        <v>0</v>
      </c>
      <c r="D169" s="35">
        <v>0</v>
      </c>
      <c r="E169" s="44" t="e">
        <f t="shared" si="8"/>
        <v>#DIV/0!</v>
      </c>
      <c r="F169" s="44" t="e">
        <f t="shared" si="9"/>
        <v>#DIV/0!</v>
      </c>
    </row>
    <row r="170" spans="1:6" s="5" customFormat="1">
      <c r="A170" s="9" t="s">
        <v>41</v>
      </c>
      <c r="B170" s="45">
        <v>9675224.3800000008</v>
      </c>
      <c r="C170" s="45">
        <v>9541613.4399999995</v>
      </c>
      <c r="D170" s="64">
        <v>11595904.859999999</v>
      </c>
      <c r="E170" s="44">
        <f t="shared" si="8"/>
        <v>98.61904039893696</v>
      </c>
      <c r="F170" s="44">
        <f t="shared" si="9"/>
        <v>82.284337058626051</v>
      </c>
    </row>
    <row r="171" spans="1:6" s="5" customFormat="1">
      <c r="A171" s="9" t="s">
        <v>42</v>
      </c>
      <c r="B171" s="45">
        <v>32422525.489999998</v>
      </c>
      <c r="C171" s="45">
        <v>32421525.489999998</v>
      </c>
      <c r="D171" s="64">
        <v>16331766.33</v>
      </c>
      <c r="E171" s="44">
        <f t="shared" si="8"/>
        <v>99.996915724531362</v>
      </c>
      <c r="F171" s="44">
        <f t="shared" si="9"/>
        <v>198.51818128480409</v>
      </c>
    </row>
    <row r="172" spans="1:6" s="5" customFormat="1">
      <c r="A172" s="9" t="s">
        <v>54</v>
      </c>
      <c r="B172" s="45">
        <v>922322.01</v>
      </c>
      <c r="C172" s="45">
        <v>922322.01</v>
      </c>
      <c r="D172" s="64">
        <v>502371.6</v>
      </c>
      <c r="E172" s="44">
        <f t="shared" si="8"/>
        <v>100</v>
      </c>
      <c r="F172" s="44">
        <f t="shared" si="9"/>
        <v>183.59358092694731</v>
      </c>
    </row>
    <row r="173" spans="1:6" s="5" customFormat="1" ht="20.25" customHeight="1">
      <c r="A173" s="8" t="s">
        <v>43</v>
      </c>
      <c r="B173" s="45">
        <v>1213218.25</v>
      </c>
      <c r="C173" s="45">
        <v>1213218.25</v>
      </c>
      <c r="D173" s="63">
        <v>38994867.719999999</v>
      </c>
      <c r="E173" s="44">
        <f t="shared" si="8"/>
        <v>100</v>
      </c>
      <c r="F173" s="44">
        <f t="shared" si="9"/>
        <v>3.1112254533376835</v>
      </c>
    </row>
    <row r="174" spans="1:6" s="5" customFormat="1" hidden="1">
      <c r="A174" s="9" t="s">
        <v>66</v>
      </c>
      <c r="B174" s="4">
        <v>0</v>
      </c>
      <c r="C174" s="4">
        <v>0</v>
      </c>
      <c r="D174" s="35">
        <v>0</v>
      </c>
      <c r="E174" s="44" t="e">
        <f t="shared" si="8"/>
        <v>#DIV/0!</v>
      </c>
      <c r="F174" s="44" t="e">
        <f>C174/D174*100</f>
        <v>#DIV/0!</v>
      </c>
    </row>
    <row r="175" spans="1:6" s="78" customFormat="1">
      <c r="A175" s="73" t="s">
        <v>64</v>
      </c>
      <c r="B175" s="74">
        <f>B174+B173+B168+B166+B163+B162+B157+B151+B150+B149+B145</f>
        <v>1016747273.8800001</v>
      </c>
      <c r="C175" s="74">
        <f>C174+C173+C168+C166+C163+C162+C157+C151+C150+C149+C145</f>
        <v>964226433.80000019</v>
      </c>
      <c r="D175" s="74">
        <f>D174+D173+D168+D166+D163+D162+D157+D151+D150+D149+D145</f>
        <v>917759451.15999997</v>
      </c>
      <c r="E175" s="76">
        <f t="shared" si="8"/>
        <v>94.83442528647501</v>
      </c>
      <c r="F175" s="76">
        <f>C175/D175*100</f>
        <v>105.06308952539452</v>
      </c>
    </row>
    <row r="176" spans="1:6" s="5" customFormat="1">
      <c r="A176" s="9" t="s">
        <v>44</v>
      </c>
      <c r="B176" s="11">
        <f>B143-B175</f>
        <v>-54435550.110000134</v>
      </c>
      <c r="C176" s="11">
        <f>C143-C175</f>
        <v>12850848.349999666</v>
      </c>
      <c r="D176" s="3">
        <f>D143-D175</f>
        <v>-48677442.410000086</v>
      </c>
      <c r="E176" s="65"/>
      <c r="F176" s="65"/>
    </row>
    <row r="177" spans="1:6">
      <c r="A177" s="14"/>
      <c r="B177" s="16"/>
      <c r="C177" s="16"/>
      <c r="D177" s="66"/>
      <c r="E177" s="67"/>
      <c r="F177" s="67"/>
    </row>
    <row r="178" spans="1:6">
      <c r="A178" s="38" t="s">
        <v>147</v>
      </c>
      <c r="B178" s="38"/>
      <c r="C178" s="38"/>
      <c r="D178" s="38"/>
      <c r="E178" s="38"/>
      <c r="F178" s="38"/>
    </row>
    <row r="182" spans="1:6">
      <c r="B182" s="17"/>
      <c r="C182" s="17"/>
    </row>
  </sheetData>
  <mergeCells count="3">
    <mergeCell ref="A1:F1"/>
    <mergeCell ref="E2:F2"/>
    <mergeCell ref="A178:F178"/>
  </mergeCells>
  <phoneticPr fontId="0" type="noConversion"/>
  <pageMargins left="0.70866141732283472" right="0.39370078740157483" top="0.56000000000000005" bottom="0.31496062992125984" header="0.87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01.01.2025</vt:lpstr>
      <vt:lpstr>'01.01.2025'!Область_печати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2024-12-09T12:54:03Z</cp:lastPrinted>
  <dcterms:created xsi:type="dcterms:W3CDTF">2006-03-13T07:15:44Z</dcterms:created>
  <dcterms:modified xsi:type="dcterms:W3CDTF">2025-01-17T14:12:41Z</dcterms:modified>
</cp:coreProperties>
</file>