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65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3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5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6112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13121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8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9212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14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userNames.xml" ContentType="application/vnd.openxmlformats-officedocument.spreadsheetml.userNames+xml"/>
  <Override PartName="/xl/revisions/revisionLog110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9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8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6113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5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41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7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35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73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6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36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52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162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66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61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41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район!$19:$19,район!$23:$23,район!$33:$35,район!$57:$58,район!#REF!,район!#REF!,район!#REF!,район!#REF!,район!#REF!,район!$197:$198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район!$A$1:$G$206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район!$197:$197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$197:$198,район!$201:$202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район!$A$1:$G$206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район!#REF!,район!$30:$31,район!$40:$40,район!$44:$44,район!$57:$58,район!#REF!,район!$197:$197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район!$A$1:$G$206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район!$19:$19,район!$23:$23,район!$30:$30,район!$32:$36,район!$40:$40,район!$44:$44,район!$57:$58,район!#REF!,район!#REF!,район!#REF!,район!#REF!,район!#REF!,район!$197:$198,район!$201:$202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район!$19:$19,район!$23:$23,район!$33:$35,район!$57:$58,район!#REF!,район!#REF!,район!#REF!,район!#REF!,район!$197:$198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район!$A$1:$G$206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район!$A$1:$G$206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район!$A$1:$G$206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F53" i="3"/>
  <c r="G56"/>
  <c r="D53" l="1"/>
  <c r="C53"/>
  <c r="E56"/>
  <c r="E102"/>
  <c r="D20"/>
  <c r="D23"/>
  <c r="E196"/>
  <c r="E195"/>
  <c r="E185"/>
  <c r="E184"/>
  <c r="E183"/>
  <c r="D141"/>
  <c r="C141"/>
  <c r="E138"/>
  <c r="E107"/>
  <c r="E105"/>
  <c r="E104"/>
  <c r="E103"/>
  <c r="E90"/>
  <c r="E123"/>
  <c r="E121"/>
  <c r="E120"/>
  <c r="E146"/>
  <c r="E131"/>
  <c r="D110"/>
  <c r="C110"/>
  <c r="F172" l="1"/>
  <c r="D172"/>
  <c r="C172"/>
  <c r="C153"/>
  <c r="E130"/>
  <c r="E178"/>
  <c r="E177"/>
  <c r="E100"/>
  <c r="E171"/>
  <c r="E176"/>
  <c r="E175"/>
  <c r="E174"/>
  <c r="F150"/>
  <c r="C180"/>
  <c r="E189"/>
  <c r="E188"/>
  <c r="E187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80"/>
  <c r="F153"/>
  <c r="F191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8"/>
  <c r="E163"/>
  <c r="E168"/>
  <c r="E169"/>
  <c r="E170"/>
  <c r="E173"/>
  <c r="E179"/>
  <c r="E181"/>
  <c r="E182"/>
  <c r="E186"/>
  <c r="E190"/>
  <c r="E192"/>
  <c r="E194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8"/>
  <c r="G163"/>
  <c r="G168"/>
  <c r="G169"/>
  <c r="G170"/>
  <c r="G173"/>
  <c r="G179"/>
  <c r="G181"/>
  <c r="G182"/>
  <c r="G186"/>
  <c r="G190"/>
  <c r="G192"/>
  <c r="G194"/>
  <c r="F69"/>
  <c r="E7"/>
  <c r="E9"/>
  <c r="E10"/>
  <c r="E11"/>
  <c r="E12"/>
  <c r="E14"/>
  <c r="E16"/>
  <c r="E17"/>
  <c r="E19"/>
  <c r="E20"/>
  <c r="E23"/>
  <c r="E27"/>
  <c r="E29"/>
  <c r="E30"/>
  <c r="E33"/>
  <c r="E34"/>
  <c r="E35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3"/>
  <c r="G34"/>
  <c r="G35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3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1" i="3"/>
  <c r="D199"/>
  <c r="C199"/>
  <c r="D191"/>
  <c r="C191"/>
  <c r="D180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3" i="3" l="1"/>
  <c r="C203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32"/>
  <c r="E126"/>
  <c r="G126"/>
  <c r="E91"/>
  <c r="G91"/>
  <c r="E172"/>
  <c r="G172"/>
  <c r="E191"/>
  <c r="G191"/>
  <c r="E38"/>
  <c r="G38"/>
  <c r="E59"/>
  <c r="G59"/>
  <c r="E26"/>
  <c r="G26"/>
  <c r="E82"/>
  <c r="G82"/>
  <c r="G73" s="1"/>
  <c r="E93"/>
  <c r="G93"/>
  <c r="E180"/>
  <c r="G180"/>
  <c r="G13"/>
  <c r="E13"/>
  <c r="F42" i="5"/>
  <c r="E42"/>
  <c r="D25" i="4"/>
  <c r="C25"/>
  <c r="CW17" i="2"/>
  <c r="CW14"/>
  <c r="C5" i="3"/>
  <c r="D5"/>
  <c r="C37"/>
  <c r="D37"/>
  <c r="D40" i="16"/>
  <c r="E203" i="3" l="1"/>
  <c r="G5"/>
  <c r="E5"/>
  <c r="G203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<sst xmlns="http://schemas.openxmlformats.org/spreadsheetml/2006/main" count="2980" uniqueCount="567">
  <si>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</si>
  <si>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</si>
  <si>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</si>
  <si>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</si>
  <si>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</si>
  <si>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</si>
  <si>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</si>
  <si>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</si>
  <si>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</si>
  <si>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</si>
  <si>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</si>
  <si>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</si>
  <si>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</si>
  <si>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</si>
  <si>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</si>
  <si>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</si>
  <si>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</si>
  <si>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</si>
  <si>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</si>
  <si>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</si>
  <si>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</si>
  <si>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</si>
  <si>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</si>
  <si>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</si>
  <si>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</si>
  <si>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</si>
  <si>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</si>
  <si>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</si>
  <si>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</si>
  <si>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</si>
  <si>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</si>
  <si>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</si>
  <si>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</si>
  <si>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</si>
  <si>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</si>
  <si>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</si>
  <si>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</si>
  <si>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</si>
  <si>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</si>
  <si>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</si>
  <si>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</si>
  <si>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</si>
  <si>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</si>
  <si>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</si>
  <si>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</si>
  <si>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</si>
  <si>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</si>
  <si>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</si>
  <si>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</si>
  <si>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</si>
  <si>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</si>
  <si>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</si>
  <si>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</si>
  <si>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</si>
  <si>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</si>
  <si>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</si>
  <si>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</si>
  <si>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</si>
  <si>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</si>
  <si>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</si>
  <si>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</si>
  <si>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</si>
  <si>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</si>
  <si>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</si>
  <si>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</si>
  <si>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</si>
  <si>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</si>
  <si>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</si>
  <si>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</si>
  <si>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</si>
  <si>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</si>
  <si>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</si>
  <si>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</si>
  <si>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</si>
  <si>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</si>
  <si>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</si>
  <si>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</si>
  <si>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</si>
  <si>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</si>
  <si>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</si>
  <si>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</si>
  <si>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</si>
  <si>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</si>
  <si>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</si>
  <si>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</si>
  <si>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</si>
  <si>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</si>
  <si>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</si>
  <si>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</si>
  <si>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</si>
  <si>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</si>
  <si>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</si>
  <si>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</si>
  <si>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</si>
  <si>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</si>
  <si>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</si>
  <si>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</si>
  <si>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</si>
  <si>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</si>
  <si>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</si>
  <si>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</si>
  <si>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</si>
  <si>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</si>
  <si>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</si>
  <si>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</si>
  <si>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</si>
  <si>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</si>
  <si>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</si>
  <si>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</si>
  <si>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</si>
  <si>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</si>
  <si>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</si>
  <si>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</si>
  <si>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</si>
  <si>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</si>
  <si>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</si>
  <si>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</si>
  <si>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</si>
  <si>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</si>
  <si>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</si>
  <si>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</si>
  <si>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</si>
  <si>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</si>
  <si>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</si>
  <si>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</si>
  <si>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</si>
  <si>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</si>
  <si>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</si>
  <si>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</si>
  <si>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</si>
  <si>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</si>
  <si>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</si>
  <si>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</si>
  <si>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</si>
  <si>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</si>
  <si>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</si>
  <si>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</si>
  <si>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</si>
  <si>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</si>
  <si>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</si>
  <si>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</si>
  <si>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</si>
  <si>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</si>
  <si>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</si>
  <si>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</si>
  <si>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</si>
  <si>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</si>
  <si>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</si>
  <si>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</si>
  <si>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</si>
  <si>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</si>
  <si>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</si>
  <si>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</si>
  <si>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</si>
  <si>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</si>
  <si>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</si>
  <si>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</si>
  <si>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</si>
  <si>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</si>
  <si>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</si>
  <si>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</si>
  <si>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</si>
  <si>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</si>
  <si>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</si>
  <si>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</si>
  <si>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</si>
  <si>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</si>
  <si>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</si>
  <si>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</si>
  <si>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</si>
  <si>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</si>
  <si>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</si>
  <si>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</si>
  <si>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</si>
  <si>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</si>
  <si>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</si>
  <si>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</si>
  <si>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</si>
  <si>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</si>
  <si>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</si>
  <si>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</si>
  <si>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</si>
  <si>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</si>
  <si>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</si>
  <si>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</si>
  <si>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</si>
  <si>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</si>
  <si>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</si>
  <si>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</si>
  <si>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</si>
  <si>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</si>
  <si>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</si>
  <si>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</si>
  <si>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</si>
  <si>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</si>
  <si>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</si>
  <si>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</si>
  <si>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</si>
  <si>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</si>
  <si>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</si>
  <si>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</si>
  <si>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</si>
  <si>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</si>
  <si>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</si>
  <si>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</si>
  <si>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</si>
  <si>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</si>
  <si>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</si>
  <si>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</si>
  <si>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</si>
  <si>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</si>
  <si>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</si>
  <si>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</si>
  <si>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</si>
  <si>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</si>
  <si>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</si>
  <si>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</si>
  <si>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</si>
  <si>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</si>
  <si>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</si>
  <si>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</si>
  <si>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</si>
  <si>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</si>
  <si>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</si>
  <si>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</si>
  <si>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</si>
  <si>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</si>
  <si>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</si>
  <si>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</si>
  <si>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</si>
  <si>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</si>
  <si>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</si>
  <si>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</si>
  <si>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</si>
  <si>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</si>
  <si>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</si>
  <si>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</si>
  <si>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</si>
  <si>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</si>
  <si>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</si>
  <si>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</si>
  <si>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</si>
  <si>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</si>
  <si>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</si>
  <si>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</si>
  <si>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</si>
  <si>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</si>
  <si>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</si>
  <si>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</si>
  <si>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</si>
  <si>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</si>
  <si>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</si>
  <si>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</si>
  <si>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</si>
  <si>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</si>
  <si>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</si>
  <si>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</si>
  <si>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</si>
  <si>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</si>
  <si>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</si>
  <si>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</si>
  <si>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</si>
  <si>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</si>
  <si>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</si>
  <si>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</si>
  <si>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</si>
  <si>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</si>
  <si>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</si>
  <si>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</si>
  <si>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</si>
  <si>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</si>
  <si>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</si>
  <si>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</si>
  <si>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</si>
  <si>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</si>
  <si>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</si>
  <si>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</si>
  <si>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</si>
  <si>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</si>
  <si>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</si>
  <si>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</si>
  <si>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</si>
  <si>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</si>
  <si>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</si>
  <si>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</si>
  <si>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</si>
  <si>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</si>
  <si>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</si>
  <si>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</si>
  <si>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</si>
  <si>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</si>
  <si>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</si>
  <si>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</si>
  <si>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</si>
  <si>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</si>
  <si>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</si>
  <si>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</si>
  <si>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</si>
  <si>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</si>
  <si>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</si>
  <si>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</si>
  <si>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</si>
  <si>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</si>
  <si>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</si>
  <si>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</si>
  <si>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</si>
  <si>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</si>
  <si>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</si>
  <si>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</si>
  <si>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</si>
  <si>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</si>
  <si>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</si>
  <si>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</si>
  <si>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</si>
  <si>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</si>
  <si>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</si>
  <si>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</si>
  <si>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</si>
  <si>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</si>
  <si>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</si>
  <si>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</si>
  <si>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</si>
  <si>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</si>
  <si>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</si>
  <si>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</si>
  <si>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</si>
  <si>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</si>
  <si>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</si>
  <si>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</si>
  <si>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</si>
  <si>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</si>
  <si>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</si>
  <si>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</si>
  <si>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</si>
  <si>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</si>
  <si>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</si>
  <si>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</si>
  <si>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</si>
  <si>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</si>
  <si>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</si>
  <si>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</si>
  <si>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</si>
  <si>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</si>
  <si>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</si>
  <si>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</si>
  <si>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</si>
  <si>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</si>
  <si>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</si>
  <si>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</si>
  <si>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</si>
  <si>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</si>
  <si>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</si>
  <si>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</si>
  <si>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</si>
  <si>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</si>
  <si>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</si>
  <si>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</si>
  <si>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</si>
  <si>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</si>
  <si>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</si>
  <si>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</si>
  <si>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</si>
  <si>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</si>
  <si>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</si>
  <si>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</si>
  <si>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</si>
  <si>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</si>
  <si>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</si>
  <si>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</si>
  <si>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</si>
  <si>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</si>
  <si>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</si>
  <si>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</si>
  <si>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</si>
  <si>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</si>
  <si>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</si>
  <si>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</si>
  <si>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</si>
  <si>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</si>
  <si>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</si>
  <si>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</si>
  <si>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</si>
  <si>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</si>
  <si>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</si>
  <si>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</si>
  <si>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</si>
  <si>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</si>
  <si>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</si>
  <si>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</si>
  <si>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</si>
  <si>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</si>
  <si>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</si>
  <si>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</si>
  <si>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</si>
  <si>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</si>
  <si>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</si>
  <si>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</si>
  <si>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</si>
  <si>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</si>
  <si>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</si>
  <si>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</si>
  <si>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</si>
  <si>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</si>
  <si>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</si>
  <si>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</si>
  <si>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</si>
  <si>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</si>
  <si>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</si>
  <si>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</si>
  <si>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</si>
  <si>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</si>
  <si>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</si>
  <si>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</si>
  <si>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</si>
  <si>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</si>
  <si>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</si>
  <si>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</si>
  <si>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</si>
  <si>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</si>
  <si>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</si>
  <si>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</si>
  <si>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</si>
  <si>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</si>
  <si>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</si>
  <si>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</si>
  <si>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</si>
  <si>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</si>
  <si>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</si>
  <si>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</si>
  <si>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</si>
  <si>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</si>
  <si>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</si>
  <si>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</si>
  <si>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</si>
  <si>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</si>
  <si>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</si>
  <si>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</si>
  <si>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</si>
  <si>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</si>
  <si>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</si>
  <si>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</si>
  <si>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</si>
  <si>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</si>
  <si>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</si>
  <si>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</si>
  <si>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</si>
  <si>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</si>
  <si>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</si>
  <si>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</si>
  <si>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</si>
  <si>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</si>
  <si>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</si>
  <si>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</si>
  <si>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</si>
  <si>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</si>
  <si>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</si>
  <si>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</si>
  <si>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</si>
  <si>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</si>
  <si>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</si>
  <si>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</si>
  <si>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</si>
  <si>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</si>
  <si>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</si>
  <si>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</si>
  <si>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</si>
  <si>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</si>
  <si>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</si>
  <si>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</si>
  <si>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</si>
  <si>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</si>
  <si>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</si>
  <si>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</si>
  <si>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</si>
  <si>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</si>
  <si>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</si>
  <si>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</si>
  <si>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</si>
  <si>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</si>
  <si>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</si>
  <si>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</si>
  <si>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</si>
  <si>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</si>
  <si>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</si>
  <si>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</si>
  <si>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</si>
  <si>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</si>
  <si>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</si>
  <si>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</si>
  <si>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</si>
  <si>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r>
      <t>Другие вопросы в области национальной экономики</t>
    </r>
    <r>
      <rPr>
        <i/>
        <sz val="16"/>
        <rFont val="Times New Roman"/>
        <family val="1"/>
        <charset val="204"/>
      </rPr>
      <t xml:space="preserve"> в том числе:</t>
    </r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</si>
  <si>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</si>
  <si>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</si>
  <si>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</si>
  <si>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</si>
  <si>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</si>
  <si>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</si>
  <si>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</si>
  <si>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</si>
  <si>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</si>
  <si>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</si>
  <si>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</si>
  <si>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</si>
  <si>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</si>
  <si>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</si>
  <si>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</si>
  <si>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</si>
  <si>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</si>
  <si>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</si>
  <si>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</si>
  <si>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</si>
  <si>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</si>
  <si>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</si>
  <si>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</si>
  <si>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</si>
  <si>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</si>
  <si>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</si>
  <si>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</si>
  <si>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</si>
  <si>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</si>
  <si>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</si>
  <si>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</si>
  <si>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</si>
  <si>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</si>
  <si>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</si>
  <si>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</si>
  <si>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</si>
  <si>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</si>
  <si>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</si>
  <si>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</si>
  <si>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</si>
  <si>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</si>
  <si>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</si>
  <si>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</si>
  <si>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</si>
  <si>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</si>
  <si>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</si>
  <si>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</si>
  <si>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</si>
  <si>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</si>
  <si>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</si>
  <si>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</si>
  <si>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</si>
  <si>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</si>
  <si>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</si>
  <si>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</si>
  <si>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</si>
  <si>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</si>
  <si>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</si>
  <si>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</si>
  <si>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</si>
  <si>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</si>
  <si>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</si>
  <si>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</si>
  <si>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</si>
  <si>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</si>
  <si>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</si>
  <si>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</si>
  <si>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</si>
  <si>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</si>
  <si>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</si>
  <si>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 xml:space="preserve">                                                                                Моргаушского муниципального округа на 01.09.2023 г.</t>
  </si>
  <si>
    <t>исполнено на 01.09.2023 г.</t>
  </si>
  <si>
    <t>исполнено на 01.09.2022г.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</si>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</sst>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98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9" fillId="0" borderId="3" xfId="9" applyFont="1" applyBorder="1" applyAlignment="1">
      <alignment horizontal="left" wrapText="1"/>
    </xf>
    <xf numFmtId="0" fontId="19" fillId="0" borderId="3" xfId="9" applyFont="1" applyFill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 vertical="center"/>
    </xf>
    <xf numFmtId="167" fontId="48" fillId="5" borderId="17" xfId="9" applyNumberFormat="1" applyFont="1" applyFill="1" applyBorder="1" applyAlignment="1">
      <alignment horizontal="right" vertical="center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19" fillId="3" borderId="3" xfId="9" applyFont="1" applyFill="1" applyBorder="1" applyAlignment="1">
      <alignment horizontal="left"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167" fontId="50" fillId="0" borderId="17" xfId="9" applyNumberFormat="1" applyFont="1" applyBorder="1" applyAlignment="1">
      <alignment horizontal="right" vertical="center"/>
    </xf>
    <xf numFmtId="167" fontId="50" fillId="0" borderId="1" xfId="9" applyNumberFormat="1" applyFont="1" applyBorder="1" applyAlignment="1">
      <alignment horizontal="right" vertical="center"/>
    </xf>
    <xf numFmtId="167" fontId="46" fillId="0" borderId="1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.xml"/><Relationship Id="rId1424" Type="http://schemas.openxmlformats.org/officeDocument/2006/relationships/revisionLog" Target="revisionLog14.xml"/><Relationship Id="rId1445" Type="http://schemas.openxmlformats.org/officeDocument/2006/relationships/revisionLog" Target="revisionLog16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.xml"/><Relationship Id="rId1435" Type="http://schemas.openxmlformats.org/officeDocument/2006/relationships/revisionLog" Target="revisionLog161.xml"/><Relationship Id="rId1260" Type="http://schemas.openxmlformats.org/officeDocument/2006/relationships/revisionLog" Target="revisionLog1221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.xml"/><Relationship Id="rId1379" Type="http://schemas.openxmlformats.org/officeDocument/2006/relationships/revisionLog" Target="revisionLog11311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.xml"/><Relationship Id="rId1404" Type="http://schemas.openxmlformats.org/officeDocument/2006/relationships/revisionLog" Target="revisionLog1411.xml"/><Relationship Id="rId1425" Type="http://schemas.openxmlformats.org/officeDocument/2006/relationships/revisionLog" Target="revisionLog19.xml"/><Relationship Id="rId1446" Type="http://schemas.openxmlformats.org/officeDocument/2006/relationships/revisionLog" Target="revisionLog110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.xml"/><Relationship Id="rId1292" Type="http://schemas.openxmlformats.org/officeDocument/2006/relationships/revisionLog" Target="revisionLog1151.xml"/><Relationship Id="rId1306" Type="http://schemas.openxmlformats.org/officeDocument/2006/relationships/revisionLog" Target="revisionLog117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208" Type="http://schemas.openxmlformats.org/officeDocument/2006/relationships/revisionLog" Target="revisionLog14112.xml"/><Relationship Id="rId1229" Type="http://schemas.openxmlformats.org/officeDocument/2006/relationships/revisionLog" Target="revisionLog171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.xml"/><Relationship Id="rId1380" Type="http://schemas.openxmlformats.org/officeDocument/2006/relationships/revisionLog" Target="revisionLog119.xml"/><Relationship Id="rId1385" Type="http://schemas.openxmlformats.org/officeDocument/2006/relationships/revisionLog" Target="revisionLog120.xml"/><Relationship Id="rId1415" Type="http://schemas.openxmlformats.org/officeDocument/2006/relationships/revisionLog" Target="revisionLog1921.xml"/><Relationship Id="rId1203" Type="http://schemas.openxmlformats.org/officeDocument/2006/relationships/revisionLog" Target="revisionLog1211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.xml"/><Relationship Id="rId1266" Type="http://schemas.openxmlformats.org/officeDocument/2006/relationships/revisionLog" Target="revisionLog114111.xml"/><Relationship Id="rId1287" Type="http://schemas.openxmlformats.org/officeDocument/2006/relationships/revisionLog" Target="revisionLog1161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36" Type="http://schemas.openxmlformats.org/officeDocument/2006/relationships/revisionLog" Target="revisionLog121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.xml"/><Relationship Id="rId1312" Type="http://schemas.openxmlformats.org/officeDocument/2006/relationships/revisionLog" Target="revisionLog16112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219" Type="http://schemas.openxmlformats.org/officeDocument/2006/relationships/revisionLog" Target="revisionLog1711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.xml"/><Relationship Id="rId1370" Type="http://schemas.openxmlformats.org/officeDocument/2006/relationships/revisionLog" Target="revisionLog1191.xml"/><Relationship Id="rId1375" Type="http://schemas.openxmlformats.org/officeDocument/2006/relationships/revisionLog" Target="revisionLog1231.xml"/><Relationship Id="rId1396" Type="http://schemas.openxmlformats.org/officeDocument/2006/relationships/revisionLog" Target="revisionLog1412.xml"/><Relationship Id="rId1405" Type="http://schemas.openxmlformats.org/officeDocument/2006/relationships/revisionLog" Target="revisionLog162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391" Type="http://schemas.openxmlformats.org/officeDocument/2006/relationships/revisionLog" Target="revisionLog124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26" Type="http://schemas.openxmlformats.org/officeDocument/2006/relationships/revisionLog" Target="revisionLog1212.xml"/><Relationship Id="rId1442" Type="http://schemas.openxmlformats.org/officeDocument/2006/relationships/revisionLog" Target="revisionLog115.xml"/><Relationship Id="rId1447" Type="http://schemas.openxmlformats.org/officeDocument/2006/relationships/revisionLog" Target="revisionLog116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77" Type="http://schemas.openxmlformats.org/officeDocument/2006/relationships/revisionLog" Target="revisionLog16211.xml"/><Relationship Id="rId1293" Type="http://schemas.openxmlformats.org/officeDocument/2006/relationships/revisionLog" Target="revisionLog11711.xml"/><Relationship Id="rId1298" Type="http://schemas.openxmlformats.org/officeDocument/2006/relationships/revisionLog" Target="revisionLog11811.xml"/><Relationship Id="rId1302" Type="http://schemas.openxmlformats.org/officeDocument/2006/relationships/revisionLog" Target="revisionLog1821.xml"/><Relationship Id="rId1307" Type="http://schemas.openxmlformats.org/officeDocument/2006/relationships/revisionLog" Target="revisionLog119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.xml"/><Relationship Id="rId1323" Type="http://schemas.openxmlformats.org/officeDocument/2006/relationships/revisionLog" Target="revisionLog120111.xml"/><Relationship Id="rId1344" Type="http://schemas.openxmlformats.org/officeDocument/2006/relationships/revisionLog" Target="revisionLog12311.xml"/><Relationship Id="rId1365" Type="http://schemas.openxmlformats.org/officeDocument/2006/relationships/revisionLog" Target="revisionLog1241.xml"/><Relationship Id="rId1386" Type="http://schemas.openxmlformats.org/officeDocument/2006/relationships/revisionLog" Target="revisionLog1242.xml"/><Relationship Id="rId1225" Type="http://schemas.openxmlformats.org/officeDocument/2006/relationships/revisionLog" Target="revisionLog161121.xml"/><Relationship Id="rId1204" Type="http://schemas.openxmlformats.org/officeDocument/2006/relationships/revisionLog" Target="revisionLog12121.xml"/><Relationship Id="rId1209" Type="http://schemas.openxmlformats.org/officeDocument/2006/relationships/revisionLog" Target="revisionLog13111.xml"/><Relationship Id="rId1246" Type="http://schemas.openxmlformats.org/officeDocument/2006/relationships/revisionLog" Target="revisionLog182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1" Type="http://schemas.openxmlformats.org/officeDocument/2006/relationships/revisionLog" Target="revisionLog110311.xml"/><Relationship Id="rId1416" Type="http://schemas.openxmlformats.org/officeDocument/2006/relationships/revisionLog" Target="revisionLog1213.xml"/><Relationship Id="rId1432" Type="http://schemas.openxmlformats.org/officeDocument/2006/relationships/revisionLog" Target="revisionLog125.xml"/><Relationship Id="rId1437" Type="http://schemas.openxmlformats.org/officeDocument/2006/relationships/revisionLog" Target="revisionLog123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67" Type="http://schemas.openxmlformats.org/officeDocument/2006/relationships/revisionLog" Target="revisionLog133.xml"/><Relationship Id="rId1283" Type="http://schemas.openxmlformats.org/officeDocument/2006/relationships/revisionLog" Target="revisionLog163.xml"/><Relationship Id="rId1288" Type="http://schemas.openxmlformats.org/officeDocument/2006/relationships/revisionLog" Target="revisionLog1731111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350" Type="http://schemas.openxmlformats.org/officeDocument/2006/relationships/revisionLog" Target="revisionLog12511.xml"/><Relationship Id="rId1371" Type="http://schemas.openxmlformats.org/officeDocument/2006/relationships/revisionLog" Target="revisionLog126.xml"/><Relationship Id="rId1392" Type="http://schemas.openxmlformats.org/officeDocument/2006/relationships/revisionLog" Target="revisionLog1110.xml"/><Relationship Id="rId1401" Type="http://schemas.openxmlformats.org/officeDocument/2006/relationships/revisionLog" Target="revisionLog127.xml"/><Relationship Id="rId1406" Type="http://schemas.openxmlformats.org/officeDocument/2006/relationships/revisionLog" Target="revisionLog1103111.xml"/><Relationship Id="rId1422" Type="http://schemas.openxmlformats.org/officeDocument/2006/relationships/revisionLog" Target="revisionLog128.xml"/><Relationship Id="rId1427" Type="http://schemas.openxmlformats.org/officeDocument/2006/relationships/revisionLog" Target="revisionLog129.xml"/><Relationship Id="rId1448" Type="http://schemas.openxmlformats.org/officeDocument/2006/relationships/revisionLog" Target="revisionLog130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57" Type="http://schemas.openxmlformats.org/officeDocument/2006/relationships/revisionLog" Target="revisionLog7.xml"/><Relationship Id="rId1273" Type="http://schemas.openxmlformats.org/officeDocument/2006/relationships/revisionLog" Target="revisionLog1522.xml"/><Relationship Id="rId1278" Type="http://schemas.openxmlformats.org/officeDocument/2006/relationships/revisionLog" Target="revisionLog16221.xml"/><Relationship Id="rId1294" Type="http://schemas.openxmlformats.org/officeDocument/2006/relationships/revisionLog" Target="revisionLog11231.xml"/><Relationship Id="rId1299" Type="http://schemas.openxmlformats.org/officeDocument/2006/relationships/revisionLog" Target="revisionLog113211.xml"/><Relationship Id="rId1308" Type="http://schemas.openxmlformats.org/officeDocument/2006/relationships/revisionLog" Target="revisionLog12131.xml"/><Relationship Id="rId1443" Type="http://schemas.openxmlformats.org/officeDocument/2006/relationships/revisionLog" Target="revisionLog1301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29" Type="http://schemas.openxmlformats.org/officeDocument/2006/relationships/revisionLog" Target="revisionLog17411.xml"/><Relationship Id="rId1345" Type="http://schemas.openxmlformats.org/officeDocument/2006/relationships/revisionLog" Target="revisionLog125111.xml"/><Relationship Id="rId1366" Type="http://schemas.openxmlformats.org/officeDocument/2006/relationships/revisionLog" Target="revisionLog1261.xml"/><Relationship Id="rId1205" Type="http://schemas.openxmlformats.org/officeDocument/2006/relationships/revisionLog" Target="revisionLog1411111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.xml"/><Relationship Id="rId1382" Type="http://schemas.openxmlformats.org/officeDocument/2006/relationships/revisionLog" Target="revisionLog1271.xml"/><Relationship Id="rId1387" Type="http://schemas.openxmlformats.org/officeDocument/2006/relationships/revisionLog" Target="revisionLog1281.xml"/><Relationship Id="rId1417" Type="http://schemas.openxmlformats.org/officeDocument/2006/relationships/revisionLog" Target="revisionLog1291.xml"/><Relationship Id="rId1438" Type="http://schemas.openxmlformats.org/officeDocument/2006/relationships/revisionLog" Target="revisionLog1301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26" Type="http://schemas.openxmlformats.org/officeDocument/2006/relationships/revisionLog" Target="revisionLog14211.xml"/><Relationship Id="rId1242" Type="http://schemas.openxmlformats.org/officeDocument/2006/relationships/revisionLog" Target="revisionLog162111.xml"/><Relationship Id="rId1247" Type="http://schemas.openxmlformats.org/officeDocument/2006/relationships/revisionLog" Target="revisionLog1721111.xml"/><Relationship Id="rId1263" Type="http://schemas.openxmlformats.org/officeDocument/2006/relationships/revisionLog" Target="revisionLog11312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284" Type="http://schemas.openxmlformats.org/officeDocument/2006/relationships/revisionLog" Target="revisionLog11221.xml"/><Relationship Id="rId1314" Type="http://schemas.openxmlformats.org/officeDocument/2006/relationships/revisionLog" Target="revisionLog1222.xml"/><Relationship Id="rId1319" Type="http://schemas.openxmlformats.org/officeDocument/2006/relationships/revisionLog" Target="revisionLog16111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.xml"/><Relationship Id="rId1377" Type="http://schemas.openxmlformats.org/officeDocument/2006/relationships/revisionLog" Target="revisionLog12811.xml"/><Relationship Id="rId1393" Type="http://schemas.openxmlformats.org/officeDocument/2006/relationships/revisionLog" Target="revisionLog12911.xml"/><Relationship Id="rId1398" Type="http://schemas.openxmlformats.org/officeDocument/2006/relationships/revisionLog" Target="revisionLog1112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.xml"/><Relationship Id="rId1449" Type="http://schemas.openxmlformats.org/officeDocument/2006/relationships/revisionLog" Target="revisionLog1.xml"/><Relationship Id="rId1211" Type="http://schemas.openxmlformats.org/officeDocument/2006/relationships/revisionLog" Target="revisionLog1511.xml"/><Relationship Id="rId1216" Type="http://schemas.openxmlformats.org/officeDocument/2006/relationships/revisionLog" Target="revisionLog161112.xml"/><Relationship Id="rId1232" Type="http://schemas.openxmlformats.org/officeDocument/2006/relationships/revisionLog" Target="revisionLog1811.xml"/><Relationship Id="rId1237" Type="http://schemas.openxmlformats.org/officeDocument/2006/relationships/revisionLog" Target="revisionLog191113.xml"/><Relationship Id="rId1253" Type="http://schemas.openxmlformats.org/officeDocument/2006/relationships/revisionLog" Target="revisionLog4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.xml"/><Relationship Id="rId1444" Type="http://schemas.openxmlformats.org/officeDocument/2006/relationships/revisionLog" Target="revisionLog134.xml"/><Relationship Id="rId1274" Type="http://schemas.openxmlformats.org/officeDocument/2006/relationships/revisionLog" Target="revisionLog115111.xml"/><Relationship Id="rId1290" Type="http://schemas.openxmlformats.org/officeDocument/2006/relationships/revisionLog" Target="revisionLog11031111.xml"/><Relationship Id="rId1295" Type="http://schemas.openxmlformats.org/officeDocument/2006/relationships/revisionLog" Target="revisionLog1171.xml"/><Relationship Id="rId1304" Type="http://schemas.openxmlformats.org/officeDocument/2006/relationships/revisionLog" Target="revisionLog1181.xml"/><Relationship Id="rId1309" Type="http://schemas.openxmlformats.org/officeDocument/2006/relationships/revisionLog" Target="revisionLog131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67" Type="http://schemas.openxmlformats.org/officeDocument/2006/relationships/revisionLog" Target="revisionLog1242111.xml"/><Relationship Id="rId1383" Type="http://schemas.openxmlformats.org/officeDocument/2006/relationships/revisionLog" Target="revisionLog129111.xml"/><Relationship Id="rId1388" Type="http://schemas.openxmlformats.org/officeDocument/2006/relationships/revisionLog" Target="revisionLog130111111.xml"/><Relationship Id="rId1418" Type="http://schemas.openxmlformats.org/officeDocument/2006/relationships/revisionLog" Target="revisionLog1341.xml"/><Relationship Id="rId1201" Type="http://schemas.openxmlformats.org/officeDocument/2006/relationships/revisionLog" Target="revisionLog121111.xml"/><Relationship Id="rId1206" Type="http://schemas.openxmlformats.org/officeDocument/2006/relationships/revisionLog" Target="revisionLog141111.xml"/><Relationship Id="rId1222" Type="http://schemas.openxmlformats.org/officeDocument/2006/relationships/revisionLog" Target="revisionLog1811111.xml"/><Relationship Id="rId1227" Type="http://schemas.openxmlformats.org/officeDocument/2006/relationships/revisionLog" Target="revisionLog191111.xml"/><Relationship Id="rId1243" Type="http://schemas.openxmlformats.org/officeDocument/2006/relationships/revisionLog" Target="revisionLog111112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.xml"/><Relationship Id="rId1434" Type="http://schemas.openxmlformats.org/officeDocument/2006/relationships/revisionLog" Target="revisionLog1611.xml"/><Relationship Id="rId1439" Type="http://schemas.openxmlformats.org/officeDocument/2006/relationships/revisionLog" Target="revisionLog135.xml"/><Relationship Id="rId1264" Type="http://schemas.openxmlformats.org/officeDocument/2006/relationships/revisionLog" Target="revisionLog1321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1111.xml"/><Relationship Id="rId1315" Type="http://schemas.openxmlformats.org/officeDocument/2006/relationships/revisionLog" Target="revisionLog173111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.xml"/><Relationship Id="rId1233" Type="http://schemas.openxmlformats.org/officeDocument/2006/relationships/revisionLog" Target="revisionLog181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353" Type="http://schemas.openxmlformats.org/officeDocument/2006/relationships/revisionLog" Target="revisionLog1911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.xml"/><Relationship Id="rId1297" Type="http://schemas.openxmlformats.org/officeDocument/2006/relationships/revisionLog" Target="revisionLog11521.xml"/><Relationship Id="rId1420" Type="http://schemas.openxmlformats.org/officeDocument/2006/relationships/revisionLog" Target="revisionLog192.xml"/><Relationship Id="rId1441" Type="http://schemas.openxmlformats.org/officeDocument/2006/relationships/revisionLog" Target="revisionLog137.xml"/><Relationship Id="rId1301" Type="http://schemas.openxmlformats.org/officeDocument/2006/relationships/revisionLog" Target="revisionLog1162.xml"/><Relationship Id="rId1322" Type="http://schemas.openxmlformats.org/officeDocument/2006/relationships/revisionLog" Target="revisionLog1731.xml"/></Relationships>
</file>

<file path=xl/revisions/revisionHeaders.xml><?xml version="1.0" encoding="utf-8"?>
<headers xmlns="http://schemas.openxmlformats.org/spreadsheetml/2006/main" xmlns:r="http://schemas.openxmlformats.org/officeDocument/2006/relationships" guid="{7D875309-A7F9-4A16-BD1D-54516D9103BD}" diskRevisions="1" revisionId="58237" version="280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CC4642C2-91E6-4CA4-BFC0-8BDE5E538F7E}" name="morgau_fin3" id="-534268748" dateTime="2023-05-10T08:27:34"/>
  <userInfo guid="{FEE6E235-9118-4A6B-9348-04F9ED97EC3F}" name="morgau_fin3" id="-534277142" dateTime="2023-06-06T09:19:1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57" t="s">
        <v>439</v>
      </c>
      <c r="B1" s="557"/>
      <c r="C1" s="557"/>
      <c r="D1" s="557"/>
      <c r="E1" s="557"/>
      <c r="F1" s="557"/>
      <c r="G1" s="557"/>
      <c r="H1" s="557"/>
      <c r="I1" s="121"/>
      <c r="J1" s="121"/>
      <c r="K1" s="121"/>
      <c r="L1" s="121"/>
    </row>
    <row r="2" spans="1:12" ht="33.75" customHeight="1">
      <c r="A2" s="555" t="s">
        <v>173</v>
      </c>
      <c r="B2" s="556" t="s">
        <v>174</v>
      </c>
      <c r="C2" s="552" t="s">
        <v>175</v>
      </c>
      <c r="D2" s="553"/>
      <c r="E2" s="553"/>
      <c r="F2" s="552" t="s">
        <v>176</v>
      </c>
      <c r="G2" s="553"/>
      <c r="H2" s="553"/>
    </row>
    <row r="3" spans="1:12" ht="53.25" customHeight="1">
      <c r="A3" s="555"/>
      <c r="B3" s="556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222533.22</v>
      </c>
      <c r="D4" s="194">
        <f>SUM(D5:D13)</f>
        <v>130288.16108000001</v>
      </c>
      <c r="E4" s="194">
        <f>D4/C4*100</f>
        <v>58.547735515623245</v>
      </c>
      <c r="F4" s="194">
        <f>SUM(F5:F13)</f>
        <v>222533.22</v>
      </c>
      <c r="G4" s="194">
        <f>SUM(G5:G13)</f>
        <v>130288.16108000001</v>
      </c>
      <c r="H4" s="194">
        <f>G4/F4*100</f>
        <v>58.547735515623245</v>
      </c>
    </row>
    <row r="5" spans="1:12" ht="27" customHeight="1">
      <c r="A5" s="80" t="s">
        <v>177</v>
      </c>
      <c r="B5" s="76">
        <v>10102</v>
      </c>
      <c r="C5" s="195">
        <f>F5</f>
        <v>152367.51999999999</v>
      </c>
      <c r="D5" s="195">
        <f>G5</f>
        <v>90351.190499999997</v>
      </c>
      <c r="E5" s="196">
        <f t="shared" ref="E5:E12" si="0">D5/C5*100</f>
        <v>59.298195901593729</v>
      </c>
      <c r="F5" s="195">
        <f>район!C6</f>
        <v>152367.51999999999</v>
      </c>
      <c r="G5" s="195">
        <f>район!D6</f>
        <v>90351.190499999997</v>
      </c>
      <c r="H5" s="196">
        <f t="shared" ref="H5:H43" si="1">G5/F5*100</f>
        <v>59.298195901593729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12508.65263</v>
      </c>
      <c r="E6" s="196">
        <f t="shared" si="0"/>
        <v>68.306635522184294</v>
      </c>
      <c r="F6" s="195">
        <f>район!C8</f>
        <v>18312.5</v>
      </c>
      <c r="G6" s="195">
        <f>район!D8</f>
        <v>12508.65263</v>
      </c>
      <c r="H6" s="196">
        <f t="shared" si="1"/>
        <v>68.306635522184294</v>
      </c>
    </row>
    <row r="7" spans="1:12" ht="19.5" customHeight="1">
      <c r="A7" s="80" t="s">
        <v>178</v>
      </c>
      <c r="B7" s="76">
        <v>10500</v>
      </c>
      <c r="C7" s="195">
        <f t="shared" si="2"/>
        <v>23128</v>
      </c>
      <c r="D7" s="195">
        <f t="shared" si="3"/>
        <v>19294.009430000002</v>
      </c>
      <c r="E7" s="196">
        <f t="shared" si="0"/>
        <v>83.422731883431339</v>
      </c>
      <c r="F7" s="195">
        <f>район!C13</f>
        <v>23128</v>
      </c>
      <c r="G7" s="195">
        <f>район!D13</f>
        <v>19294.009430000002</v>
      </c>
      <c r="H7" s="196">
        <f t="shared" si="1"/>
        <v>83.422731883431339</v>
      </c>
    </row>
    <row r="8" spans="1:12" ht="19.5" customHeight="1">
      <c r="A8" s="80" t="s">
        <v>179</v>
      </c>
      <c r="B8" s="76">
        <v>10601</v>
      </c>
      <c r="C8" s="195">
        <f t="shared" si="2"/>
        <v>6890</v>
      </c>
      <c r="D8" s="195">
        <f t="shared" si="3"/>
        <v>675.74114999999995</v>
      </c>
      <c r="E8" s="196">
        <f t="shared" si="0"/>
        <v>9.807563860667635</v>
      </c>
      <c r="F8" s="195">
        <f>SUM(район!C19)</f>
        <v>6890</v>
      </c>
      <c r="G8" s="195">
        <f>SUM(район!D19)</f>
        <v>675.74114999999995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487.20300000000003</v>
      </c>
      <c r="E9" s="196">
        <f t="shared" si="0"/>
        <v>16.678180199917843</v>
      </c>
      <c r="F9" s="195">
        <f>SUM(район!C20)</f>
        <v>2921.2</v>
      </c>
      <c r="G9" s="195">
        <f>район!D20</f>
        <v>487.20300000000003</v>
      </c>
      <c r="H9" s="196">
        <f t="shared" si="1"/>
        <v>16.678180199917843</v>
      </c>
    </row>
    <row r="10" spans="1:12" ht="19.5" customHeight="1">
      <c r="A10" s="80" t="s">
        <v>180</v>
      </c>
      <c r="B10" s="76">
        <v>10606</v>
      </c>
      <c r="C10" s="195">
        <f t="shared" si="2"/>
        <v>15114</v>
      </c>
      <c r="D10" s="195">
        <f t="shared" si="3"/>
        <v>5553.9317700000001</v>
      </c>
      <c r="E10" s="196">
        <f t="shared" si="0"/>
        <v>36.746935093290986</v>
      </c>
      <c r="F10" s="195">
        <f>SUM(район!C23)</f>
        <v>15114</v>
      </c>
      <c r="G10" s="195">
        <f>SUM(район!D23)</f>
        <v>5553.9317700000001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43.943739999999998</v>
      </c>
      <c r="E11" s="196">
        <f t="shared" si="0"/>
        <v>1.9105973913043477</v>
      </c>
      <c r="F11" s="195">
        <f>район!C26</f>
        <v>2300</v>
      </c>
      <c r="G11" s="195">
        <f>район!D26</f>
        <v>43.943739999999998</v>
      </c>
      <c r="H11" s="196">
        <f t="shared" si="1"/>
        <v>1.9105973913043477</v>
      </c>
    </row>
    <row r="12" spans="1:12" ht="19.5" customHeight="1">
      <c r="A12" s="80" t="s">
        <v>182</v>
      </c>
      <c r="B12" s="76">
        <v>10800</v>
      </c>
      <c r="C12" s="195">
        <f t="shared" si="2"/>
        <v>1500</v>
      </c>
      <c r="D12" s="195">
        <f t="shared" si="3"/>
        <v>1373.54997</v>
      </c>
      <c r="E12" s="196">
        <f t="shared" si="0"/>
        <v>91.569997999999998</v>
      </c>
      <c r="F12" s="195">
        <f>район!C28</f>
        <v>1500</v>
      </c>
      <c r="G12" s="195">
        <f>район!D28</f>
        <v>1373.54997</v>
      </c>
      <c r="H12" s="196">
        <f t="shared" si="1"/>
        <v>91.569997999999998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-6.1109999999999998E-2</v>
      </c>
      <c r="E13" s="196"/>
      <c r="F13" s="195">
        <f>район!C32</f>
        <v>0</v>
      </c>
      <c r="G13" s="195">
        <f>район!D32</f>
        <v>-6.1109999999999998E-2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37150.667880000001</v>
      </c>
      <c r="D14" s="194">
        <f>SUM(D15:D21)</f>
        <v>31176.958340000001</v>
      </c>
      <c r="E14" s="194">
        <f t="shared" ref="E14:E41" si="4">D14/C14*100</f>
        <v>83.920317235491922</v>
      </c>
      <c r="F14" s="194">
        <f>F15+F16+F17+F18+F20+F21+F19</f>
        <v>37150.667880000001</v>
      </c>
      <c r="G14" s="194">
        <f>G15+G16+G17+G18+G20+G21+G19</f>
        <v>31176.958340000005</v>
      </c>
      <c r="H14" s="194">
        <f t="shared" si="1"/>
        <v>83.920317235491922</v>
      </c>
    </row>
    <row r="15" spans="1:12" ht="52.5" customHeight="1">
      <c r="A15" s="80" t="s">
        <v>184</v>
      </c>
      <c r="B15" s="76">
        <v>11100</v>
      </c>
      <c r="C15" s="195">
        <f>F15</f>
        <v>12427</v>
      </c>
      <c r="D15" s="195">
        <f>G15</f>
        <v>7998.6685200000002</v>
      </c>
      <c r="E15" s="195">
        <f t="shared" si="4"/>
        <v>64.365241168423594</v>
      </c>
      <c r="F15" s="195">
        <f>район!C38</f>
        <v>12427</v>
      </c>
      <c r="G15" s="195">
        <f>район!D38</f>
        <v>7998.6685200000002</v>
      </c>
      <c r="H15" s="195">
        <f t="shared" si="1"/>
        <v>64.365241168423594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950</v>
      </c>
      <c r="D16" s="195">
        <f t="shared" ref="D16:D21" si="6">G16</f>
        <v>449.46568000000002</v>
      </c>
      <c r="E16" s="195">
        <f t="shared" si="4"/>
        <v>47.312176842105266</v>
      </c>
      <c r="F16" s="195">
        <f>район!C48</f>
        <v>950</v>
      </c>
      <c r="G16" s="195">
        <f>район!D48</f>
        <v>449.46568000000002</v>
      </c>
      <c r="H16" s="195">
        <f t="shared" si="1"/>
        <v>47.312176842105266</v>
      </c>
    </row>
    <row r="17" spans="1:10" ht="33" customHeight="1">
      <c r="A17" s="80" t="s">
        <v>186</v>
      </c>
      <c r="B17" s="76">
        <v>11300</v>
      </c>
      <c r="C17" s="195">
        <f t="shared" si="5"/>
        <v>900</v>
      </c>
      <c r="D17" s="195">
        <f t="shared" si="6"/>
        <v>482.44049000000001</v>
      </c>
      <c r="E17" s="195">
        <f>D17/C17*100</f>
        <v>53.604498888888884</v>
      </c>
      <c r="F17" s="195">
        <f>район!C50</f>
        <v>900</v>
      </c>
      <c r="G17" s="195">
        <f>район!D50</f>
        <v>482.44049000000001</v>
      </c>
      <c r="H17" s="195">
        <f t="shared" si="1"/>
        <v>53.604498888888884</v>
      </c>
    </row>
    <row r="18" spans="1:10" ht="33" customHeight="1">
      <c r="A18" s="80" t="s">
        <v>187</v>
      </c>
      <c r="B18" s="76">
        <v>11400</v>
      </c>
      <c r="C18" s="195">
        <f t="shared" si="5"/>
        <v>9400</v>
      </c>
      <c r="D18" s="195">
        <f t="shared" si="6"/>
        <v>11951.838659999999</v>
      </c>
      <c r="E18" s="195">
        <f t="shared" si="4"/>
        <v>127.14721978723405</v>
      </c>
      <c r="F18" s="195">
        <f>район!C53</f>
        <v>9400</v>
      </c>
      <c r="G18" s="195">
        <f>район!D53</f>
        <v>11951.838659999999</v>
      </c>
      <c r="H18" s="195">
        <f t="shared" si="1"/>
        <v>127.14721978723405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9069.9228800000001</v>
      </c>
      <c r="E19" s="195"/>
      <c r="F19" s="195">
        <f>район!C57</f>
        <v>0</v>
      </c>
      <c r="G19" s="195">
        <f>район!D65</f>
        <v>9069.9228800000001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2196</v>
      </c>
      <c r="D20" s="195">
        <f t="shared" si="6"/>
        <v>1224.62211</v>
      </c>
      <c r="E20" s="195">
        <f t="shared" si="4"/>
        <v>55.766034153005464</v>
      </c>
      <c r="F20" s="195">
        <f>район!C59</f>
        <v>2196</v>
      </c>
      <c r="G20" s="195">
        <f>район!D59</f>
        <v>1224.62211</v>
      </c>
      <c r="H20" s="195">
        <f t="shared" si="1"/>
        <v>55.766034153005464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район!C65</f>
        <v>11277.667880000001</v>
      </c>
      <c r="G21" s="412"/>
      <c r="H21" s="195"/>
    </row>
    <row r="22" spans="1:10" ht="28.5" customHeight="1">
      <c r="A22" s="78" t="s">
        <v>190</v>
      </c>
      <c r="B22" s="75">
        <v>30000</v>
      </c>
      <c r="C22" s="396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259683.88787999999</v>
      </c>
      <c r="D23" s="425">
        <f>SUM(D4,D14,)</f>
        <v>161465.11942</v>
      </c>
      <c r="E23" s="194">
        <f t="shared" si="4"/>
        <v>62.177565477074602</v>
      </c>
      <c r="F23" s="197">
        <f>SUM(F4,F14,)</f>
        <v>259683.88787999999</v>
      </c>
      <c r="G23" s="424">
        <f>SUM(G4,G14,G22)</f>
        <v>161465.11942</v>
      </c>
      <c r="H23" s="194">
        <f t="shared" si="1"/>
        <v>62.177565477074602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859747.2071</v>
      </c>
      <c r="G24" s="197">
        <f>район!D69</f>
        <v>542944.71273000014</v>
      </c>
      <c r="H24" s="196">
        <f t="shared" si="1"/>
        <v>63.151669263503464</v>
      </c>
    </row>
    <row r="25" spans="1:10" ht="33" customHeight="1">
      <c r="A25" s="78" t="s">
        <v>281</v>
      </c>
      <c r="B25" s="75">
        <v>20700</v>
      </c>
      <c r="C25" s="411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8">
        <v>20800</v>
      </c>
      <c r="C26" s="411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9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-7538.9315800000004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976908.54918999993</v>
      </c>
      <c r="D29" s="423">
        <f>D24+D23+D25+D27+D26</f>
        <v>114897.32699</v>
      </c>
      <c r="E29" s="200">
        <f t="shared" si="4"/>
        <v>11.761318609123309</v>
      </c>
      <c r="F29" s="200">
        <f>F24+F23</f>
        <v>1119431.0949800001</v>
      </c>
      <c r="G29" s="423">
        <f>G24+G23+G26</f>
        <v>704409.83215000015</v>
      </c>
      <c r="H29" s="200">
        <f t="shared" si="1"/>
        <v>62.925698179090276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1079238.9743100002</v>
      </c>
      <c r="D30" s="200">
        <f>SUM(D31:D43)</f>
        <v>495431.89065999998</v>
      </c>
      <c r="E30" s="200">
        <f t="shared" si="4"/>
        <v>45.905670797030751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120149.41925000001</v>
      </c>
      <c r="D31" s="257">
        <f>G31</f>
        <v>65419.214270000011</v>
      </c>
      <c r="E31" s="202">
        <f t="shared" si="4"/>
        <v>54.448215129429357</v>
      </c>
      <c r="F31" s="195">
        <f>район!C82</f>
        <v>120149.41925000001</v>
      </c>
      <c r="G31" s="202">
        <f>район!D82</f>
        <v>65419.214270000011</v>
      </c>
      <c r="H31" s="203">
        <f t="shared" si="1"/>
        <v>54.448215129429357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1003.5670699999999</v>
      </c>
      <c r="E32" s="202">
        <f t="shared" si="4"/>
        <v>56.10908364083641</v>
      </c>
      <c r="F32" s="195">
        <f>район!C91</f>
        <v>1788.6</v>
      </c>
      <c r="G32" s="202">
        <f>район!D91</f>
        <v>1003.5670699999999</v>
      </c>
      <c r="H32" s="203">
        <f t="shared" si="1"/>
        <v>56.10908364083641</v>
      </c>
    </row>
    <row r="33" spans="1:9" ht="33" customHeight="1">
      <c r="A33" s="80" t="s">
        <v>196</v>
      </c>
      <c r="B33" s="81" t="s">
        <v>47</v>
      </c>
      <c r="C33" s="257">
        <f t="shared" si="7"/>
        <v>7040.5</v>
      </c>
      <c r="D33" s="257">
        <f t="shared" si="8"/>
        <v>3184.9098600000002</v>
      </c>
      <c r="E33" s="202">
        <f t="shared" si="4"/>
        <v>45.236984021021236</v>
      </c>
      <c r="F33" s="195">
        <f>район!C93</f>
        <v>7040.5</v>
      </c>
      <c r="G33" s="202">
        <f>район!D93</f>
        <v>3184.9098600000002</v>
      </c>
      <c r="H33" s="203">
        <f t="shared" si="1"/>
        <v>45.236984021021236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151307.87609000001</v>
      </c>
      <c r="G34" s="202">
        <f>район!D98</f>
        <v>57279.251480000006</v>
      </c>
      <c r="H34" s="203">
        <f t="shared" si="1"/>
        <v>37.856093787166451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212633.61145000003</v>
      </c>
      <c r="G35" s="202">
        <f>район!D126</f>
        <v>55792.786</v>
      </c>
      <c r="H35" s="203">
        <f t="shared" si="1"/>
        <v>26.238930721975468</v>
      </c>
    </row>
    <row r="36" spans="1:9" ht="30" customHeight="1">
      <c r="A36" s="80" t="s">
        <v>199</v>
      </c>
      <c r="B36" s="81" t="s">
        <v>73</v>
      </c>
      <c r="C36" s="199">
        <f>F36</f>
        <v>950</v>
      </c>
      <c r="D36" s="199">
        <f>G36</f>
        <v>467.64774</v>
      </c>
      <c r="E36" s="202">
        <f t="shared" si="4"/>
        <v>49.226077894736839</v>
      </c>
      <c r="F36" s="195">
        <f>район!C150</f>
        <v>950</v>
      </c>
      <c r="G36" s="202">
        <f>район!D150</f>
        <v>467.64774</v>
      </c>
      <c r="H36" s="203">
        <f t="shared" si="1"/>
        <v>49.226077894736839</v>
      </c>
    </row>
    <row r="37" spans="1:9" ht="30" customHeight="1">
      <c r="A37" s="80" t="s">
        <v>200</v>
      </c>
      <c r="B37" s="81" t="s">
        <v>75</v>
      </c>
      <c r="C37" s="199">
        <f>F37</f>
        <v>595391.74674000009</v>
      </c>
      <c r="D37" s="199">
        <f>G37</f>
        <v>421549.06771999993</v>
      </c>
      <c r="E37" s="202">
        <f t="shared" si="4"/>
        <v>70.801966944981004</v>
      </c>
      <c r="F37" s="195">
        <f>район!C153</f>
        <v>595391.74674000009</v>
      </c>
      <c r="G37" s="202">
        <f>район!D153</f>
        <v>421549.06771999993</v>
      </c>
      <c r="H37" s="203">
        <f t="shared" si="1"/>
        <v>70.801966944981004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район!C172</f>
        <v>75665.392940000005</v>
      </c>
      <c r="G38" s="202">
        <f>район!D172</f>
        <v>44213.699079999999</v>
      </c>
      <c r="H38" s="203">
        <f t="shared" si="1"/>
        <v>58.433185056026751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район!C180</f>
        <v>65251.179660000002</v>
      </c>
      <c r="G39" s="202">
        <f>район!D180</f>
        <v>27448.820619999999</v>
      </c>
      <c r="H39" s="203">
        <f t="shared" si="1"/>
        <v>42.066397516528816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район!C191</f>
        <v>8810.0499999999993</v>
      </c>
      <c r="G40" s="202">
        <f>район!D191</f>
        <v>7638.9701799999993</v>
      </c>
      <c r="H40" s="203">
        <f t="shared" si="1"/>
        <v>86.707455462795338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район!C199</f>
        <v>0</v>
      </c>
      <c r="G41" s="202">
        <f>район!D199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район!C201</f>
        <v>0</v>
      </c>
      <c r="G42" s="202">
        <f>район!D201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-102330.42512000026</v>
      </c>
      <c r="D45" s="136">
        <f>D29-D30</f>
        <v>-380534.56366999994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54"/>
      <c r="E52" s="554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421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420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6.7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419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418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417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9">
        <v>1160000000</v>
      </c>
      <c r="B32" s="410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400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416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415</v>
      </c>
      <c r="B1" s="597"/>
      <c r="C1" s="597"/>
      <c r="D1" s="597"/>
      <c r="E1" s="597"/>
      <c r="F1" s="597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8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9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70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414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43.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400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413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9">
        <v>1160000000</v>
      </c>
      <c r="B34" s="410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400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96" t="s">
        <v>412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54.7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76" t="s">
        <v>130</v>
      </c>
      <c r="AE1" s="576"/>
      <c r="AF1" s="576"/>
      <c r="AG1" s="151"/>
      <c r="AH1" s="151"/>
      <c r="AI1" s="151"/>
      <c r="AJ1" s="571"/>
      <c r="AK1" s="571"/>
      <c r="AL1" s="571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1"/>
      <c r="AK2" s="571"/>
      <c r="AL2" s="571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1" t="s">
        <v>132</v>
      </c>
      <c r="AE3" s="581"/>
      <c r="AF3" s="581"/>
      <c r="AG3" s="153"/>
      <c r="AH3" s="153"/>
      <c r="AI3" s="153"/>
      <c r="AJ3" s="575"/>
      <c r="AK3" s="575"/>
      <c r="AL3" s="575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79" t="s">
        <v>133</v>
      </c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77" t="s">
        <v>426</v>
      </c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C5" s="577"/>
      <c r="AD5" s="577"/>
      <c r="AE5" s="577"/>
      <c r="AF5" s="577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78"/>
      <c r="M6" s="578"/>
      <c r="N6" s="578"/>
      <c r="O6" s="578"/>
      <c r="P6" s="578"/>
      <c r="Q6" s="578"/>
      <c r="R6" s="578"/>
      <c r="S6" s="578"/>
      <c r="T6" s="578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0" t="s">
        <v>134</v>
      </c>
      <c r="B7" s="570" t="s">
        <v>135</v>
      </c>
      <c r="C7" s="561" t="s">
        <v>136</v>
      </c>
      <c r="D7" s="562"/>
      <c r="E7" s="563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1" t="s">
        <v>138</v>
      </c>
      <c r="DN7" s="562"/>
      <c r="DO7" s="563"/>
      <c r="DP7" s="561"/>
      <c r="DQ7" s="562"/>
      <c r="DR7" s="562"/>
      <c r="DS7" s="562"/>
      <c r="DT7" s="562"/>
      <c r="DU7" s="562"/>
      <c r="DV7" s="562"/>
      <c r="DW7" s="562"/>
      <c r="DX7" s="562"/>
      <c r="DY7" s="562"/>
      <c r="DZ7" s="562"/>
      <c r="EA7" s="562"/>
      <c r="EB7" s="562"/>
      <c r="EC7" s="562"/>
      <c r="ED7" s="562"/>
      <c r="EE7" s="562"/>
      <c r="EF7" s="562"/>
      <c r="EG7" s="562"/>
      <c r="EH7" s="562"/>
      <c r="EI7" s="562"/>
      <c r="EJ7" s="562"/>
      <c r="EK7" s="562"/>
      <c r="EL7" s="562"/>
      <c r="EM7" s="562"/>
      <c r="EN7" s="562"/>
      <c r="EO7" s="562"/>
      <c r="EP7" s="562"/>
      <c r="EQ7" s="562"/>
      <c r="ER7" s="562"/>
      <c r="ES7" s="562"/>
      <c r="ET7" s="562"/>
      <c r="EU7" s="562"/>
      <c r="EV7" s="562"/>
      <c r="EW7" s="562"/>
      <c r="EX7" s="562"/>
      <c r="EY7" s="562"/>
      <c r="EZ7" s="562"/>
      <c r="FA7" s="562"/>
      <c r="FB7" s="563"/>
      <c r="FC7" s="561" t="s">
        <v>139</v>
      </c>
      <c r="FD7" s="562"/>
      <c r="FE7" s="563"/>
    </row>
    <row r="8" spans="1:165" s="157" customFormat="1" ht="15" customHeight="1">
      <c r="A8" s="570"/>
      <c r="B8" s="570"/>
      <c r="C8" s="564"/>
      <c r="D8" s="565"/>
      <c r="E8" s="566"/>
      <c r="F8" s="564" t="s">
        <v>140</v>
      </c>
      <c r="G8" s="565"/>
      <c r="H8" s="566"/>
      <c r="I8" s="406"/>
      <c r="J8" s="406"/>
      <c r="K8" s="406"/>
      <c r="L8" s="572" t="s">
        <v>141</v>
      </c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  <c r="AO8" s="573"/>
      <c r="AP8" s="573"/>
      <c r="AQ8" s="573"/>
      <c r="AR8" s="573"/>
      <c r="AS8" s="573"/>
      <c r="AT8" s="573"/>
      <c r="AU8" s="573"/>
      <c r="AV8" s="573"/>
      <c r="AW8" s="573"/>
      <c r="AX8" s="573"/>
      <c r="AY8" s="573"/>
      <c r="AZ8" s="573"/>
      <c r="BA8" s="573"/>
      <c r="BB8" s="573"/>
      <c r="BC8" s="573"/>
      <c r="BD8" s="574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0" t="s">
        <v>142</v>
      </c>
      <c r="CG8" s="570"/>
      <c r="CH8" s="570"/>
      <c r="CI8" s="567" t="s">
        <v>141</v>
      </c>
      <c r="CJ8" s="568"/>
      <c r="CK8" s="568"/>
      <c r="CL8" s="568"/>
      <c r="CM8" s="568"/>
      <c r="CN8" s="568"/>
      <c r="CO8" s="568"/>
      <c r="CP8" s="568"/>
      <c r="CQ8" s="568"/>
      <c r="CR8" s="568"/>
      <c r="CS8" s="568"/>
      <c r="CT8" s="568"/>
      <c r="CU8" s="277"/>
      <c r="CV8" s="277"/>
      <c r="CW8" s="277"/>
      <c r="CX8" s="277"/>
      <c r="CY8" s="277"/>
      <c r="CZ8" s="277"/>
      <c r="DA8" s="278"/>
      <c r="DB8" s="278"/>
      <c r="DC8" s="279"/>
      <c r="DD8" s="564" t="s">
        <v>143</v>
      </c>
      <c r="DE8" s="565"/>
      <c r="DF8" s="566"/>
      <c r="DG8" s="558"/>
      <c r="DH8" s="559"/>
      <c r="DI8" s="560"/>
      <c r="DJ8" s="558"/>
      <c r="DK8" s="559"/>
      <c r="DL8" s="560"/>
      <c r="DM8" s="564"/>
      <c r="DN8" s="565"/>
      <c r="DO8" s="566"/>
      <c r="DP8" s="564" t="s">
        <v>141</v>
      </c>
      <c r="DQ8" s="565"/>
      <c r="DR8" s="565"/>
      <c r="DS8" s="565"/>
      <c r="DT8" s="565"/>
      <c r="DU8" s="565"/>
      <c r="DV8" s="565"/>
      <c r="DW8" s="565"/>
      <c r="DX8" s="565"/>
      <c r="DY8" s="565"/>
      <c r="DZ8" s="565"/>
      <c r="EA8" s="565"/>
      <c r="EB8" s="565"/>
      <c r="EC8" s="565"/>
      <c r="ED8" s="565"/>
      <c r="EE8" s="565"/>
      <c r="EF8" s="565"/>
      <c r="EG8" s="565"/>
      <c r="EH8" s="565"/>
      <c r="EI8" s="565"/>
      <c r="EJ8" s="565"/>
      <c r="EK8" s="565"/>
      <c r="EL8" s="565"/>
      <c r="EM8" s="565"/>
      <c r="EN8" s="565"/>
      <c r="EO8" s="565"/>
      <c r="EP8" s="565"/>
      <c r="EQ8" s="565"/>
      <c r="ER8" s="565"/>
      <c r="ES8" s="565"/>
      <c r="ET8" s="565"/>
      <c r="EU8" s="565"/>
      <c r="EV8" s="565"/>
      <c r="EW8" s="565"/>
      <c r="EX8" s="565"/>
      <c r="EY8" s="565"/>
      <c r="EZ8" s="565"/>
      <c r="FA8" s="565"/>
      <c r="FB8" s="566"/>
      <c r="FC8" s="564"/>
      <c r="FD8" s="565"/>
      <c r="FE8" s="566"/>
    </row>
    <row r="9" spans="1:165" s="157" customFormat="1" ht="15" customHeight="1">
      <c r="A9" s="570"/>
      <c r="B9" s="570"/>
      <c r="C9" s="564"/>
      <c r="D9" s="565"/>
      <c r="E9" s="566"/>
      <c r="F9" s="564"/>
      <c r="G9" s="565"/>
      <c r="H9" s="566"/>
      <c r="I9" s="406"/>
      <c r="J9" s="406"/>
      <c r="K9" s="406"/>
      <c r="L9" s="561" t="s">
        <v>144</v>
      </c>
      <c r="M9" s="562"/>
      <c r="N9" s="563"/>
      <c r="O9" s="413"/>
      <c r="P9" s="413"/>
      <c r="Q9" s="413"/>
      <c r="R9" s="561" t="s">
        <v>271</v>
      </c>
      <c r="S9" s="562"/>
      <c r="T9" s="563"/>
      <c r="U9" s="561" t="s">
        <v>274</v>
      </c>
      <c r="V9" s="562"/>
      <c r="W9" s="563"/>
      <c r="X9" s="561" t="s">
        <v>272</v>
      </c>
      <c r="Y9" s="562"/>
      <c r="Z9" s="563"/>
      <c r="AA9" s="561" t="s">
        <v>273</v>
      </c>
      <c r="AB9" s="562"/>
      <c r="AC9" s="563"/>
      <c r="AD9" s="561" t="s">
        <v>145</v>
      </c>
      <c r="AE9" s="562"/>
      <c r="AF9" s="563"/>
      <c r="AG9" s="561" t="s">
        <v>146</v>
      </c>
      <c r="AH9" s="562"/>
      <c r="AI9" s="563"/>
      <c r="AJ9" s="561" t="s">
        <v>147</v>
      </c>
      <c r="AK9" s="562"/>
      <c r="AL9" s="563"/>
      <c r="AM9" s="570" t="s">
        <v>148</v>
      </c>
      <c r="AN9" s="570"/>
      <c r="AO9" s="570"/>
      <c r="AP9" s="561" t="s">
        <v>239</v>
      </c>
      <c r="AQ9" s="562"/>
      <c r="AR9" s="563"/>
      <c r="AS9" s="561" t="s">
        <v>149</v>
      </c>
      <c r="AT9" s="562"/>
      <c r="AU9" s="563"/>
      <c r="AV9" s="561" t="s">
        <v>319</v>
      </c>
      <c r="AW9" s="562"/>
      <c r="AX9" s="563"/>
      <c r="AY9" s="561" t="s">
        <v>150</v>
      </c>
      <c r="AZ9" s="562"/>
      <c r="BA9" s="563"/>
      <c r="BB9" s="561" t="s">
        <v>151</v>
      </c>
      <c r="BC9" s="562"/>
      <c r="BD9" s="563"/>
      <c r="BE9" s="561" t="s">
        <v>241</v>
      </c>
      <c r="BF9" s="562"/>
      <c r="BG9" s="563"/>
      <c r="BH9" s="561" t="s">
        <v>329</v>
      </c>
      <c r="BI9" s="562"/>
      <c r="BJ9" s="563"/>
      <c r="BK9" s="561" t="s">
        <v>390</v>
      </c>
      <c r="BL9" s="562"/>
      <c r="BM9" s="563"/>
      <c r="BN9" s="561" t="s">
        <v>152</v>
      </c>
      <c r="BO9" s="562"/>
      <c r="BP9" s="563"/>
      <c r="BQ9" s="561" t="s">
        <v>264</v>
      </c>
      <c r="BR9" s="562"/>
      <c r="BS9" s="563"/>
      <c r="BT9" s="561" t="s">
        <v>237</v>
      </c>
      <c r="BU9" s="562"/>
      <c r="BV9" s="563"/>
      <c r="BW9" s="561" t="s">
        <v>153</v>
      </c>
      <c r="BX9" s="562"/>
      <c r="BY9" s="563"/>
      <c r="BZ9" s="561" t="s">
        <v>154</v>
      </c>
      <c r="CA9" s="562"/>
      <c r="CB9" s="563"/>
      <c r="CC9" s="564" t="s">
        <v>155</v>
      </c>
      <c r="CD9" s="565"/>
      <c r="CE9" s="565"/>
      <c r="CF9" s="570"/>
      <c r="CG9" s="570"/>
      <c r="CH9" s="570"/>
      <c r="CI9" s="561" t="s">
        <v>320</v>
      </c>
      <c r="CJ9" s="562"/>
      <c r="CK9" s="563"/>
      <c r="CL9" s="561" t="s">
        <v>321</v>
      </c>
      <c r="CM9" s="562"/>
      <c r="CN9" s="563"/>
      <c r="CO9" s="561" t="s">
        <v>156</v>
      </c>
      <c r="CP9" s="562"/>
      <c r="CQ9" s="563"/>
      <c r="CR9" s="561" t="s">
        <v>157</v>
      </c>
      <c r="CS9" s="562"/>
      <c r="CT9" s="563"/>
      <c r="CU9" s="561" t="s">
        <v>21</v>
      </c>
      <c r="CV9" s="562"/>
      <c r="CW9" s="563"/>
      <c r="CX9" s="561" t="s">
        <v>281</v>
      </c>
      <c r="CY9" s="562"/>
      <c r="CZ9" s="563"/>
      <c r="DA9" s="561" t="s">
        <v>322</v>
      </c>
      <c r="DB9" s="562"/>
      <c r="DC9" s="563"/>
      <c r="DD9" s="564"/>
      <c r="DE9" s="565"/>
      <c r="DF9" s="566"/>
      <c r="DG9" s="561" t="s">
        <v>252</v>
      </c>
      <c r="DH9" s="562"/>
      <c r="DI9" s="563"/>
      <c r="DJ9" s="570" t="s">
        <v>158</v>
      </c>
      <c r="DK9" s="570"/>
      <c r="DL9" s="570"/>
      <c r="DM9" s="564"/>
      <c r="DN9" s="565"/>
      <c r="DO9" s="566"/>
      <c r="DP9" s="590" t="s">
        <v>159</v>
      </c>
      <c r="DQ9" s="591"/>
      <c r="DR9" s="592"/>
      <c r="DS9" s="584" t="s">
        <v>137</v>
      </c>
      <c r="DT9" s="585"/>
      <c r="DU9" s="585"/>
      <c r="DV9" s="585"/>
      <c r="DW9" s="585"/>
      <c r="DX9" s="585"/>
      <c r="DY9" s="585"/>
      <c r="DZ9" s="585"/>
      <c r="EA9" s="585"/>
      <c r="EB9" s="585"/>
      <c r="EC9" s="585"/>
      <c r="ED9" s="586"/>
      <c r="EE9" s="590" t="s">
        <v>160</v>
      </c>
      <c r="EF9" s="591"/>
      <c r="EG9" s="592"/>
      <c r="EH9" s="590" t="s">
        <v>161</v>
      </c>
      <c r="EI9" s="591"/>
      <c r="EJ9" s="592"/>
      <c r="EK9" s="590" t="s">
        <v>162</v>
      </c>
      <c r="EL9" s="591"/>
      <c r="EM9" s="592"/>
      <c r="EN9" s="590" t="s">
        <v>163</v>
      </c>
      <c r="EO9" s="591"/>
      <c r="EP9" s="592"/>
      <c r="EQ9" s="561" t="s">
        <v>275</v>
      </c>
      <c r="ER9" s="562"/>
      <c r="ES9" s="563"/>
      <c r="ET9" s="561" t="s">
        <v>164</v>
      </c>
      <c r="EU9" s="562"/>
      <c r="EV9" s="563"/>
      <c r="EW9" s="561" t="s">
        <v>307</v>
      </c>
      <c r="EX9" s="562"/>
      <c r="EY9" s="563"/>
      <c r="EZ9" s="570" t="s">
        <v>277</v>
      </c>
      <c r="FA9" s="570"/>
      <c r="FB9" s="570"/>
      <c r="FC9" s="564"/>
      <c r="FD9" s="565"/>
      <c r="FE9" s="566"/>
    </row>
    <row r="10" spans="1:165" s="157" customFormat="1" ht="62.25" customHeight="1">
      <c r="A10" s="570"/>
      <c r="B10" s="570"/>
      <c r="C10" s="564"/>
      <c r="D10" s="565"/>
      <c r="E10" s="566"/>
      <c r="F10" s="564"/>
      <c r="G10" s="565"/>
      <c r="H10" s="566"/>
      <c r="I10" s="406"/>
      <c r="J10" s="406"/>
      <c r="K10" s="406"/>
      <c r="L10" s="564"/>
      <c r="M10" s="565"/>
      <c r="N10" s="566"/>
      <c r="O10" s="414"/>
      <c r="P10" s="414"/>
      <c r="Q10" s="414"/>
      <c r="R10" s="564"/>
      <c r="S10" s="565"/>
      <c r="T10" s="566"/>
      <c r="U10" s="564"/>
      <c r="V10" s="565"/>
      <c r="W10" s="566"/>
      <c r="X10" s="564"/>
      <c r="Y10" s="565"/>
      <c r="Z10" s="566"/>
      <c r="AA10" s="564"/>
      <c r="AB10" s="565"/>
      <c r="AC10" s="566"/>
      <c r="AD10" s="564"/>
      <c r="AE10" s="565"/>
      <c r="AF10" s="566"/>
      <c r="AG10" s="564"/>
      <c r="AH10" s="565"/>
      <c r="AI10" s="566"/>
      <c r="AJ10" s="564"/>
      <c r="AK10" s="565"/>
      <c r="AL10" s="566"/>
      <c r="AM10" s="570"/>
      <c r="AN10" s="570"/>
      <c r="AO10" s="570"/>
      <c r="AP10" s="564"/>
      <c r="AQ10" s="565"/>
      <c r="AR10" s="566"/>
      <c r="AS10" s="564"/>
      <c r="AT10" s="565"/>
      <c r="AU10" s="566"/>
      <c r="AV10" s="564"/>
      <c r="AW10" s="565"/>
      <c r="AX10" s="566"/>
      <c r="AY10" s="564"/>
      <c r="AZ10" s="565"/>
      <c r="BA10" s="566"/>
      <c r="BB10" s="564"/>
      <c r="BC10" s="565"/>
      <c r="BD10" s="566"/>
      <c r="BE10" s="564"/>
      <c r="BF10" s="565"/>
      <c r="BG10" s="566"/>
      <c r="BH10" s="564"/>
      <c r="BI10" s="565"/>
      <c r="BJ10" s="566"/>
      <c r="BK10" s="564"/>
      <c r="BL10" s="565"/>
      <c r="BM10" s="566"/>
      <c r="BN10" s="564"/>
      <c r="BO10" s="565"/>
      <c r="BP10" s="566"/>
      <c r="BQ10" s="564"/>
      <c r="BR10" s="565"/>
      <c r="BS10" s="566"/>
      <c r="BT10" s="564"/>
      <c r="BU10" s="565"/>
      <c r="BV10" s="566"/>
      <c r="BW10" s="564"/>
      <c r="BX10" s="565"/>
      <c r="BY10" s="566"/>
      <c r="BZ10" s="564"/>
      <c r="CA10" s="565"/>
      <c r="CB10" s="566"/>
      <c r="CC10" s="564"/>
      <c r="CD10" s="565"/>
      <c r="CE10" s="565"/>
      <c r="CF10" s="570"/>
      <c r="CG10" s="570"/>
      <c r="CH10" s="570"/>
      <c r="CI10" s="564"/>
      <c r="CJ10" s="565"/>
      <c r="CK10" s="566"/>
      <c r="CL10" s="564"/>
      <c r="CM10" s="565"/>
      <c r="CN10" s="566"/>
      <c r="CO10" s="564"/>
      <c r="CP10" s="565"/>
      <c r="CQ10" s="566"/>
      <c r="CR10" s="564"/>
      <c r="CS10" s="565"/>
      <c r="CT10" s="566"/>
      <c r="CU10" s="564"/>
      <c r="CV10" s="565"/>
      <c r="CW10" s="566"/>
      <c r="CX10" s="564"/>
      <c r="CY10" s="565"/>
      <c r="CZ10" s="566"/>
      <c r="DA10" s="564"/>
      <c r="DB10" s="565"/>
      <c r="DC10" s="566"/>
      <c r="DD10" s="564"/>
      <c r="DE10" s="565"/>
      <c r="DF10" s="566"/>
      <c r="DG10" s="564"/>
      <c r="DH10" s="565"/>
      <c r="DI10" s="566"/>
      <c r="DJ10" s="570"/>
      <c r="DK10" s="570"/>
      <c r="DL10" s="570"/>
      <c r="DM10" s="564"/>
      <c r="DN10" s="565"/>
      <c r="DO10" s="566"/>
      <c r="DP10" s="593"/>
      <c r="DQ10" s="594"/>
      <c r="DR10" s="595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93"/>
      <c r="EF10" s="594"/>
      <c r="EG10" s="595"/>
      <c r="EH10" s="593"/>
      <c r="EI10" s="594"/>
      <c r="EJ10" s="595"/>
      <c r="EK10" s="593"/>
      <c r="EL10" s="594"/>
      <c r="EM10" s="595"/>
      <c r="EN10" s="593"/>
      <c r="EO10" s="594"/>
      <c r="EP10" s="595"/>
      <c r="EQ10" s="564"/>
      <c r="ER10" s="565"/>
      <c r="ES10" s="566"/>
      <c r="ET10" s="564"/>
      <c r="EU10" s="565"/>
      <c r="EV10" s="566"/>
      <c r="EW10" s="564"/>
      <c r="EX10" s="565"/>
      <c r="EY10" s="566"/>
      <c r="EZ10" s="570"/>
      <c r="FA10" s="570"/>
      <c r="FB10" s="570"/>
      <c r="FC10" s="564"/>
      <c r="FD10" s="565"/>
      <c r="FE10" s="566"/>
    </row>
    <row r="11" spans="1:165" s="157" customFormat="1" ht="109.5" customHeight="1">
      <c r="A11" s="570"/>
      <c r="B11" s="570"/>
      <c r="C11" s="567"/>
      <c r="D11" s="568"/>
      <c r="E11" s="580"/>
      <c r="F11" s="567"/>
      <c r="G11" s="568"/>
      <c r="H11" s="569"/>
      <c r="I11" s="407"/>
      <c r="J11" s="407"/>
      <c r="K11" s="407"/>
      <c r="L11" s="567"/>
      <c r="M11" s="568"/>
      <c r="N11" s="569"/>
      <c r="O11" s="415"/>
      <c r="P11" s="415"/>
      <c r="Q11" s="415"/>
      <c r="R11" s="567"/>
      <c r="S11" s="568"/>
      <c r="T11" s="569"/>
      <c r="U11" s="567"/>
      <c r="V11" s="568"/>
      <c r="W11" s="569"/>
      <c r="X11" s="567"/>
      <c r="Y11" s="568"/>
      <c r="Z11" s="569"/>
      <c r="AA11" s="567"/>
      <c r="AB11" s="568"/>
      <c r="AC11" s="569"/>
      <c r="AD11" s="567"/>
      <c r="AE11" s="568"/>
      <c r="AF11" s="569"/>
      <c r="AG11" s="567"/>
      <c r="AH11" s="568"/>
      <c r="AI11" s="569"/>
      <c r="AJ11" s="567"/>
      <c r="AK11" s="568"/>
      <c r="AL11" s="569"/>
      <c r="AM11" s="570"/>
      <c r="AN11" s="570"/>
      <c r="AO11" s="570"/>
      <c r="AP11" s="567"/>
      <c r="AQ11" s="568"/>
      <c r="AR11" s="569"/>
      <c r="AS11" s="567"/>
      <c r="AT11" s="568"/>
      <c r="AU11" s="569"/>
      <c r="AV11" s="567"/>
      <c r="AW11" s="568"/>
      <c r="AX11" s="569"/>
      <c r="AY11" s="567"/>
      <c r="AZ11" s="568"/>
      <c r="BA11" s="569"/>
      <c r="BB11" s="567"/>
      <c r="BC11" s="568"/>
      <c r="BD11" s="569"/>
      <c r="BE11" s="567"/>
      <c r="BF11" s="568"/>
      <c r="BG11" s="569"/>
      <c r="BH11" s="567"/>
      <c r="BI11" s="568"/>
      <c r="BJ11" s="569"/>
      <c r="BK11" s="567"/>
      <c r="BL11" s="568"/>
      <c r="BM11" s="569"/>
      <c r="BN11" s="567"/>
      <c r="BO11" s="568"/>
      <c r="BP11" s="569"/>
      <c r="BQ11" s="567"/>
      <c r="BR11" s="568"/>
      <c r="BS11" s="569"/>
      <c r="BT11" s="567"/>
      <c r="BU11" s="568"/>
      <c r="BV11" s="569"/>
      <c r="BW11" s="567"/>
      <c r="BX11" s="568"/>
      <c r="BY11" s="569"/>
      <c r="BZ11" s="567"/>
      <c r="CA11" s="568"/>
      <c r="CB11" s="569"/>
      <c r="CC11" s="567"/>
      <c r="CD11" s="568"/>
      <c r="CE11" s="568"/>
      <c r="CF11" s="570"/>
      <c r="CG11" s="570"/>
      <c r="CH11" s="570"/>
      <c r="CI11" s="567"/>
      <c r="CJ11" s="568"/>
      <c r="CK11" s="569"/>
      <c r="CL11" s="567"/>
      <c r="CM11" s="568"/>
      <c r="CN11" s="569"/>
      <c r="CO11" s="567"/>
      <c r="CP11" s="568"/>
      <c r="CQ11" s="569"/>
      <c r="CR11" s="567"/>
      <c r="CS11" s="568"/>
      <c r="CT11" s="569"/>
      <c r="CU11" s="567"/>
      <c r="CV11" s="568"/>
      <c r="CW11" s="569"/>
      <c r="CX11" s="567"/>
      <c r="CY11" s="568"/>
      <c r="CZ11" s="569"/>
      <c r="DA11" s="567"/>
      <c r="DB11" s="568"/>
      <c r="DC11" s="569"/>
      <c r="DD11" s="567"/>
      <c r="DE11" s="568"/>
      <c r="DF11" s="569"/>
      <c r="DG11" s="567"/>
      <c r="DH11" s="568"/>
      <c r="DI11" s="569"/>
      <c r="DJ11" s="570"/>
      <c r="DK11" s="570"/>
      <c r="DL11" s="570"/>
      <c r="DM11" s="567"/>
      <c r="DN11" s="568"/>
      <c r="DO11" s="569"/>
      <c r="DP11" s="587"/>
      <c r="DQ11" s="588"/>
      <c r="DR11" s="589"/>
      <c r="DS11" s="587" t="s">
        <v>165</v>
      </c>
      <c r="DT11" s="588"/>
      <c r="DU11" s="589"/>
      <c r="DV11" s="584" t="s">
        <v>166</v>
      </c>
      <c r="DW11" s="585"/>
      <c r="DX11" s="586"/>
      <c r="DY11" s="587" t="s">
        <v>167</v>
      </c>
      <c r="DZ11" s="588"/>
      <c r="EA11" s="589"/>
      <c r="EB11" s="587" t="s">
        <v>234</v>
      </c>
      <c r="EC11" s="588"/>
      <c r="ED11" s="589"/>
      <c r="EE11" s="587"/>
      <c r="EF11" s="588"/>
      <c r="EG11" s="589"/>
      <c r="EH11" s="587"/>
      <c r="EI11" s="588"/>
      <c r="EJ11" s="589"/>
      <c r="EK11" s="587"/>
      <c r="EL11" s="588"/>
      <c r="EM11" s="589"/>
      <c r="EN11" s="587"/>
      <c r="EO11" s="588"/>
      <c r="EP11" s="589"/>
      <c r="EQ11" s="567"/>
      <c r="ER11" s="568"/>
      <c r="ES11" s="569"/>
      <c r="ET11" s="567"/>
      <c r="EU11" s="568"/>
      <c r="EV11" s="569"/>
      <c r="EW11" s="567"/>
      <c r="EX11" s="568"/>
      <c r="EY11" s="569"/>
      <c r="EZ11" s="570"/>
      <c r="FA11" s="570"/>
      <c r="FB11" s="570"/>
      <c r="FC11" s="567"/>
      <c r="FD11" s="568"/>
      <c r="FE11" s="569"/>
      <c r="FG11" s="158"/>
      <c r="FH11" s="158"/>
      <c r="FI11" s="158"/>
    </row>
    <row r="12" spans="1:165" s="157" customFormat="1" ht="42.75" customHeight="1">
      <c r="A12" s="570"/>
      <c r="B12" s="570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6"/>
      <c r="P13" s="416"/>
      <c r="Q13" s="416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3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2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9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9">
        <f t="shared" ref="FC14:FC29" si="14">SUM(C14-DM14)</f>
        <v>-761.5639599999995</v>
      </c>
      <c r="FD14" s="419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4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90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9">
        <f t="shared" si="14"/>
        <v>-1794.7397900000069</v>
      </c>
      <c r="FD15" s="419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3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90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9">
        <f t="shared" si="14"/>
        <v>-1106.9668699999966</v>
      </c>
      <c r="FD16" s="419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4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90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9">
        <f t="shared" si="14"/>
        <v>-2080.3982800000013</v>
      </c>
      <c r="FD17" s="419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3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1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20">
        <f t="shared" si="14"/>
        <v>-2305.2303199999951</v>
      </c>
      <c r="FD18" s="420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4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90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20">
        <f t="shared" si="14"/>
        <v>-753.31070999999793</v>
      </c>
      <c r="FD19" s="421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3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90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9">
        <f t="shared" si="14"/>
        <v>-310.18125999999938</v>
      </c>
      <c r="FD20" s="419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4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90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9">
        <f t="shared" si="14"/>
        <v>-659.32935999999609</v>
      </c>
      <c r="FD21" s="419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4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1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20">
        <f t="shared" si="14"/>
        <v>-530.02748000000065</v>
      </c>
      <c r="FD22" s="420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4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90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9">
        <f t="shared" si="14"/>
        <v>-62.656279999999242</v>
      </c>
      <c r="FD23" s="419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4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90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1">
        <f t="shared" si="14"/>
        <v>-328.18882000000121</v>
      </c>
      <c r="FD24" s="421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4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1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20">
        <f t="shared" si="14"/>
        <v>-327.20116000000235</v>
      </c>
      <c r="FD25" s="420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4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90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1">
        <f t="shared" si="14"/>
        <v>-384.86571000000004</v>
      </c>
      <c r="FD26" s="421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4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90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9">
        <f t="shared" si="14"/>
        <v>-1002.1408400000018</v>
      </c>
      <c r="FD27" s="419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4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90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9">
        <f t="shared" si="14"/>
        <v>-942.68691000000035</v>
      </c>
      <c r="FD28" s="419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4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9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9">
        <f t="shared" si="14"/>
        <v>-378.59134999999696</v>
      </c>
      <c r="FD29" s="419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5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9"/>
      <c r="CN30" s="389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9"/>
      <c r="FD30" s="419"/>
      <c r="FE30" s="291"/>
      <c r="FG30" s="160"/>
      <c r="FI30" s="160"/>
    </row>
    <row r="31" spans="1:176" s="163" customFormat="1" ht="18.75">
      <c r="A31" s="582" t="s">
        <v>172</v>
      </c>
      <c r="B31" s="583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6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7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2">
        <f>SUM(CM14:CM29)</f>
        <v>0</v>
      </c>
      <c r="CN31" s="392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96" t="s">
        <v>411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47.2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1">
        <f>SUM(C38,C39,C48)</f>
        <v>14647.336230000001</v>
      </c>
      <c r="D49" s="372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400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2">
        <f>C54+C62+C64+C70+C75+C79+C86</f>
        <v>15025.927579999998</v>
      </c>
      <c r="D96" s="372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7"/>
    </row>
    <row r="30" spans="12:12" ht="18">
      <c r="L30" s="417"/>
    </row>
    <row r="31" spans="12:12" ht="18">
      <c r="L31" s="417"/>
    </row>
    <row r="32" spans="12:12" ht="18">
      <c r="L32" s="417"/>
    </row>
    <row r="33" spans="12:12" ht="18">
      <c r="L33" s="418"/>
    </row>
    <row r="34" spans="12:12" ht="18">
      <c r="L34" s="417"/>
    </row>
    <row r="35" spans="12:12" ht="18">
      <c r="L35" s="417"/>
    </row>
    <row r="36" spans="12:12" ht="18">
      <c r="L36" s="417"/>
    </row>
    <row r="37" spans="12:12" ht="18">
      <c r="L37" s="418"/>
    </row>
    <row r="38" spans="12:12" ht="18">
      <c r="L38" s="417"/>
    </row>
    <row r="39" spans="12:12" ht="18">
      <c r="L39" s="417"/>
    </row>
    <row r="40" spans="12:12" ht="18">
      <c r="L40" s="418"/>
    </row>
    <row r="41" spans="12:12" ht="18">
      <c r="L41" s="417"/>
    </row>
    <row r="42" spans="12:12" ht="18">
      <c r="L42" s="417"/>
    </row>
    <row r="43" spans="12:12" ht="18">
      <c r="L43" s="417"/>
    </row>
    <row r="44" spans="12:12" ht="18">
      <c r="L44" s="417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6"/>
  <sheetViews>
    <sheetView tabSelected="1" view="pageBreakPreview" topLeftCell="A13" zoomScale="62" zoomScaleSheetLayoutView="62" workbookViewId="0">
      <selection activeCell="G200" sqref="G200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27.140625" style="62" customWidth="1"/>
    <col min="5" max="5" width="19.28515625" style="62" customWidth="1"/>
    <col min="6" max="6" width="27.710937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8" t="s">
        <v>441</v>
      </c>
      <c r="B1" s="429"/>
      <c r="C1" s="429"/>
      <c r="D1" s="429"/>
      <c r="E1" s="429"/>
      <c r="F1" s="429"/>
      <c r="G1" s="426"/>
    </row>
    <row r="2" spans="1:7" ht="23.25" thickBot="1">
      <c r="A2" s="427" t="s">
        <v>561</v>
      </c>
      <c r="B2" s="429"/>
      <c r="C2" s="429"/>
      <c r="D2" s="429"/>
      <c r="E2" s="429"/>
      <c r="F2" s="429"/>
      <c r="G2" s="426"/>
    </row>
    <row r="3" spans="1:7" ht="23.25" thickBot="1">
      <c r="A3" s="518"/>
      <c r="B3" s="519"/>
      <c r="C3" s="449" t="s">
        <v>443</v>
      </c>
      <c r="D3" s="450"/>
      <c r="E3" s="451"/>
      <c r="F3" s="452" t="s">
        <v>444</v>
      </c>
      <c r="G3" s="453"/>
    </row>
    <row r="4" spans="1:7" ht="71.25" customHeight="1">
      <c r="A4" s="516" t="s">
        <v>442</v>
      </c>
      <c r="B4" s="517" t="s">
        <v>556</v>
      </c>
      <c r="C4" s="507" t="s">
        <v>449</v>
      </c>
      <c r="D4" s="508" t="s">
        <v>562</v>
      </c>
      <c r="E4" s="509" t="s">
        <v>309</v>
      </c>
      <c r="F4" s="507" t="s">
        <v>563</v>
      </c>
      <c r="G4" s="509" t="s">
        <v>451</v>
      </c>
    </row>
    <row r="5" spans="1:7" s="6" customFormat="1" ht="26.25">
      <c r="A5" s="347"/>
      <c r="B5" s="430" t="s">
        <v>4</v>
      </c>
      <c r="C5" s="454">
        <f>C6+C13+C18+C26+C28+C32+C8</f>
        <v>222533.22</v>
      </c>
      <c r="D5" s="455">
        <f>D6+D13+D18+D26+D28+D32+D8</f>
        <v>130288.16108000001</v>
      </c>
      <c r="E5" s="456">
        <f t="shared" ref="E5:E14" si="0">SUM(D5/C5*100)</f>
        <v>58.547735515623245</v>
      </c>
      <c r="F5" s="454">
        <f>SUM(F6+F8+F13+F18+F26+F28+F32)</f>
        <v>135973.36593999999</v>
      </c>
      <c r="G5" s="456">
        <f>SUM(D5/F5*100)</f>
        <v>95.818883484498969</v>
      </c>
    </row>
    <row r="6" spans="1:7" s="6" customFormat="1" ht="26.25">
      <c r="A6" s="347">
        <v>1010000</v>
      </c>
      <c r="B6" s="430" t="s">
        <v>5</v>
      </c>
      <c r="C6" s="454">
        <f>C7</f>
        <v>152367.51999999999</v>
      </c>
      <c r="D6" s="455">
        <f>D7</f>
        <v>90351.190499999997</v>
      </c>
      <c r="E6" s="456">
        <f t="shared" si="0"/>
        <v>59.298195901593729</v>
      </c>
      <c r="F6" s="454">
        <f>SUM(F7)</f>
        <v>94374.92757</v>
      </c>
      <c r="G6" s="456">
        <f t="shared" ref="G6:G72" si="1">SUM(D6/F6*100)</f>
        <v>95.73643426956221</v>
      </c>
    </row>
    <row r="7" spans="1:7" ht="26.25">
      <c r="A7" s="348">
        <v>1010200001</v>
      </c>
      <c r="B7" s="431" t="s">
        <v>220</v>
      </c>
      <c r="C7" s="457">
        <v>152367.51999999999</v>
      </c>
      <c r="D7" s="458">
        <v>90351.190499999997</v>
      </c>
      <c r="E7" s="456">
        <f t="shared" si="0"/>
        <v>59.298195901593729</v>
      </c>
      <c r="F7" s="459">
        <v>94374.92757</v>
      </c>
      <c r="G7" s="456">
        <f t="shared" si="1"/>
        <v>95.73643426956221</v>
      </c>
    </row>
    <row r="8" spans="1:7" ht="40.5">
      <c r="A8" s="347">
        <v>1030000</v>
      </c>
      <c r="B8" s="432" t="s">
        <v>259</v>
      </c>
      <c r="C8" s="454">
        <f>C9+C11+C10</f>
        <v>18312.5</v>
      </c>
      <c r="D8" s="455">
        <f>D9+D11+D10+D12</f>
        <v>12508.65263</v>
      </c>
      <c r="E8" s="456">
        <f t="shared" si="0"/>
        <v>68.306635522184294</v>
      </c>
      <c r="F8" s="454">
        <f>SUM(F9+F10+F11+F12)</f>
        <v>12460.860339999999</v>
      </c>
      <c r="G8" s="456">
        <f t="shared" si="1"/>
        <v>100.38353924766001</v>
      </c>
    </row>
    <row r="9" spans="1:7" ht="26.25">
      <c r="A9" s="348">
        <v>1030223001</v>
      </c>
      <c r="B9" s="431" t="s">
        <v>261</v>
      </c>
      <c r="C9" s="457">
        <v>8457.5</v>
      </c>
      <c r="D9" s="458">
        <v>6418.9083700000001</v>
      </c>
      <c r="E9" s="456">
        <f t="shared" si="0"/>
        <v>75.896049305350274</v>
      </c>
      <c r="F9" s="459">
        <v>6115.2611200000001</v>
      </c>
      <c r="G9" s="456">
        <f t="shared" si="1"/>
        <v>104.96540121577016</v>
      </c>
    </row>
    <row r="10" spans="1:7" ht="26.25">
      <c r="A10" s="348">
        <v>1030224001</v>
      </c>
      <c r="B10" s="431" t="s">
        <v>267</v>
      </c>
      <c r="C10" s="457">
        <v>55</v>
      </c>
      <c r="D10" s="458">
        <v>34.1721</v>
      </c>
      <c r="E10" s="456">
        <f t="shared" si="0"/>
        <v>62.131090909090915</v>
      </c>
      <c r="F10" s="459">
        <v>35.35736</v>
      </c>
      <c r="G10" s="456">
        <f t="shared" si="1"/>
        <v>96.647770082381712</v>
      </c>
    </row>
    <row r="11" spans="1:7" ht="26.25">
      <c r="A11" s="348">
        <v>1030225001</v>
      </c>
      <c r="B11" s="431" t="s">
        <v>260</v>
      </c>
      <c r="C11" s="457">
        <v>9800</v>
      </c>
      <c r="D11" s="458">
        <v>6807.6857200000004</v>
      </c>
      <c r="E11" s="456">
        <f t="shared" si="0"/>
        <v>69.466180816326542</v>
      </c>
      <c r="F11" s="459">
        <v>7022.1619499999997</v>
      </c>
      <c r="G11" s="456">
        <f t="shared" si="1"/>
        <v>96.945723674174161</v>
      </c>
    </row>
    <row r="12" spans="1:7" ht="26.25">
      <c r="A12" s="348">
        <v>1030226001</v>
      </c>
      <c r="B12" s="431" t="s">
        <v>269</v>
      </c>
      <c r="C12" s="457">
        <v>0</v>
      </c>
      <c r="D12" s="458">
        <v>-752.11356000000001</v>
      </c>
      <c r="E12" s="456" t="e">
        <f t="shared" si="0"/>
        <v>#DIV/0!</v>
      </c>
      <c r="F12" s="459">
        <v>-711.92008999999996</v>
      </c>
      <c r="G12" s="456">
        <f t="shared" si="1"/>
        <v>105.64578392499079</v>
      </c>
    </row>
    <row r="13" spans="1:7" s="6" customFormat="1" ht="26.25">
      <c r="A13" s="347">
        <v>1050000</v>
      </c>
      <c r="B13" s="430" t="s">
        <v>6</v>
      </c>
      <c r="C13" s="454">
        <f>SUM(C14:C17)</f>
        <v>23128</v>
      </c>
      <c r="D13" s="455">
        <f>SUM(D14:D17)</f>
        <v>19294.009430000002</v>
      </c>
      <c r="E13" s="456">
        <f t="shared" si="0"/>
        <v>83.422731883431339</v>
      </c>
      <c r="F13" s="454">
        <f>SUM(F14+F15+F16+F17)</f>
        <v>15469.34511</v>
      </c>
      <c r="G13" s="456">
        <f t="shared" si="1"/>
        <v>124.72415149318496</v>
      </c>
    </row>
    <row r="14" spans="1:7" s="6" customFormat="1" ht="26.25">
      <c r="A14" s="348">
        <v>1050100000</v>
      </c>
      <c r="B14" s="433" t="s">
        <v>392</v>
      </c>
      <c r="C14" s="457">
        <v>18528</v>
      </c>
      <c r="D14" s="460">
        <v>16231.1193</v>
      </c>
      <c r="E14" s="456">
        <f t="shared" si="0"/>
        <v>87.603191386010366</v>
      </c>
      <c r="F14" s="457">
        <v>12086.163200000001</v>
      </c>
      <c r="G14" s="456">
        <f t="shared" si="1"/>
        <v>134.29505320596695</v>
      </c>
    </row>
    <row r="15" spans="1:7" ht="26.25">
      <c r="A15" s="348">
        <v>1050200000</v>
      </c>
      <c r="B15" s="433" t="s">
        <v>228</v>
      </c>
      <c r="C15" s="461">
        <v>0</v>
      </c>
      <c r="D15" s="458">
        <v>-56.594320000000003</v>
      </c>
      <c r="E15" s="456"/>
      <c r="F15" s="459">
        <v>28.07386</v>
      </c>
      <c r="G15" s="456">
        <f t="shared" si="1"/>
        <v>-201.59080368713106</v>
      </c>
    </row>
    <row r="16" spans="1:7" ht="23.25" customHeight="1">
      <c r="A16" s="348">
        <v>1050300000</v>
      </c>
      <c r="B16" s="433" t="s">
        <v>221</v>
      </c>
      <c r="C16" s="461">
        <v>2100</v>
      </c>
      <c r="D16" s="458">
        <v>2407.6702700000001</v>
      </c>
      <c r="E16" s="456">
        <f t="shared" ref="E16:E45" si="2">SUM(D16/C16*100)</f>
        <v>114.65096523809524</v>
      </c>
      <c r="F16" s="459">
        <v>1828.0965699999999</v>
      </c>
      <c r="G16" s="456">
        <f t="shared" si="1"/>
        <v>131.70366979026716</v>
      </c>
    </row>
    <row r="17" spans="1:7" ht="40.5">
      <c r="A17" s="348">
        <v>1050400002</v>
      </c>
      <c r="B17" s="431" t="s">
        <v>249</v>
      </c>
      <c r="C17" s="461">
        <v>2500</v>
      </c>
      <c r="D17" s="458">
        <v>711.81417999999996</v>
      </c>
      <c r="E17" s="456">
        <f t="shared" si="2"/>
        <v>28.4725672</v>
      </c>
      <c r="F17" s="459">
        <v>1527.0114799999999</v>
      </c>
      <c r="G17" s="456">
        <f t="shared" si="1"/>
        <v>46.614854526175534</v>
      </c>
    </row>
    <row r="18" spans="1:7" s="6" customFormat="1" ht="24" customHeight="1">
      <c r="A18" s="347">
        <v>1060000</v>
      </c>
      <c r="B18" s="430" t="s">
        <v>129</v>
      </c>
      <c r="C18" s="454">
        <f>SUM(C20+C23+C19)</f>
        <v>24925.200000000001</v>
      </c>
      <c r="D18" s="454">
        <f>SUM(D20+D23+D19)</f>
        <v>6716.8759200000004</v>
      </c>
      <c r="E18" s="456">
        <f t="shared" si="2"/>
        <v>26.948132492417315</v>
      </c>
      <c r="F18" s="454">
        <f>SUM(F19+F20+F23)</f>
        <v>5880.6070200000004</v>
      </c>
      <c r="G18" s="456">
        <f t="shared" si="1"/>
        <v>114.22079212495993</v>
      </c>
    </row>
    <row r="19" spans="1:7" s="6" customFormat="1" ht="18" customHeight="1">
      <c r="A19" s="348">
        <v>1060100000</v>
      </c>
      <c r="B19" s="433" t="s">
        <v>8</v>
      </c>
      <c r="C19" s="457">
        <v>6890</v>
      </c>
      <c r="D19" s="458">
        <v>675.74114999999995</v>
      </c>
      <c r="E19" s="456">
        <f t="shared" si="2"/>
        <v>9.807563860667635</v>
      </c>
      <c r="F19" s="459">
        <v>1181.1803</v>
      </c>
      <c r="G19" s="456">
        <f t="shared" si="1"/>
        <v>57.208975632255289</v>
      </c>
    </row>
    <row r="20" spans="1:7" s="6" customFormat="1" ht="21.75" customHeight="1">
      <c r="A20" s="348">
        <v>1060400000</v>
      </c>
      <c r="B20" s="430" t="s">
        <v>466</v>
      </c>
      <c r="C20" s="457">
        <f>SUM(C22+C21)</f>
        <v>2921.2</v>
      </c>
      <c r="D20" s="458">
        <f>SUM(D21:D22)</f>
        <v>487.20300000000003</v>
      </c>
      <c r="E20" s="456">
        <f t="shared" si="2"/>
        <v>16.678180199917843</v>
      </c>
      <c r="F20" s="459">
        <v>516.48793000000001</v>
      </c>
      <c r="G20" s="456">
        <f t="shared" si="1"/>
        <v>94.329987537172471</v>
      </c>
    </row>
    <row r="21" spans="1:7" s="6" customFormat="1" ht="21.75" customHeight="1">
      <c r="A21" s="348"/>
      <c r="B21" s="523" t="s">
        <v>464</v>
      </c>
      <c r="C21" s="457">
        <v>200</v>
      </c>
      <c r="D21" s="458">
        <v>187.89492000000001</v>
      </c>
      <c r="E21" s="456">
        <f t="shared" si="2"/>
        <v>93.947460000000007</v>
      </c>
      <c r="F21" s="459">
        <v>161.03236000000001</v>
      </c>
      <c r="G21" s="456">
        <f t="shared" si="1"/>
        <v>116.68146700452009</v>
      </c>
    </row>
    <row r="22" spans="1:7" s="6" customFormat="1" ht="21.75" customHeight="1">
      <c r="A22" s="348"/>
      <c r="B22" s="523" t="s">
        <v>465</v>
      </c>
      <c r="C22" s="457">
        <v>2721.2</v>
      </c>
      <c r="D22" s="458">
        <v>299.30808000000002</v>
      </c>
      <c r="E22" s="456">
        <f t="shared" si="2"/>
        <v>10.999120976039983</v>
      </c>
      <c r="F22" s="459">
        <v>355.45557000000002</v>
      </c>
      <c r="G22" s="456">
        <f t="shared" si="1"/>
        <v>84.204076475718196</v>
      </c>
    </row>
    <row r="23" spans="1:7" ht="31.5" customHeight="1">
      <c r="A23" s="348">
        <v>1060600000</v>
      </c>
      <c r="B23" s="430" t="s">
        <v>453</v>
      </c>
      <c r="C23" s="457">
        <v>15114</v>
      </c>
      <c r="D23" s="458">
        <f>SUM(D24:D25)</f>
        <v>5553.9317700000001</v>
      </c>
      <c r="E23" s="456">
        <f t="shared" si="2"/>
        <v>36.746935093290986</v>
      </c>
      <c r="F23" s="459">
        <v>4182.9387900000002</v>
      </c>
      <c r="G23" s="456">
        <f t="shared" si="1"/>
        <v>132.77583174962021</v>
      </c>
    </row>
    <row r="24" spans="1:7" ht="31.5" customHeight="1">
      <c r="A24" s="348"/>
      <c r="B24" s="523" t="s">
        <v>452</v>
      </c>
      <c r="C24" s="457">
        <v>4000</v>
      </c>
      <c r="D24" s="458">
        <v>4768.7270699999999</v>
      </c>
      <c r="E24" s="456">
        <f t="shared" si="2"/>
        <v>119.21817675</v>
      </c>
      <c r="F24" s="459">
        <v>2871.3915299999999</v>
      </c>
      <c r="G24" s="456">
        <f t="shared" si="1"/>
        <v>166.07721448561912</v>
      </c>
    </row>
    <row r="25" spans="1:7" ht="31.5" customHeight="1">
      <c r="A25" s="348"/>
      <c r="B25" s="523" t="s">
        <v>467</v>
      </c>
      <c r="C25" s="457">
        <v>11114</v>
      </c>
      <c r="D25" s="458">
        <v>785.2047</v>
      </c>
      <c r="E25" s="456">
        <f t="shared" si="2"/>
        <v>7.065005398596365</v>
      </c>
      <c r="F25" s="459">
        <v>1311.5472600000001</v>
      </c>
      <c r="G25" s="456">
        <f t="shared" si="1"/>
        <v>59.868578430029274</v>
      </c>
    </row>
    <row r="26" spans="1:7" s="6" customFormat="1" ht="42" customHeight="1">
      <c r="A26" s="347">
        <v>1070000</v>
      </c>
      <c r="B26" s="432" t="s">
        <v>9</v>
      </c>
      <c r="C26" s="454">
        <f>SUM(C27)</f>
        <v>2300</v>
      </c>
      <c r="D26" s="455">
        <f>SUM(D27)</f>
        <v>43.943739999999998</v>
      </c>
      <c r="E26" s="456">
        <f t="shared" si="2"/>
        <v>1.9105973913043477</v>
      </c>
      <c r="F26" s="454">
        <f>SUM(F27)</f>
        <v>6192.9967100000003</v>
      </c>
      <c r="G26" s="456">
        <f t="shared" si="1"/>
        <v>0.70957150564996829</v>
      </c>
    </row>
    <row r="27" spans="1:7" ht="36.75" customHeight="1">
      <c r="A27" s="348">
        <v>1070102001</v>
      </c>
      <c r="B27" s="431" t="s">
        <v>229</v>
      </c>
      <c r="C27" s="457">
        <v>2300</v>
      </c>
      <c r="D27" s="458">
        <v>43.943739999999998</v>
      </c>
      <c r="E27" s="456">
        <f t="shared" si="2"/>
        <v>1.9105973913043477</v>
      </c>
      <c r="F27" s="459">
        <v>6192.9967100000003</v>
      </c>
      <c r="G27" s="456">
        <f t="shared" si="1"/>
        <v>0.70957150564996829</v>
      </c>
    </row>
    <row r="28" spans="1:7" s="6" customFormat="1" ht="26.25">
      <c r="A28" s="347">
        <v>1080000</v>
      </c>
      <c r="B28" s="430" t="s">
        <v>10</v>
      </c>
      <c r="C28" s="454">
        <f>C29+C30+C31</f>
        <v>1500</v>
      </c>
      <c r="D28" s="455">
        <f>D29+D30+D31</f>
        <v>1373.54997</v>
      </c>
      <c r="E28" s="456">
        <f t="shared" si="2"/>
        <v>91.569997999999998</v>
      </c>
      <c r="F28" s="454">
        <f>SUM(F29+F30)</f>
        <v>1594.62554</v>
      </c>
      <c r="G28" s="456">
        <f t="shared" si="1"/>
        <v>86.13620787736788</v>
      </c>
    </row>
    <row r="29" spans="1:7" ht="27" customHeight="1">
      <c r="A29" s="348">
        <v>1080300001</v>
      </c>
      <c r="B29" s="431" t="s">
        <v>230</v>
      </c>
      <c r="C29" s="457">
        <v>1500</v>
      </c>
      <c r="D29" s="458">
        <v>1343.0199700000001</v>
      </c>
      <c r="E29" s="456">
        <f t="shared" si="2"/>
        <v>89.534664666666671</v>
      </c>
      <c r="F29" s="459">
        <v>1553.1855399999999</v>
      </c>
      <c r="G29" s="456">
        <f t="shared" si="1"/>
        <v>86.468740238207474</v>
      </c>
    </row>
    <row r="30" spans="1:7" ht="24" customHeight="1">
      <c r="A30" s="348">
        <v>1080400001</v>
      </c>
      <c r="B30" s="431" t="s">
        <v>219</v>
      </c>
      <c r="C30" s="457">
        <v>0</v>
      </c>
      <c r="D30" s="458">
        <v>30.53</v>
      </c>
      <c r="E30" s="456" t="e">
        <f t="shared" si="2"/>
        <v>#DIV/0!</v>
      </c>
      <c r="F30" s="459">
        <v>41.44</v>
      </c>
      <c r="G30" s="456">
        <f t="shared" si="1"/>
        <v>73.672779922779924</v>
      </c>
    </row>
    <row r="31" spans="1:7" ht="54.75" customHeight="1">
      <c r="A31" s="348">
        <v>1080700001</v>
      </c>
      <c r="B31" s="431" t="s">
        <v>448</v>
      </c>
      <c r="C31" s="457">
        <v>0</v>
      </c>
      <c r="D31" s="458"/>
      <c r="E31" s="456"/>
      <c r="F31" s="459"/>
      <c r="G31" s="456"/>
    </row>
    <row r="32" spans="1:7" s="15" customFormat="1" ht="40.5">
      <c r="A32" s="347">
        <v>109000000</v>
      </c>
      <c r="B32" s="432" t="s">
        <v>222</v>
      </c>
      <c r="C32" s="454">
        <f>C33+C34+C35+C36</f>
        <v>0</v>
      </c>
      <c r="D32" s="455">
        <f>D33+D34+D35+D36</f>
        <v>-6.1109999999999998E-2</v>
      </c>
      <c r="E32" s="456" t="e">
        <f t="shared" si="2"/>
        <v>#DIV/0!</v>
      </c>
      <c r="F32" s="454">
        <f>SUM(F33:F35)</f>
        <v>3.65E-3</v>
      </c>
      <c r="G32" s="456"/>
    </row>
    <row r="33" spans="1:7" s="15" customFormat="1" ht="17.25" customHeight="1">
      <c r="A33" s="348">
        <v>1090100000</v>
      </c>
      <c r="B33" s="431" t="s">
        <v>118</v>
      </c>
      <c r="C33" s="457">
        <v>0</v>
      </c>
      <c r="D33" s="458">
        <v>0</v>
      </c>
      <c r="E33" s="456" t="e">
        <f t="shared" si="2"/>
        <v>#DIV/0!</v>
      </c>
      <c r="F33" s="459">
        <v>0</v>
      </c>
      <c r="G33" s="456" t="e">
        <f t="shared" si="1"/>
        <v>#DIV/0!</v>
      </c>
    </row>
    <row r="34" spans="1:7" s="15" customFormat="1" ht="17.25" customHeight="1">
      <c r="A34" s="348">
        <v>1090400000</v>
      </c>
      <c r="B34" s="431" t="s">
        <v>224</v>
      </c>
      <c r="C34" s="457">
        <v>0</v>
      </c>
      <c r="D34" s="458">
        <v>0</v>
      </c>
      <c r="E34" s="456" t="e">
        <f t="shared" si="2"/>
        <v>#DIV/0!</v>
      </c>
      <c r="F34" s="459">
        <v>3.65E-3</v>
      </c>
      <c r="G34" s="456">
        <f t="shared" si="1"/>
        <v>0</v>
      </c>
    </row>
    <row r="35" spans="1:7" s="15" customFormat="1" ht="36.75" customHeight="1">
      <c r="A35" s="348">
        <v>1090700000</v>
      </c>
      <c r="B35" s="431" t="s">
        <v>430</v>
      </c>
      <c r="C35" s="457">
        <v>0</v>
      </c>
      <c r="D35" s="458">
        <v>-6.1109999999999998E-2</v>
      </c>
      <c r="E35" s="456" t="e">
        <f t="shared" si="2"/>
        <v>#DIV/0!</v>
      </c>
      <c r="F35" s="459">
        <v>0</v>
      </c>
      <c r="G35" s="456" t="e">
        <f t="shared" si="1"/>
        <v>#DIV/0!</v>
      </c>
    </row>
    <row r="36" spans="1:7" s="15" customFormat="1" ht="1.5" customHeight="1">
      <c r="A36" s="348">
        <v>1090700000</v>
      </c>
      <c r="B36" s="431" t="s">
        <v>121</v>
      </c>
      <c r="C36" s="457">
        <v>0</v>
      </c>
      <c r="D36" s="458">
        <v>0</v>
      </c>
      <c r="E36" s="456" t="e">
        <f t="shared" si="2"/>
        <v>#DIV/0!</v>
      </c>
      <c r="F36" s="459">
        <v>0</v>
      </c>
      <c r="G36" s="456" t="e">
        <f t="shared" si="1"/>
        <v>#DIV/0!</v>
      </c>
    </row>
    <row r="37" spans="1:7" s="6" customFormat="1" ht="33.75" customHeight="1">
      <c r="A37" s="347"/>
      <c r="B37" s="430" t="s">
        <v>12</v>
      </c>
      <c r="C37" s="454">
        <f>C38+C48+C50+C53+C57+C59+C65</f>
        <v>37150.667880000001</v>
      </c>
      <c r="D37" s="455">
        <f>D38+D48+D50+D53+D57+D59+D65</f>
        <v>31176.958340000005</v>
      </c>
      <c r="E37" s="456">
        <f t="shared" si="2"/>
        <v>83.920317235491922</v>
      </c>
      <c r="F37" s="454">
        <f>F38+F48+F50+F53+F57+F59+F65</f>
        <v>16999.240809999999</v>
      </c>
      <c r="G37" s="456">
        <f t="shared" si="1"/>
        <v>183.40206300071824</v>
      </c>
    </row>
    <row r="38" spans="1:7" s="6" customFormat="1" ht="42.75" customHeight="1">
      <c r="A38" s="347">
        <v>1110000</v>
      </c>
      <c r="B38" s="432" t="s">
        <v>122</v>
      </c>
      <c r="C38" s="454">
        <f>SUM(C39:C47)</f>
        <v>12427</v>
      </c>
      <c r="D38" s="524">
        <f>SUM(D39+D41+D43+D45+D46+D47+D42+D44)</f>
        <v>7998.6685200000002</v>
      </c>
      <c r="E38" s="456">
        <f t="shared" si="2"/>
        <v>64.365241168423594</v>
      </c>
      <c r="F38" s="454">
        <f>SUM(F39:F47)</f>
        <v>8821.8231699999997</v>
      </c>
      <c r="G38" s="456">
        <f t="shared" si="1"/>
        <v>90.669109614447194</v>
      </c>
    </row>
    <row r="39" spans="1:7" s="6" customFormat="1" ht="34.5" customHeight="1">
      <c r="A39" s="348">
        <v>1110100000</v>
      </c>
      <c r="B39" s="431" t="s">
        <v>298</v>
      </c>
      <c r="C39" s="457">
        <v>0</v>
      </c>
      <c r="D39" s="460">
        <v>0</v>
      </c>
      <c r="E39" s="456"/>
      <c r="F39" s="457">
        <v>44.585999999999999</v>
      </c>
      <c r="G39" s="456">
        <f t="shared" si="1"/>
        <v>0</v>
      </c>
    </row>
    <row r="40" spans="1:7" ht="21" customHeight="1">
      <c r="A40" s="348">
        <v>1110305005</v>
      </c>
      <c r="B40" s="433" t="s">
        <v>231</v>
      </c>
      <c r="C40" s="457">
        <v>0</v>
      </c>
      <c r="D40" s="458">
        <v>0</v>
      </c>
      <c r="E40" s="456"/>
      <c r="F40" s="459">
        <v>0</v>
      </c>
      <c r="G40" s="456"/>
    </row>
    <row r="41" spans="1:7" ht="26.25">
      <c r="A41" s="349">
        <v>1110501000</v>
      </c>
      <c r="B41" s="434" t="s">
        <v>217</v>
      </c>
      <c r="C41" s="461">
        <v>8000</v>
      </c>
      <c r="D41" s="458">
        <v>6175.5603499999997</v>
      </c>
      <c r="E41" s="456">
        <f t="shared" si="2"/>
        <v>77.194504374999994</v>
      </c>
      <c r="F41" s="459">
        <v>6359.8126899999997</v>
      </c>
      <c r="G41" s="456">
        <f t="shared" si="1"/>
        <v>97.102865304669848</v>
      </c>
    </row>
    <row r="42" spans="1:7" ht="44.25" customHeight="1">
      <c r="A42" s="349">
        <v>1110502000</v>
      </c>
      <c r="B42" s="435" t="s">
        <v>434</v>
      </c>
      <c r="C42" s="461">
        <v>2594</v>
      </c>
      <c r="D42" s="458">
        <v>929.01210000000003</v>
      </c>
      <c r="E42" s="456">
        <f t="shared" si="2"/>
        <v>35.813882035466463</v>
      </c>
      <c r="F42" s="459">
        <v>1678.47</v>
      </c>
      <c r="G42" s="456">
        <f t="shared" si="1"/>
        <v>55.348746179556386</v>
      </c>
    </row>
    <row r="43" spans="1:7" ht="18.75" customHeight="1">
      <c r="A43" s="348">
        <v>1110503505</v>
      </c>
      <c r="B43" s="433" t="s">
        <v>216</v>
      </c>
      <c r="C43" s="461">
        <v>517</v>
      </c>
      <c r="D43" s="458">
        <v>255.92305999999999</v>
      </c>
      <c r="E43" s="456">
        <f t="shared" si="2"/>
        <v>49.501558994197289</v>
      </c>
      <c r="F43" s="459">
        <v>379.42169000000001</v>
      </c>
      <c r="G43" s="456">
        <f t="shared" si="1"/>
        <v>67.450824964698242</v>
      </c>
    </row>
    <row r="44" spans="1:7" ht="37.5" customHeight="1">
      <c r="A44" s="348">
        <v>1110530000</v>
      </c>
      <c r="B44" s="431" t="s">
        <v>450</v>
      </c>
      <c r="C44" s="462">
        <v>0</v>
      </c>
      <c r="D44" s="458">
        <v>2.8300000000000001E-3</v>
      </c>
      <c r="E44" s="456"/>
      <c r="F44" s="459">
        <v>0</v>
      </c>
      <c r="G44" s="456"/>
    </row>
    <row r="45" spans="1:7" s="15" customFormat="1" ht="26.25">
      <c r="A45" s="348">
        <v>1110701505</v>
      </c>
      <c r="B45" s="433" t="s">
        <v>232</v>
      </c>
      <c r="C45" s="461">
        <v>260</v>
      </c>
      <c r="D45" s="458">
        <v>261.95400000000001</v>
      </c>
      <c r="E45" s="456">
        <f t="shared" si="2"/>
        <v>100.75153846153846</v>
      </c>
      <c r="F45" s="459">
        <v>13.106999999999999</v>
      </c>
      <c r="G45" s="456">
        <f t="shared" si="1"/>
        <v>1998.5809109636073</v>
      </c>
    </row>
    <row r="46" spans="1:7" s="15" customFormat="1" ht="26.25">
      <c r="A46" s="348">
        <v>1110903000</v>
      </c>
      <c r="B46" s="433" t="s">
        <v>383</v>
      </c>
      <c r="C46" s="461">
        <v>0</v>
      </c>
      <c r="D46" s="458">
        <v>0</v>
      </c>
      <c r="E46" s="456"/>
      <c r="F46" s="459"/>
      <c r="G46" s="456"/>
    </row>
    <row r="47" spans="1:7" s="15" customFormat="1" ht="26.25">
      <c r="A47" s="348">
        <v>1110904414</v>
      </c>
      <c r="B47" s="433" t="s">
        <v>310</v>
      </c>
      <c r="C47" s="461">
        <v>1056</v>
      </c>
      <c r="D47" s="458">
        <v>376.21618000000001</v>
      </c>
      <c r="E47" s="456">
        <f>SUM(D47/C47*100)</f>
        <v>35.626532196969698</v>
      </c>
      <c r="F47" s="459">
        <v>346.42579000000001</v>
      </c>
      <c r="G47" s="456">
        <f t="shared" si="1"/>
        <v>108.59935687813542</v>
      </c>
    </row>
    <row r="48" spans="1:7" s="15" customFormat="1" ht="40.5">
      <c r="A48" s="347">
        <v>1120000</v>
      </c>
      <c r="B48" s="432" t="s">
        <v>123</v>
      </c>
      <c r="C48" s="463">
        <f>C49</f>
        <v>950</v>
      </c>
      <c r="D48" s="525">
        <f>D49</f>
        <v>449.46568000000002</v>
      </c>
      <c r="E48" s="456">
        <f>SUM(D48/C48*100)</f>
        <v>47.312176842105266</v>
      </c>
      <c r="F48" s="463">
        <f>SUM(F49)</f>
        <v>876.92142999999999</v>
      </c>
      <c r="G48" s="456">
        <f t="shared" si="1"/>
        <v>51.254954506015437</v>
      </c>
    </row>
    <row r="49" spans="1:9" s="15" customFormat="1" ht="26.25">
      <c r="A49" s="348">
        <v>1120100001</v>
      </c>
      <c r="B49" s="431" t="s">
        <v>233</v>
      </c>
      <c r="C49" s="457">
        <v>950</v>
      </c>
      <c r="D49" s="458">
        <v>449.46568000000002</v>
      </c>
      <c r="E49" s="456">
        <f>SUM(D49/C49*100)</f>
        <v>47.312176842105266</v>
      </c>
      <c r="F49" s="459">
        <v>876.92142999999999</v>
      </c>
      <c r="G49" s="456">
        <f t="shared" si="1"/>
        <v>51.254954506015437</v>
      </c>
    </row>
    <row r="50" spans="1:9" s="182" customFormat="1" ht="21.75" customHeight="1">
      <c r="A50" s="350">
        <v>1130000</v>
      </c>
      <c r="B50" s="436" t="s">
        <v>124</v>
      </c>
      <c r="C50" s="454">
        <f>C51+C52</f>
        <v>900</v>
      </c>
      <c r="D50" s="455">
        <f>D51+D52</f>
        <v>482.44049000000001</v>
      </c>
      <c r="E50" s="456">
        <f>SUM(D50/C50*100)</f>
        <v>53.604498888888884</v>
      </c>
      <c r="F50" s="454">
        <f>SUM(F51:F52)</f>
        <v>676.34883000000002</v>
      </c>
      <c r="G50" s="456">
        <f t="shared" si="1"/>
        <v>71.330128566940814</v>
      </c>
    </row>
    <row r="51" spans="1:9" s="15" customFormat="1" ht="20.25" customHeight="1">
      <c r="A51" s="348">
        <v>1130200000</v>
      </c>
      <c r="B51" s="431" t="s">
        <v>308</v>
      </c>
      <c r="C51" s="457">
        <v>900</v>
      </c>
      <c r="D51" s="460">
        <v>482.44049000000001</v>
      </c>
      <c r="E51" s="456">
        <f>SUM(D51/C51*100)</f>
        <v>53.604498888888884</v>
      </c>
      <c r="F51" s="457">
        <v>676.34883000000002</v>
      </c>
      <c r="G51" s="456">
        <f t="shared" si="1"/>
        <v>71.330128566940814</v>
      </c>
    </row>
    <row r="52" spans="1:9" ht="25.5" customHeight="1">
      <c r="A52" s="348">
        <v>1130305005</v>
      </c>
      <c r="B52" s="431" t="s">
        <v>215</v>
      </c>
      <c r="C52" s="457">
        <v>0</v>
      </c>
      <c r="D52" s="458">
        <v>0</v>
      </c>
      <c r="E52" s="456"/>
      <c r="F52" s="459">
        <v>0</v>
      </c>
      <c r="G52" s="456"/>
    </row>
    <row r="53" spans="1:9" ht="20.25" customHeight="1">
      <c r="A53" s="351">
        <v>1140000</v>
      </c>
      <c r="B53" s="437" t="s">
        <v>125</v>
      </c>
      <c r="C53" s="454">
        <f>C54+C55+C56</f>
        <v>9400</v>
      </c>
      <c r="D53" s="454">
        <f>D54+D55+D56</f>
        <v>11951.838659999999</v>
      </c>
      <c r="E53" s="456">
        <f t="shared" ref="E53:E65" si="3">SUM(D53/C53*100)</f>
        <v>127.14721978723405</v>
      </c>
      <c r="F53" s="454">
        <f>F54+F55+F56</f>
        <v>5546.7780199999997</v>
      </c>
      <c r="G53" s="456">
        <f t="shared" si="1"/>
        <v>215.47353467013269</v>
      </c>
    </row>
    <row r="54" spans="1:9" ht="26.25">
      <c r="A54" s="349">
        <v>1140200000</v>
      </c>
      <c r="B54" s="435" t="s">
        <v>213</v>
      </c>
      <c r="C54" s="457">
        <v>1400</v>
      </c>
      <c r="D54" s="458">
        <v>0</v>
      </c>
      <c r="E54" s="456">
        <f t="shared" si="3"/>
        <v>0</v>
      </c>
      <c r="F54" s="459">
        <v>2248.1268</v>
      </c>
      <c r="G54" s="456">
        <f t="shared" si="1"/>
        <v>0</v>
      </c>
    </row>
    <row r="55" spans="1:9" ht="40.5" customHeight="1">
      <c r="A55" s="348">
        <v>1140601000</v>
      </c>
      <c r="B55" s="431" t="s">
        <v>564</v>
      </c>
      <c r="C55" s="457">
        <v>7300</v>
      </c>
      <c r="D55" s="458">
        <v>11736.15495</v>
      </c>
      <c r="E55" s="456">
        <f t="shared" si="3"/>
        <v>160.76924589041096</v>
      </c>
      <c r="F55" s="459">
        <v>2551.39678</v>
      </c>
      <c r="G55" s="456">
        <f t="shared" si="1"/>
        <v>459.98940823308556</v>
      </c>
    </row>
    <row r="56" spans="1:9" ht="33.75" customHeight="1">
      <c r="A56" s="348">
        <v>1140602000</v>
      </c>
      <c r="B56" s="431" t="s">
        <v>565</v>
      </c>
      <c r="C56" s="457">
        <v>700</v>
      </c>
      <c r="D56" s="458">
        <v>215.68370999999999</v>
      </c>
      <c r="E56" s="456">
        <f t="shared" si="3"/>
        <v>30.811958571428573</v>
      </c>
      <c r="F56" s="459">
        <v>747.25444000000005</v>
      </c>
      <c r="G56" s="456">
        <f t="shared" si="1"/>
        <v>28.863489924529585</v>
      </c>
    </row>
    <row r="57" spans="1:9" ht="28.5" customHeight="1">
      <c r="A57" s="347">
        <v>1150000000</v>
      </c>
      <c r="B57" s="432" t="s">
        <v>226</v>
      </c>
      <c r="C57" s="454">
        <f>C58</f>
        <v>0</v>
      </c>
      <c r="D57" s="455">
        <f>D58</f>
        <v>0</v>
      </c>
      <c r="E57" s="456"/>
      <c r="F57" s="454">
        <f>F58</f>
        <v>0</v>
      </c>
      <c r="G57" s="456"/>
    </row>
    <row r="58" spans="1:9" ht="37.5" customHeight="1">
      <c r="A58" s="348">
        <v>1150205005</v>
      </c>
      <c r="B58" s="431" t="s">
        <v>227</v>
      </c>
      <c r="C58" s="457">
        <v>0</v>
      </c>
      <c r="D58" s="458">
        <v>0</v>
      </c>
      <c r="E58" s="456"/>
      <c r="F58" s="459">
        <v>0</v>
      </c>
      <c r="G58" s="456"/>
    </row>
    <row r="59" spans="1:9" ht="26.25">
      <c r="A59" s="347">
        <v>1160000</v>
      </c>
      <c r="B59" s="432" t="s">
        <v>127</v>
      </c>
      <c r="C59" s="454">
        <f>SUM(C60:C64)</f>
        <v>2196</v>
      </c>
      <c r="D59" s="455">
        <f>SUM(D60:D64)</f>
        <v>1224.62211</v>
      </c>
      <c r="E59" s="456">
        <f t="shared" si="3"/>
        <v>55.766034153005464</v>
      </c>
      <c r="F59" s="454">
        <f>SUM(F60:F64)</f>
        <v>1077.3693600000001</v>
      </c>
      <c r="G59" s="456">
        <f t="shared" si="1"/>
        <v>113.66780562610393</v>
      </c>
      <c r="I59" s="147"/>
    </row>
    <row r="60" spans="1:9" ht="36.75" customHeight="1">
      <c r="A60" s="348">
        <v>1160100001</v>
      </c>
      <c r="B60" s="431" t="s">
        <v>435</v>
      </c>
      <c r="C60" s="457">
        <v>1227.9000000000001</v>
      </c>
      <c r="D60" s="464">
        <v>667.91264000000001</v>
      </c>
      <c r="E60" s="456">
        <f t="shared" si="3"/>
        <v>54.394709666910977</v>
      </c>
      <c r="F60" s="465">
        <v>951.53710999999998</v>
      </c>
      <c r="G60" s="456">
        <f t="shared" si="1"/>
        <v>70.193020637944443</v>
      </c>
    </row>
    <row r="61" spans="1:9" ht="39.75" customHeight="1">
      <c r="A61" s="348">
        <v>1160700000</v>
      </c>
      <c r="B61" s="431" t="s">
        <v>436</v>
      </c>
      <c r="C61" s="457">
        <v>813.1</v>
      </c>
      <c r="D61" s="466">
        <v>150.26551000000001</v>
      </c>
      <c r="E61" s="456">
        <f t="shared" si="3"/>
        <v>18.480569425654902</v>
      </c>
      <c r="F61" s="467">
        <v>182.35857999999999</v>
      </c>
      <c r="G61" s="456">
        <f t="shared" si="1"/>
        <v>82.40111871895472</v>
      </c>
    </row>
    <row r="62" spans="1:9" ht="39.75" customHeight="1">
      <c r="A62" s="348">
        <v>11610060000</v>
      </c>
      <c r="B62" s="431" t="s">
        <v>468</v>
      </c>
      <c r="C62" s="457">
        <v>0</v>
      </c>
      <c r="D62" s="466">
        <v>13.24455</v>
      </c>
      <c r="E62" s="456"/>
      <c r="F62" s="467"/>
      <c r="G62" s="456"/>
    </row>
    <row r="63" spans="1:9" ht="41.25" customHeight="1">
      <c r="A63" s="348">
        <v>1161012000</v>
      </c>
      <c r="B63" s="431" t="s">
        <v>393</v>
      </c>
      <c r="C63" s="468">
        <v>9</v>
      </c>
      <c r="D63" s="466">
        <v>-0.29959000000000002</v>
      </c>
      <c r="E63" s="456">
        <f t="shared" si="3"/>
        <v>-3.3287777777777778</v>
      </c>
      <c r="F63" s="467">
        <v>83.473669999999998</v>
      </c>
      <c r="G63" s="456">
        <f t="shared" si="1"/>
        <v>-0.35890359199493688</v>
      </c>
    </row>
    <row r="64" spans="1:9" ht="41.25" customHeight="1">
      <c r="A64" s="348">
        <v>1161100001</v>
      </c>
      <c r="B64" s="431" t="s">
        <v>394</v>
      </c>
      <c r="C64" s="468">
        <v>146</v>
      </c>
      <c r="D64" s="466">
        <v>393.49900000000002</v>
      </c>
      <c r="E64" s="456">
        <f t="shared" si="3"/>
        <v>269.51986301369868</v>
      </c>
      <c r="F64" s="467">
        <v>-140</v>
      </c>
      <c r="G64" s="456"/>
    </row>
    <row r="65" spans="1:9" ht="25.5" customHeight="1">
      <c r="A65" s="347">
        <v>1170000</v>
      </c>
      <c r="B65" s="432" t="s">
        <v>128</v>
      </c>
      <c r="C65" s="454">
        <f>C66+C67</f>
        <v>11277.667880000001</v>
      </c>
      <c r="D65" s="455">
        <f>D66+D67</f>
        <v>9069.9228800000001</v>
      </c>
      <c r="E65" s="456">
        <f t="shared" si="3"/>
        <v>80.423745197220683</v>
      </c>
      <c r="F65" s="454">
        <f>F66+F67</f>
        <v>0</v>
      </c>
      <c r="G65" s="456"/>
    </row>
    <row r="66" spans="1:9" ht="26.25">
      <c r="A66" s="348">
        <v>1170100000</v>
      </c>
      <c r="B66" s="431" t="s">
        <v>15</v>
      </c>
      <c r="C66" s="457">
        <v>0</v>
      </c>
      <c r="D66" s="460">
        <v>32.4</v>
      </c>
      <c r="E66" s="456"/>
      <c r="F66" s="457"/>
      <c r="G66" s="456"/>
    </row>
    <row r="67" spans="1:9" ht="26.25">
      <c r="A67" s="348">
        <v>1171500000</v>
      </c>
      <c r="B67" s="433" t="s">
        <v>407</v>
      </c>
      <c r="C67" s="457">
        <v>11277.667880000001</v>
      </c>
      <c r="D67" s="458">
        <v>9037.5228800000004</v>
      </c>
      <c r="E67" s="456">
        <f>SUM(D67/C67*100)</f>
        <v>80.136451757258158</v>
      </c>
      <c r="F67" s="459">
        <v>0</v>
      </c>
      <c r="G67" s="456"/>
    </row>
    <row r="68" spans="1:9" s="6" customFormat="1" ht="26.25">
      <c r="A68" s="347">
        <v>100000</v>
      </c>
      <c r="B68" s="430" t="s">
        <v>16</v>
      </c>
      <c r="C68" s="469">
        <f>SUM(C5,C37)</f>
        <v>259683.88787999999</v>
      </c>
      <c r="D68" s="470">
        <f>SUM(D5,D37)</f>
        <v>161465.11942</v>
      </c>
      <c r="E68" s="456">
        <f>SUM(D68/C68*100)</f>
        <v>62.177565477074602</v>
      </c>
      <c r="F68" s="469">
        <f>SUM(F5+F37)</f>
        <v>152972.60674999998</v>
      </c>
      <c r="G68" s="456">
        <f t="shared" si="1"/>
        <v>105.5516558489973</v>
      </c>
      <c r="H68" s="93"/>
      <c r="I68" s="93"/>
    </row>
    <row r="69" spans="1:9" s="6" customFormat="1" ht="28.5" customHeight="1">
      <c r="A69" s="347">
        <v>200000</v>
      </c>
      <c r="B69" s="430" t="s">
        <v>17</v>
      </c>
      <c r="C69" s="454">
        <f>C70+C72+C73+C74+C77+C71+C76</f>
        <v>859747.2071</v>
      </c>
      <c r="D69" s="455">
        <f>SUM(D70+D71+D72+D73+D74+D75+D76+D77)</f>
        <v>542944.71273000014</v>
      </c>
      <c r="E69" s="456">
        <f>SUM(D69/C69*100)</f>
        <v>63.151669263503464</v>
      </c>
      <c r="F69" s="454">
        <f>SUM(F70+F72+F73+F74+F75+F76+F77)</f>
        <v>485915.13188</v>
      </c>
      <c r="G69" s="456">
        <f t="shared" si="1"/>
        <v>111.73653115706715</v>
      </c>
      <c r="H69" s="93"/>
      <c r="I69" s="93"/>
    </row>
    <row r="70" spans="1:9" ht="25.5" customHeight="1">
      <c r="A70" s="349">
        <v>2021000000</v>
      </c>
      <c r="B70" s="434" t="s">
        <v>18</v>
      </c>
      <c r="C70" s="461">
        <v>116188.5</v>
      </c>
      <c r="D70" s="471">
        <v>83158.100000000006</v>
      </c>
      <c r="E70" s="456">
        <f>SUM(D70/C70*100)</f>
        <v>71.571713207417261</v>
      </c>
      <c r="F70" s="472">
        <v>1197.5999999999999</v>
      </c>
      <c r="G70" s="456">
        <f t="shared" si="1"/>
        <v>6943.7291249165</v>
      </c>
    </row>
    <row r="71" spans="1:9" ht="18.75" customHeight="1">
      <c r="A71" s="349">
        <v>2021500200</v>
      </c>
      <c r="B71" s="434" t="s">
        <v>223</v>
      </c>
      <c r="C71" s="461"/>
      <c r="D71" s="471"/>
      <c r="E71" s="456"/>
      <c r="F71" s="472">
        <v>0</v>
      </c>
      <c r="G71" s="456"/>
    </row>
    <row r="72" spans="1:9" ht="26.25">
      <c r="A72" s="349">
        <v>2022000000</v>
      </c>
      <c r="B72" s="434" t="s">
        <v>19</v>
      </c>
      <c r="C72" s="461">
        <v>241298.10376</v>
      </c>
      <c r="D72" s="458">
        <v>118545.27701999999</v>
      </c>
      <c r="E72" s="456">
        <f>SUM(D72/C72*100)</f>
        <v>49.128142812886558</v>
      </c>
      <c r="F72" s="459">
        <v>147553.86952000001</v>
      </c>
      <c r="G72" s="456">
        <f t="shared" si="1"/>
        <v>80.340337671681269</v>
      </c>
    </row>
    <row r="73" spans="1:9" ht="26.25">
      <c r="A73" s="349">
        <v>2023000000</v>
      </c>
      <c r="B73" s="434" t="s">
        <v>20</v>
      </c>
      <c r="C73" s="461">
        <v>470284.26799999998</v>
      </c>
      <c r="D73" s="473">
        <v>325605.75894000003</v>
      </c>
      <c r="E73" s="456">
        <f>SUM(D73/C73*100)</f>
        <v>69.235945383569586</v>
      </c>
      <c r="F73" s="474">
        <v>325172.38454</v>
      </c>
      <c r="G73" s="456">
        <f>G82</f>
        <v>141.27431820709666</v>
      </c>
    </row>
    <row r="74" spans="1:9" ht="18" customHeight="1">
      <c r="A74" s="349">
        <v>2024000000</v>
      </c>
      <c r="B74" s="435" t="s">
        <v>21</v>
      </c>
      <c r="C74" s="461">
        <v>31976.335340000001</v>
      </c>
      <c r="D74" s="475">
        <v>23174.50835</v>
      </c>
      <c r="E74" s="456">
        <f>SUM(D74/C74*100)</f>
        <v>72.473934563134335</v>
      </c>
      <c r="F74" s="476">
        <v>15464.26</v>
      </c>
      <c r="G74" s="456"/>
    </row>
    <row r="75" spans="1:9" ht="18" customHeight="1">
      <c r="A75" s="349">
        <v>207000000</v>
      </c>
      <c r="B75" s="435" t="s">
        <v>281</v>
      </c>
      <c r="C75" s="461"/>
      <c r="D75" s="475"/>
      <c r="E75" s="456"/>
      <c r="F75" s="476">
        <v>4892.6433900000002</v>
      </c>
      <c r="G75" s="456"/>
    </row>
    <row r="76" spans="1:9" ht="24" customHeight="1">
      <c r="A76" s="349">
        <v>2180500005</v>
      </c>
      <c r="B76" s="435" t="s">
        <v>303</v>
      </c>
      <c r="C76" s="461">
        <v>0</v>
      </c>
      <c r="D76" s="475">
        <v>0</v>
      </c>
      <c r="E76" s="456"/>
      <c r="F76" s="476">
        <v>1848.9377500000001</v>
      </c>
      <c r="G76" s="456">
        <f t="shared" ref="G76:G78" si="4">SUM(D76/F76*100)</f>
        <v>0</v>
      </c>
    </row>
    <row r="77" spans="1:9" ht="23.25" customHeight="1">
      <c r="A77" s="348">
        <v>2196001005</v>
      </c>
      <c r="B77" s="433" t="s">
        <v>23</v>
      </c>
      <c r="C77" s="459"/>
      <c r="D77" s="458">
        <v>-7538.9315800000004</v>
      </c>
      <c r="E77" s="456"/>
      <c r="F77" s="459">
        <v>-10214.563319999999</v>
      </c>
      <c r="G77" s="456">
        <f t="shared" si="4"/>
        <v>73.805715857072983</v>
      </c>
    </row>
    <row r="78" spans="1:9" s="6" customFormat="1" ht="22.5" customHeight="1">
      <c r="A78" s="347"/>
      <c r="B78" s="430" t="s">
        <v>25</v>
      </c>
      <c r="C78" s="477">
        <f>C68+C69</f>
        <v>1119431.0949800001</v>
      </c>
      <c r="D78" s="520">
        <f>D68+D69</f>
        <v>704409.83215000015</v>
      </c>
      <c r="E78" s="456">
        <f>SUM(D78/C78*100)</f>
        <v>62.925698179090276</v>
      </c>
      <c r="F78" s="477">
        <f>F68+F69</f>
        <v>638887.73863000004</v>
      </c>
      <c r="G78" s="456">
        <f t="shared" si="4"/>
        <v>110.25565049354407</v>
      </c>
      <c r="H78" s="205"/>
      <c r="I78" s="93"/>
    </row>
    <row r="79" spans="1:9" s="6" customFormat="1" ht="26.25">
      <c r="A79" s="347"/>
      <c r="B79" s="438" t="s">
        <v>299</v>
      </c>
      <c r="C79" s="478">
        <f>C78-C203</f>
        <v>-119557.28114999994</v>
      </c>
      <c r="D79" s="455">
        <f>D78-D203</f>
        <v>20411.89813000022</v>
      </c>
      <c r="E79" s="479"/>
      <c r="F79" s="454">
        <f>F78-F203</f>
        <v>-13234.564179999987</v>
      </c>
      <c r="G79" s="479"/>
      <c r="H79" s="93"/>
      <c r="I79" s="93"/>
    </row>
    <row r="80" spans="1:9" ht="26.25">
      <c r="A80" s="352"/>
      <c r="B80" s="439"/>
      <c r="C80" s="480"/>
      <c r="D80" s="481"/>
      <c r="E80" s="482"/>
      <c r="F80" s="483"/>
      <c r="G80" s="482"/>
    </row>
    <row r="81" spans="1:7" ht="60.75">
      <c r="A81" s="510" t="s">
        <v>445</v>
      </c>
      <c r="B81" s="511" t="s">
        <v>446</v>
      </c>
      <c r="C81" s="507" t="s">
        <v>449</v>
      </c>
      <c r="D81" s="513" t="s">
        <v>562</v>
      </c>
      <c r="E81" s="514" t="s">
        <v>309</v>
      </c>
      <c r="F81" s="512" t="s">
        <v>563</v>
      </c>
      <c r="G81" s="514" t="s">
        <v>451</v>
      </c>
    </row>
    <row r="82" spans="1:7" s="6" customFormat="1" ht="22.5" customHeight="1">
      <c r="A82" s="353" t="s">
        <v>27</v>
      </c>
      <c r="B82" s="440" t="s">
        <v>28</v>
      </c>
      <c r="C82" s="484">
        <f>SUM(C83+C84+C85+C86+C87+C88+C89)</f>
        <v>120149.41925000001</v>
      </c>
      <c r="D82" s="485">
        <f>SUM(D83:D89)</f>
        <v>65419.214270000011</v>
      </c>
      <c r="E82" s="486">
        <f t="shared" ref="E82:E158" si="5">SUM(D82/C82*100)</f>
        <v>54.448215129429357</v>
      </c>
      <c r="F82" s="484">
        <f>SUM(F83:F89)</f>
        <v>46306.515650000001</v>
      </c>
      <c r="G82" s="486">
        <f>SUM(D82/F82*100)</f>
        <v>141.27431820709666</v>
      </c>
    </row>
    <row r="83" spans="1:7" s="6" customFormat="1" ht="42">
      <c r="A83" s="354" t="s">
        <v>29</v>
      </c>
      <c r="B83" s="441" t="s">
        <v>30</v>
      </c>
      <c r="C83" s="487">
        <v>50</v>
      </c>
      <c r="D83" s="488">
        <v>2.3258999999999999</v>
      </c>
      <c r="E83" s="486">
        <f t="shared" si="5"/>
        <v>4.6517999999999997</v>
      </c>
      <c r="F83" s="487">
        <v>0</v>
      </c>
      <c r="G83" s="486" t="e">
        <f t="shared" ref="G83:G203" si="6">SUM(D83/F83*100)</f>
        <v>#DIV/0!</v>
      </c>
    </row>
    <row r="84" spans="1:7" ht="21.75" customHeight="1">
      <c r="A84" s="354" t="s">
        <v>31</v>
      </c>
      <c r="B84" s="442" t="s">
        <v>32</v>
      </c>
      <c r="C84" s="487">
        <v>70802.684399999998</v>
      </c>
      <c r="D84" s="488">
        <v>40796.399870000001</v>
      </c>
      <c r="E84" s="486">
        <f t="shared" si="5"/>
        <v>57.619849043463667</v>
      </c>
      <c r="F84" s="487">
        <v>33108.756240000002</v>
      </c>
      <c r="G84" s="486">
        <f t="shared" si="6"/>
        <v>123.2193670286903</v>
      </c>
    </row>
    <row r="85" spans="1:7" ht="19.5" customHeight="1">
      <c r="A85" s="354" t="s">
        <v>33</v>
      </c>
      <c r="B85" s="442" t="s">
        <v>34</v>
      </c>
      <c r="C85" s="487">
        <v>3.9</v>
      </c>
      <c r="D85" s="488">
        <v>0</v>
      </c>
      <c r="E85" s="486">
        <f t="shared" si="5"/>
        <v>0</v>
      </c>
      <c r="F85" s="487">
        <v>91.7</v>
      </c>
      <c r="G85" s="486">
        <f t="shared" si="6"/>
        <v>0</v>
      </c>
    </row>
    <row r="86" spans="1:7" ht="38.25" customHeight="1">
      <c r="A86" s="354" t="s">
        <v>35</v>
      </c>
      <c r="B86" s="442" t="s">
        <v>36</v>
      </c>
      <c r="C86" s="489">
        <v>7214.5316000000003</v>
      </c>
      <c r="D86" s="490">
        <v>4550.9662200000002</v>
      </c>
      <c r="E86" s="486">
        <f t="shared" si="5"/>
        <v>63.080550094201548</v>
      </c>
      <c r="F86" s="489">
        <v>3615.0261799999998</v>
      </c>
      <c r="G86" s="486">
        <f t="shared" si="6"/>
        <v>125.89027003948283</v>
      </c>
    </row>
    <row r="87" spans="1:7" ht="25.5" customHeight="1">
      <c r="A87" s="354" t="s">
        <v>37</v>
      </c>
      <c r="B87" s="442" t="s">
        <v>38</v>
      </c>
      <c r="C87" s="487">
        <v>370.565</v>
      </c>
      <c r="D87" s="488">
        <v>11.14</v>
      </c>
      <c r="E87" s="486">
        <f t="shared" si="5"/>
        <v>3.0062202312684687</v>
      </c>
      <c r="F87" s="487">
        <v>0</v>
      </c>
      <c r="G87" s="486"/>
    </row>
    <row r="88" spans="1:7" ht="24.75" customHeight="1">
      <c r="A88" s="354" t="s">
        <v>39</v>
      </c>
      <c r="B88" s="442" t="s">
        <v>40</v>
      </c>
      <c r="C88" s="489">
        <v>10849.85893</v>
      </c>
      <c r="D88" s="490">
        <v>0</v>
      </c>
      <c r="E88" s="486">
        <f t="shared" si="5"/>
        <v>0</v>
      </c>
      <c r="F88" s="489">
        <v>0</v>
      </c>
      <c r="G88" s="486"/>
    </row>
    <row r="89" spans="1:7" ht="24" customHeight="1">
      <c r="A89" s="354" t="s">
        <v>41</v>
      </c>
      <c r="B89" s="442" t="s">
        <v>42</v>
      </c>
      <c r="C89" s="487">
        <v>30857.87932</v>
      </c>
      <c r="D89" s="488">
        <v>20058.382280000002</v>
      </c>
      <c r="E89" s="486">
        <f t="shared" si="5"/>
        <v>65.002465243940165</v>
      </c>
      <c r="F89" s="487">
        <v>9491.0332299999991</v>
      </c>
      <c r="G89" s="486">
        <f t="shared" si="6"/>
        <v>211.34034402701172</v>
      </c>
    </row>
    <row r="90" spans="1:7" ht="49.5" customHeight="1">
      <c r="A90" s="547" t="s">
        <v>520</v>
      </c>
      <c r="B90" s="534" t="s">
        <v>521</v>
      </c>
      <c r="C90" s="540">
        <v>2137.5453200000002</v>
      </c>
      <c r="D90" s="541">
        <v>0</v>
      </c>
      <c r="E90" s="486">
        <f t="shared" si="5"/>
        <v>0</v>
      </c>
      <c r="F90" s="487"/>
      <c r="G90" s="486"/>
    </row>
    <row r="91" spans="1:7" s="6" customFormat="1" ht="26.25">
      <c r="A91" s="355" t="s">
        <v>43</v>
      </c>
      <c r="B91" s="443" t="s">
        <v>44</v>
      </c>
      <c r="C91" s="484">
        <f>C92</f>
        <v>1788.6</v>
      </c>
      <c r="D91" s="485">
        <f>D92</f>
        <v>1003.5670699999999</v>
      </c>
      <c r="E91" s="486">
        <f t="shared" si="5"/>
        <v>56.10908364083641</v>
      </c>
      <c r="F91" s="484">
        <f>SUM(F92)</f>
        <v>1238.9502399999999</v>
      </c>
      <c r="G91" s="486">
        <f t="shared" si="6"/>
        <v>81.001402445347608</v>
      </c>
    </row>
    <row r="92" spans="1:7" ht="26.25">
      <c r="A92" s="356" t="s">
        <v>45</v>
      </c>
      <c r="B92" s="444" t="s">
        <v>46</v>
      </c>
      <c r="C92" s="487">
        <v>1788.6</v>
      </c>
      <c r="D92" s="488">
        <v>1003.5670699999999</v>
      </c>
      <c r="E92" s="486">
        <f t="shared" si="5"/>
        <v>56.10908364083641</v>
      </c>
      <c r="F92" s="487">
        <v>1238.9502399999999</v>
      </c>
      <c r="G92" s="486">
        <f t="shared" si="6"/>
        <v>81.001402445347608</v>
      </c>
    </row>
    <row r="93" spans="1:7" s="6" customFormat="1" ht="21" customHeight="1">
      <c r="A93" s="353" t="s">
        <v>47</v>
      </c>
      <c r="B93" s="440" t="s">
        <v>48</v>
      </c>
      <c r="C93" s="484">
        <f>SUM(C94:C97)</f>
        <v>7040.5</v>
      </c>
      <c r="D93" s="485">
        <f>SUM(D94:D97)</f>
        <v>3184.9098600000002</v>
      </c>
      <c r="E93" s="486">
        <f t="shared" si="5"/>
        <v>45.236984021021236</v>
      </c>
      <c r="F93" s="484">
        <f>SUM(F94:F97)</f>
        <v>3724.6272600000002</v>
      </c>
      <c r="G93" s="486">
        <f t="shared" si="6"/>
        <v>85.509492297492343</v>
      </c>
    </row>
    <row r="94" spans="1:7" ht="26.25">
      <c r="A94" s="357" t="s">
        <v>51</v>
      </c>
      <c r="B94" s="442" t="s">
        <v>305</v>
      </c>
      <c r="C94" s="487">
        <v>1410.2</v>
      </c>
      <c r="D94" s="488">
        <v>856.86140999999998</v>
      </c>
      <c r="E94" s="486">
        <f t="shared" si="5"/>
        <v>60.761694085945251</v>
      </c>
      <c r="F94" s="487">
        <v>822.11086999999998</v>
      </c>
      <c r="G94" s="486">
        <f t="shared" si="6"/>
        <v>104.22698948135792</v>
      </c>
    </row>
    <row r="95" spans="1:7" ht="36.75" customHeight="1">
      <c r="A95" s="358" t="s">
        <v>53</v>
      </c>
      <c r="B95" s="445" t="s">
        <v>54</v>
      </c>
      <c r="C95" s="487">
        <v>3710.3</v>
      </c>
      <c r="D95" s="488">
        <v>2148.25036</v>
      </c>
      <c r="E95" s="486">
        <f t="shared" si="5"/>
        <v>57.89964046034013</v>
      </c>
      <c r="F95" s="487">
        <v>2059.4174400000002</v>
      </c>
      <c r="G95" s="486">
        <f t="shared" si="6"/>
        <v>104.31349751024737</v>
      </c>
    </row>
    <row r="96" spans="1:7" ht="21" customHeight="1">
      <c r="A96" s="358" t="s">
        <v>210</v>
      </c>
      <c r="B96" s="445" t="s">
        <v>211</v>
      </c>
      <c r="C96" s="487">
        <v>682</v>
      </c>
      <c r="D96" s="488">
        <v>30.998090000000001</v>
      </c>
      <c r="E96" s="486">
        <f t="shared" si="5"/>
        <v>4.5451744868035195</v>
      </c>
      <c r="F96" s="487">
        <v>396.89395000000002</v>
      </c>
      <c r="G96" s="486">
        <f t="shared" si="6"/>
        <v>7.8101694419882186</v>
      </c>
    </row>
    <row r="97" spans="1:8" ht="34.5" customHeight="1">
      <c r="A97" s="358" t="s">
        <v>331</v>
      </c>
      <c r="B97" s="445" t="s">
        <v>332</v>
      </c>
      <c r="C97" s="491">
        <v>1238</v>
      </c>
      <c r="D97" s="488">
        <v>148.80000000000001</v>
      </c>
      <c r="E97" s="486">
        <f t="shared" si="5"/>
        <v>12.019386106623587</v>
      </c>
      <c r="F97" s="487">
        <v>446.20499999999998</v>
      </c>
      <c r="G97" s="486">
        <f t="shared" si="6"/>
        <v>33.347900628634825</v>
      </c>
    </row>
    <row r="98" spans="1:8" s="6" customFormat="1" ht="27" customHeight="1">
      <c r="A98" s="353" t="s">
        <v>55</v>
      </c>
      <c r="B98" s="440" t="s">
        <v>56</v>
      </c>
      <c r="C98" s="492">
        <f>SUM(C99+C101+C106+C108+C118)</f>
        <v>151307.87609000001</v>
      </c>
      <c r="D98" s="493">
        <f>SUM(D99+D101+D106+D108+D118)</f>
        <v>57279.251480000006</v>
      </c>
      <c r="E98" s="486">
        <f t="shared" si="5"/>
        <v>37.856093787166451</v>
      </c>
      <c r="F98" s="492">
        <f>SUM(F99+F101+F106+F108+F118)</f>
        <v>69299.410250000001</v>
      </c>
      <c r="G98" s="486">
        <f t="shared" si="6"/>
        <v>82.654745939919465</v>
      </c>
    </row>
    <row r="99" spans="1:8" ht="27" customHeight="1">
      <c r="A99" s="353" t="s">
        <v>388</v>
      </c>
      <c r="B99" s="441" t="s">
        <v>389</v>
      </c>
      <c r="C99" s="494">
        <v>250</v>
      </c>
      <c r="D99" s="495">
        <v>155.1</v>
      </c>
      <c r="E99" s="486">
        <f t="shared" si="5"/>
        <v>62.039999999999992</v>
      </c>
      <c r="F99" s="494">
        <v>113.625</v>
      </c>
      <c r="G99" s="486">
        <f t="shared" si="6"/>
        <v>136.50165016501649</v>
      </c>
    </row>
    <row r="100" spans="1:8" ht="68.25" customHeight="1">
      <c r="A100" s="354"/>
      <c r="B100" s="538" t="s">
        <v>503</v>
      </c>
      <c r="C100" s="543">
        <v>250</v>
      </c>
      <c r="D100" s="546">
        <v>155.1</v>
      </c>
      <c r="E100" s="486">
        <f t="shared" si="5"/>
        <v>62.039999999999992</v>
      </c>
      <c r="F100" s="494"/>
      <c r="G100" s="486"/>
    </row>
    <row r="101" spans="1:8" s="6" customFormat="1" ht="20.25" customHeight="1">
      <c r="A101" s="353" t="s">
        <v>57</v>
      </c>
      <c r="B101" s="442" t="s">
        <v>302</v>
      </c>
      <c r="C101" s="494">
        <v>1323.8989799999999</v>
      </c>
      <c r="D101" s="488">
        <v>346.77870000000001</v>
      </c>
      <c r="E101" s="486">
        <f t="shared" si="5"/>
        <v>26.193743271862029</v>
      </c>
      <c r="F101" s="487">
        <v>102.9315</v>
      </c>
      <c r="G101" s="486">
        <f t="shared" si="6"/>
        <v>336.90240596901828</v>
      </c>
      <c r="H101" s="50"/>
    </row>
    <row r="102" spans="1:8" s="6" customFormat="1" ht="63.75" customHeight="1">
      <c r="A102" s="354" t="s">
        <v>524</v>
      </c>
      <c r="B102" s="442" t="s">
        <v>560</v>
      </c>
      <c r="C102" s="494">
        <v>364.5</v>
      </c>
      <c r="D102" s="488">
        <v>339.57870000000003</v>
      </c>
      <c r="E102" s="486">
        <f t="shared" si="5"/>
        <v>93.162880658436222</v>
      </c>
      <c r="F102" s="487"/>
      <c r="G102" s="486"/>
      <c r="H102" s="50"/>
    </row>
    <row r="103" spans="1:8" s="6" customFormat="1" ht="40.5" customHeight="1">
      <c r="A103" s="354" t="s">
        <v>524</v>
      </c>
      <c r="B103" s="442" t="s">
        <v>522</v>
      </c>
      <c r="C103" s="494">
        <v>719.35500000000002</v>
      </c>
      <c r="D103" s="488">
        <v>0</v>
      </c>
      <c r="E103" s="486">
        <f t="shared" si="5"/>
        <v>0</v>
      </c>
      <c r="F103" s="487"/>
      <c r="G103" s="486"/>
      <c r="H103" s="50"/>
    </row>
    <row r="104" spans="1:8" s="6" customFormat="1" ht="38.25" customHeight="1">
      <c r="A104" s="354" t="s">
        <v>524</v>
      </c>
      <c r="B104" s="442" t="s">
        <v>523</v>
      </c>
      <c r="C104" s="494">
        <v>213.04398</v>
      </c>
      <c r="D104" s="488">
        <v>0</v>
      </c>
      <c r="E104" s="486">
        <f t="shared" si="5"/>
        <v>0</v>
      </c>
      <c r="F104" s="487"/>
      <c r="G104" s="486"/>
      <c r="H104" s="50"/>
    </row>
    <row r="105" spans="1:8" s="6" customFormat="1" ht="105.75" customHeight="1">
      <c r="A105" s="354" t="s">
        <v>524</v>
      </c>
      <c r="B105" s="442" t="s">
        <v>525</v>
      </c>
      <c r="C105" s="494">
        <v>27</v>
      </c>
      <c r="D105" s="488">
        <v>7.2</v>
      </c>
      <c r="E105" s="486">
        <f t="shared" si="5"/>
        <v>26.666666666666668</v>
      </c>
      <c r="F105" s="487"/>
      <c r="G105" s="486"/>
      <c r="H105" s="50"/>
    </row>
    <row r="106" spans="1:8" s="6" customFormat="1" ht="20.25" customHeight="1">
      <c r="A106" s="354" t="s">
        <v>59</v>
      </c>
      <c r="B106" s="442" t="s">
        <v>384</v>
      </c>
      <c r="C106" s="494">
        <v>1483.556</v>
      </c>
      <c r="D106" s="488">
        <v>0</v>
      </c>
      <c r="E106" s="486">
        <f t="shared" si="5"/>
        <v>0</v>
      </c>
      <c r="F106" s="487">
        <v>446.65273999999999</v>
      </c>
      <c r="G106" s="486">
        <f t="shared" si="6"/>
        <v>0</v>
      </c>
      <c r="H106" s="50"/>
    </row>
    <row r="107" spans="1:8" s="6" customFormat="1" ht="77.25" customHeight="1">
      <c r="A107" s="354" t="s">
        <v>527</v>
      </c>
      <c r="B107" s="442" t="s">
        <v>526</v>
      </c>
      <c r="C107" s="494">
        <v>1483.556</v>
      </c>
      <c r="D107" s="488">
        <v>0</v>
      </c>
      <c r="E107" s="486">
        <f t="shared" si="5"/>
        <v>0</v>
      </c>
      <c r="F107" s="487"/>
      <c r="G107" s="486"/>
      <c r="H107" s="50"/>
    </row>
    <row r="108" spans="1:8" ht="26.25" customHeight="1">
      <c r="A108" s="530" t="s">
        <v>61</v>
      </c>
      <c r="B108" s="527" t="s">
        <v>454</v>
      </c>
      <c r="C108" s="492">
        <v>136323.26710999999</v>
      </c>
      <c r="D108" s="485">
        <v>55139.575770000003</v>
      </c>
      <c r="E108" s="486">
        <f t="shared" si="5"/>
        <v>40.447663072443518</v>
      </c>
      <c r="F108" s="484">
        <v>66436.191300000006</v>
      </c>
      <c r="G108" s="486">
        <f t="shared" si="6"/>
        <v>82.996292669775613</v>
      </c>
    </row>
    <row r="109" spans="1:8" ht="26.25" customHeight="1">
      <c r="A109" s="522" t="s">
        <v>460</v>
      </c>
      <c r="B109" s="526" t="s">
        <v>471</v>
      </c>
      <c r="C109" s="543">
        <v>39795.702649999999</v>
      </c>
      <c r="D109" s="541">
        <v>10857.89589</v>
      </c>
      <c r="E109" s="486">
        <f t="shared" si="5"/>
        <v>27.284091414327623</v>
      </c>
      <c r="F109" s="487">
        <v>0</v>
      </c>
      <c r="G109" s="486"/>
    </row>
    <row r="110" spans="1:8" ht="54" customHeight="1">
      <c r="A110" s="522" t="s">
        <v>461</v>
      </c>
      <c r="B110" s="533" t="s">
        <v>489</v>
      </c>
      <c r="C110" s="492">
        <f>SUM(C111:C117)</f>
        <v>96527.564459999994</v>
      </c>
      <c r="D110" s="492">
        <f>SUM(D111:D117)</f>
        <v>44281.679879999996</v>
      </c>
      <c r="E110" s="486">
        <f t="shared" si="5"/>
        <v>45.87464744161224</v>
      </c>
      <c r="F110" s="487"/>
      <c r="G110" s="486"/>
    </row>
    <row r="111" spans="1:8" ht="78" customHeight="1">
      <c r="A111" s="522"/>
      <c r="B111" s="532" t="s">
        <v>482</v>
      </c>
      <c r="C111" s="543">
        <v>11025.33433</v>
      </c>
      <c r="D111" s="541">
        <v>1111.52649</v>
      </c>
      <c r="E111" s="486">
        <f t="shared" si="5"/>
        <v>10.081567204502178</v>
      </c>
      <c r="F111" s="487"/>
      <c r="G111" s="486"/>
    </row>
    <row r="112" spans="1:8" ht="61.5" customHeight="1">
      <c r="A112" s="522"/>
      <c r="B112" s="532" t="s">
        <v>483</v>
      </c>
      <c r="C112" s="543">
        <v>17585.445</v>
      </c>
      <c r="D112" s="541">
        <v>10178.11692</v>
      </c>
      <c r="E112" s="486">
        <f t="shared" si="5"/>
        <v>57.878074282453476</v>
      </c>
      <c r="F112" s="487"/>
      <c r="G112" s="486"/>
    </row>
    <row r="113" spans="1:7" ht="64.5" customHeight="1">
      <c r="A113" s="522"/>
      <c r="B113" s="532" t="s">
        <v>484</v>
      </c>
      <c r="C113" s="543">
        <v>23284.786110000001</v>
      </c>
      <c r="D113" s="541">
        <v>15856.58001</v>
      </c>
      <c r="E113" s="486">
        <f t="shared" si="5"/>
        <v>68.098456799610247</v>
      </c>
      <c r="F113" s="487"/>
      <c r="G113" s="486"/>
    </row>
    <row r="114" spans="1:7" ht="62.25" customHeight="1">
      <c r="A114" s="522"/>
      <c r="B114" s="532" t="s">
        <v>485</v>
      </c>
      <c r="C114" s="543">
        <v>14992.563749999999</v>
      </c>
      <c r="D114" s="541">
        <v>9458.8794199999993</v>
      </c>
      <c r="E114" s="486">
        <f t="shared" si="5"/>
        <v>63.090473235439802</v>
      </c>
      <c r="F114" s="487"/>
      <c r="G114" s="486"/>
    </row>
    <row r="115" spans="1:7" ht="47.25" customHeight="1">
      <c r="A115" s="522"/>
      <c r="B115" s="532" t="s">
        <v>486</v>
      </c>
      <c r="C115" s="543">
        <v>6413.3062300000001</v>
      </c>
      <c r="D115" s="541">
        <v>5955.8243400000001</v>
      </c>
      <c r="E115" s="486">
        <f t="shared" si="5"/>
        <v>92.866676350803218</v>
      </c>
      <c r="F115" s="487"/>
      <c r="G115" s="486"/>
    </row>
    <row r="116" spans="1:7" ht="59.25" customHeight="1">
      <c r="A116" s="522"/>
      <c r="B116" s="532" t="s">
        <v>487</v>
      </c>
      <c r="C116" s="543">
        <v>1720.7527</v>
      </c>
      <c r="D116" s="541">
        <v>1720.7527</v>
      </c>
      <c r="E116" s="486">
        <f t="shared" si="5"/>
        <v>100</v>
      </c>
      <c r="F116" s="487"/>
      <c r="G116" s="486"/>
    </row>
    <row r="117" spans="1:7" ht="65.25" customHeight="1">
      <c r="A117" s="522"/>
      <c r="B117" s="532" t="s">
        <v>488</v>
      </c>
      <c r="C117" s="543">
        <v>21505.376339999999</v>
      </c>
      <c r="D117" s="541">
        <v>0</v>
      </c>
      <c r="E117" s="486">
        <f t="shared" si="5"/>
        <v>0</v>
      </c>
      <c r="F117" s="487"/>
      <c r="G117" s="486"/>
    </row>
    <row r="118" spans="1:7" ht="45" customHeight="1">
      <c r="A118" s="353" t="s">
        <v>63</v>
      </c>
      <c r="B118" s="442" t="s">
        <v>490</v>
      </c>
      <c r="C118" s="492">
        <v>11927.154</v>
      </c>
      <c r="D118" s="485">
        <v>1637.79701</v>
      </c>
      <c r="E118" s="486">
        <f t="shared" si="5"/>
        <v>13.731666498143646</v>
      </c>
      <c r="F118" s="484">
        <v>2200.0097099999998</v>
      </c>
      <c r="G118" s="486">
        <f t="shared" si="6"/>
        <v>74.444990063248412</v>
      </c>
    </row>
    <row r="119" spans="1:7" ht="62.25" customHeight="1">
      <c r="A119" s="354" t="s">
        <v>512</v>
      </c>
      <c r="B119" s="534" t="s">
        <v>513</v>
      </c>
      <c r="C119" s="543">
        <v>1082</v>
      </c>
      <c r="D119" s="541">
        <v>0</v>
      </c>
      <c r="E119" s="486">
        <f t="shared" si="5"/>
        <v>0</v>
      </c>
      <c r="F119" s="487"/>
      <c r="G119" s="486"/>
    </row>
    <row r="120" spans="1:7" ht="62.25" customHeight="1">
      <c r="A120" s="354" t="s">
        <v>520</v>
      </c>
      <c r="B120" s="534" t="s">
        <v>516</v>
      </c>
      <c r="C120" s="543">
        <v>518</v>
      </c>
      <c r="D120" s="541">
        <v>493.4</v>
      </c>
      <c r="E120" s="486">
        <f t="shared" si="5"/>
        <v>95.250965250965251</v>
      </c>
      <c r="F120" s="487"/>
      <c r="G120" s="486"/>
    </row>
    <row r="121" spans="1:7" ht="62.25" customHeight="1">
      <c r="A121" s="354" t="s">
        <v>520</v>
      </c>
      <c r="B121" s="534" t="s">
        <v>517</v>
      </c>
      <c r="C121" s="543">
        <v>1162.184</v>
      </c>
      <c r="D121" s="541">
        <v>10.4</v>
      </c>
      <c r="E121" s="486">
        <f t="shared" si="5"/>
        <v>0.89486690575674765</v>
      </c>
      <c r="F121" s="487"/>
      <c r="G121" s="486"/>
    </row>
    <row r="122" spans="1:7" ht="102.75">
      <c r="A122" s="354" t="s">
        <v>514</v>
      </c>
      <c r="B122" s="534" t="s">
        <v>491</v>
      </c>
      <c r="C122" s="543">
        <v>4669.3999999999996</v>
      </c>
      <c r="D122" s="541">
        <v>0</v>
      </c>
      <c r="E122" s="486">
        <f t="shared" si="5"/>
        <v>0</v>
      </c>
      <c r="F122" s="487"/>
      <c r="G122" s="486"/>
    </row>
    <row r="123" spans="1:7" ht="38.25" customHeight="1">
      <c r="A123" s="354" t="s">
        <v>518</v>
      </c>
      <c r="B123" s="534" t="s">
        <v>519</v>
      </c>
      <c r="C123" s="543">
        <v>280</v>
      </c>
      <c r="D123" s="541">
        <v>261.95400000000001</v>
      </c>
      <c r="E123" s="486">
        <f t="shared" si="5"/>
        <v>93.554999999999993</v>
      </c>
      <c r="F123" s="487"/>
      <c r="G123" s="486"/>
    </row>
    <row r="124" spans="1:7" ht="42">
      <c r="A124" s="354" t="s">
        <v>515</v>
      </c>
      <c r="B124" s="534" t="s">
        <v>492</v>
      </c>
      <c r="C124" s="543">
        <v>1744.1</v>
      </c>
      <c r="D124" s="541">
        <v>872.04300999999998</v>
      </c>
      <c r="E124" s="486">
        <f t="shared" si="5"/>
        <v>49.999599220228198</v>
      </c>
      <c r="F124" s="487"/>
      <c r="G124" s="486"/>
    </row>
    <row r="125" spans="1:7" ht="42">
      <c r="A125" s="354" t="s">
        <v>515</v>
      </c>
      <c r="B125" s="534" t="s">
        <v>493</v>
      </c>
      <c r="C125" s="543">
        <v>2436.96</v>
      </c>
      <c r="D125" s="541">
        <v>0</v>
      </c>
      <c r="E125" s="486">
        <f t="shared" si="5"/>
        <v>0</v>
      </c>
      <c r="F125" s="487"/>
      <c r="G125" s="486"/>
    </row>
    <row r="126" spans="1:7" s="6" customFormat="1" ht="26.25">
      <c r="A126" s="353" t="s">
        <v>65</v>
      </c>
      <c r="B126" s="529" t="s">
        <v>66</v>
      </c>
      <c r="C126" s="484">
        <f>SUM(C127+C132+C140+C149)</f>
        <v>212633.61145000003</v>
      </c>
      <c r="D126" s="485">
        <f>SUM(D127+D132+D140+D149)</f>
        <v>55792.786</v>
      </c>
      <c r="E126" s="486">
        <f t="shared" si="5"/>
        <v>26.238930721975468</v>
      </c>
      <c r="F126" s="484">
        <v>66688.275510000007</v>
      </c>
      <c r="G126" s="486">
        <f t="shared" si="6"/>
        <v>83.66206139433578</v>
      </c>
    </row>
    <row r="127" spans="1:7" ht="26.25">
      <c r="A127" s="530" t="s">
        <v>67</v>
      </c>
      <c r="B127" s="528" t="s">
        <v>473</v>
      </c>
      <c r="C127" s="487">
        <v>7963.2301399999997</v>
      </c>
      <c r="D127" s="488">
        <v>455.72230000000002</v>
      </c>
      <c r="E127" s="486">
        <f t="shared" si="5"/>
        <v>5.7228322174297981</v>
      </c>
      <c r="F127" s="487">
        <v>4451.3663100000003</v>
      </c>
      <c r="G127" s="486">
        <f t="shared" si="6"/>
        <v>10.237807186890445</v>
      </c>
    </row>
    <row r="128" spans="1:7" ht="57.75">
      <c r="A128" s="522" t="s">
        <v>459</v>
      </c>
      <c r="B128" s="521" t="s">
        <v>457</v>
      </c>
      <c r="C128" s="540">
        <v>604.5</v>
      </c>
      <c r="D128" s="541">
        <v>455.72230000000002</v>
      </c>
      <c r="E128" s="486">
        <f t="shared" si="5"/>
        <v>75.388304383788267</v>
      </c>
      <c r="F128" s="487"/>
      <c r="G128" s="486"/>
    </row>
    <row r="129" spans="1:7" ht="39">
      <c r="A129" s="522" t="s">
        <v>458</v>
      </c>
      <c r="B129" s="521" t="s">
        <v>510</v>
      </c>
      <c r="C129" s="544">
        <v>7358.7</v>
      </c>
      <c r="D129" s="545">
        <v>0</v>
      </c>
      <c r="E129" s="486">
        <f t="shared" si="5"/>
        <v>0</v>
      </c>
      <c r="F129" s="487">
        <v>0</v>
      </c>
      <c r="G129" s="486"/>
    </row>
    <row r="130" spans="1:7" ht="62.25" customHeight="1">
      <c r="A130" s="522"/>
      <c r="B130" s="521" t="s">
        <v>507</v>
      </c>
      <c r="C130" s="540">
        <v>6879.7</v>
      </c>
      <c r="D130" s="541">
        <v>0</v>
      </c>
      <c r="E130" s="486">
        <f t="shared" si="5"/>
        <v>0</v>
      </c>
      <c r="F130" s="487"/>
      <c r="G130" s="486"/>
    </row>
    <row r="131" spans="1:7" ht="62.25" customHeight="1">
      <c r="A131" s="522"/>
      <c r="B131" s="521" t="s">
        <v>509</v>
      </c>
      <c r="C131" s="540">
        <v>478.94260000000003</v>
      </c>
      <c r="D131" s="541">
        <v>0</v>
      </c>
      <c r="E131" s="486">
        <f t="shared" si="5"/>
        <v>0</v>
      </c>
      <c r="F131" s="487"/>
      <c r="G131" s="486"/>
    </row>
    <row r="132" spans="1:7" ht="23.25" customHeight="1">
      <c r="A132" s="530" t="s">
        <v>69</v>
      </c>
      <c r="B132" s="528" t="s">
        <v>456</v>
      </c>
      <c r="C132" s="487">
        <v>153827.84849</v>
      </c>
      <c r="D132" s="488">
        <v>36273.419569999998</v>
      </c>
      <c r="E132" s="486">
        <f t="shared" si="5"/>
        <v>23.580528445314666</v>
      </c>
      <c r="F132" s="487">
        <v>30213.818159999999</v>
      </c>
      <c r="G132" s="486">
        <f t="shared" si="6"/>
        <v>120.05572873282956</v>
      </c>
    </row>
    <row r="133" spans="1:7" ht="47.25" customHeight="1">
      <c r="A133" s="522" t="s">
        <v>459</v>
      </c>
      <c r="B133" s="521" t="s">
        <v>475</v>
      </c>
      <c r="C133" s="540">
        <v>1334.94868</v>
      </c>
      <c r="D133" s="541">
        <v>463.40573000000001</v>
      </c>
      <c r="E133" s="486">
        <f t="shared" si="5"/>
        <v>34.713374150083432</v>
      </c>
      <c r="F133" s="487">
        <v>0</v>
      </c>
      <c r="G133" s="486"/>
    </row>
    <row r="134" spans="1:7" ht="24" customHeight="1">
      <c r="A134" s="522" t="s">
        <v>459</v>
      </c>
      <c r="B134" s="521" t="s">
        <v>476</v>
      </c>
      <c r="C134" s="540">
        <v>8500</v>
      </c>
      <c r="D134" s="541">
        <v>0</v>
      </c>
      <c r="E134" s="486">
        <f t="shared" si="5"/>
        <v>0</v>
      </c>
      <c r="F134" s="487"/>
      <c r="G134" s="486"/>
    </row>
    <row r="135" spans="1:7" ht="39" customHeight="1">
      <c r="A135" s="522" t="s">
        <v>462</v>
      </c>
      <c r="B135" s="521" t="s">
        <v>455</v>
      </c>
      <c r="C135" s="540">
        <v>51178.124470000002</v>
      </c>
      <c r="D135" s="541">
        <v>9791.7811500000007</v>
      </c>
      <c r="E135" s="486">
        <f t="shared" si="5"/>
        <v>19.132747148129322</v>
      </c>
      <c r="F135" s="487">
        <v>0</v>
      </c>
      <c r="G135" s="486"/>
    </row>
    <row r="136" spans="1:7" ht="26.25" customHeight="1">
      <c r="A136" s="522" t="s">
        <v>463</v>
      </c>
      <c r="B136" s="521" t="s">
        <v>474</v>
      </c>
      <c r="C136" s="540">
        <v>9727.4110899999996</v>
      </c>
      <c r="D136" s="541">
        <v>3882.7586700000002</v>
      </c>
      <c r="E136" s="486">
        <f t="shared" si="5"/>
        <v>39.915642857857264</v>
      </c>
      <c r="F136" s="487"/>
      <c r="G136" s="486"/>
    </row>
    <row r="137" spans="1:7" ht="37.5" customHeight="1">
      <c r="A137" s="522" t="s">
        <v>463</v>
      </c>
      <c r="B137" s="521" t="s">
        <v>508</v>
      </c>
      <c r="C137" s="540">
        <v>6488.94</v>
      </c>
      <c r="D137" s="541">
        <v>0</v>
      </c>
      <c r="E137" s="486">
        <f t="shared" si="5"/>
        <v>0</v>
      </c>
      <c r="F137" s="487"/>
      <c r="G137" s="486"/>
    </row>
    <row r="138" spans="1:7" ht="37.5" customHeight="1">
      <c r="A138" s="522" t="s">
        <v>566</v>
      </c>
      <c r="B138" s="521" t="s">
        <v>528</v>
      </c>
      <c r="C138" s="540">
        <v>6765.2047599999996</v>
      </c>
      <c r="D138" s="541">
        <v>0</v>
      </c>
      <c r="E138" s="486">
        <f t="shared" si="5"/>
        <v>0</v>
      </c>
      <c r="F138" s="487"/>
      <c r="G138" s="486"/>
    </row>
    <row r="139" spans="1:7" ht="23.25" customHeight="1">
      <c r="A139" s="522" t="s">
        <v>460</v>
      </c>
      <c r="B139" s="526" t="s">
        <v>471</v>
      </c>
      <c r="C139" s="540">
        <v>69833.219249999995</v>
      </c>
      <c r="D139" s="541">
        <v>22135.474020000001</v>
      </c>
      <c r="E139" s="486">
        <f t="shared" si="5"/>
        <v>31.697627945170236</v>
      </c>
      <c r="F139" s="487">
        <v>0</v>
      </c>
      <c r="G139" s="486"/>
    </row>
    <row r="140" spans="1:7" ht="27.75" customHeight="1">
      <c r="A140" s="530" t="s">
        <v>71</v>
      </c>
      <c r="B140" s="527" t="s">
        <v>472</v>
      </c>
      <c r="C140" s="487">
        <v>50838.832820000003</v>
      </c>
      <c r="D140" s="488">
        <v>19063.644130000001</v>
      </c>
      <c r="E140" s="486">
        <f t="shared" si="5"/>
        <v>37.498193944571362</v>
      </c>
      <c r="F140" s="487">
        <v>29884.687720000002</v>
      </c>
      <c r="G140" s="486">
        <f t="shared" si="6"/>
        <v>63.790675374003868</v>
      </c>
    </row>
    <row r="141" spans="1:7" ht="57" customHeight="1">
      <c r="A141" s="354" t="s">
        <v>469</v>
      </c>
      <c r="B141" s="531" t="s">
        <v>480</v>
      </c>
      <c r="C141" s="487">
        <f>SUM(C142:C146)</f>
        <v>35955.318070000001</v>
      </c>
      <c r="D141" s="488">
        <f>SUM(D142:D146)</f>
        <v>12791.12897</v>
      </c>
      <c r="E141" s="486">
        <f t="shared" si="5"/>
        <v>35.57506832535163</v>
      </c>
      <c r="F141" s="487">
        <v>6317.2378600000002</v>
      </c>
      <c r="G141" s="486">
        <f t="shared" si="6"/>
        <v>202.47977444369965</v>
      </c>
    </row>
    <row r="142" spans="1:7" ht="27" customHeight="1">
      <c r="A142" s="354" t="s">
        <v>469</v>
      </c>
      <c r="B142" s="526" t="s">
        <v>477</v>
      </c>
      <c r="C142" s="540">
        <v>7426</v>
      </c>
      <c r="D142" s="541">
        <v>3670.8085900000001</v>
      </c>
      <c r="E142" s="486">
        <f t="shared" si="5"/>
        <v>49.431842041475896</v>
      </c>
      <c r="F142" s="487"/>
      <c r="G142" s="486"/>
    </row>
    <row r="143" spans="1:7" ht="44.25" customHeight="1">
      <c r="A143" s="354" t="s">
        <v>469</v>
      </c>
      <c r="B143" s="526" t="s">
        <v>478</v>
      </c>
      <c r="C143" s="540">
        <v>14523.402330000001</v>
      </c>
      <c r="D143" s="541">
        <v>0</v>
      </c>
      <c r="E143" s="486">
        <f t="shared" si="5"/>
        <v>0</v>
      </c>
      <c r="F143" s="487"/>
      <c r="G143" s="486"/>
    </row>
    <row r="144" spans="1:7" ht="28.5" customHeight="1">
      <c r="A144" s="354" t="s">
        <v>469</v>
      </c>
      <c r="B144" s="526" t="s">
        <v>479</v>
      </c>
      <c r="C144" s="540">
        <v>7397.22786</v>
      </c>
      <c r="D144" s="541">
        <v>4366.4913299999998</v>
      </c>
      <c r="E144" s="486">
        <f t="shared" si="5"/>
        <v>59.02875256299054</v>
      </c>
      <c r="F144" s="487"/>
      <c r="G144" s="486"/>
    </row>
    <row r="145" spans="1:7" ht="28.5" customHeight="1">
      <c r="A145" s="354" t="s">
        <v>469</v>
      </c>
      <c r="B145" s="526" t="s">
        <v>494</v>
      </c>
      <c r="C145" s="540">
        <v>5528.6878800000004</v>
      </c>
      <c r="D145" s="541">
        <v>4753.8290500000003</v>
      </c>
      <c r="E145" s="486">
        <f t="shared" si="5"/>
        <v>85.984760818149127</v>
      </c>
      <c r="F145" s="487"/>
      <c r="G145" s="486"/>
    </row>
    <row r="146" spans="1:7" ht="38.25" customHeight="1">
      <c r="A146" s="354"/>
      <c r="B146" s="526" t="s">
        <v>511</v>
      </c>
      <c r="C146" s="540">
        <v>1080</v>
      </c>
      <c r="D146" s="541">
        <v>0</v>
      </c>
      <c r="E146" s="486">
        <f t="shared" si="5"/>
        <v>0</v>
      </c>
      <c r="F146" s="487"/>
      <c r="G146" s="486"/>
    </row>
    <row r="147" spans="1:7" ht="27.75" customHeight="1">
      <c r="A147" s="522" t="s">
        <v>460</v>
      </c>
      <c r="B147" s="526" t="s">
        <v>471</v>
      </c>
      <c r="C147" s="540">
        <v>12809.426750000001</v>
      </c>
      <c r="D147" s="541">
        <v>6272.5151599999999</v>
      </c>
      <c r="E147" s="486">
        <f t="shared" si="5"/>
        <v>48.967961505381183</v>
      </c>
      <c r="F147" s="487">
        <v>713.85311000000002</v>
      </c>
      <c r="G147" s="486">
        <f t="shared" si="6"/>
        <v>878.68429402794084</v>
      </c>
    </row>
    <row r="148" spans="1:7" ht="50.25" customHeight="1">
      <c r="A148" s="522" t="s">
        <v>470</v>
      </c>
      <c r="B148" s="526" t="s">
        <v>481</v>
      </c>
      <c r="C148" s="540">
        <v>2074.0880000000002</v>
      </c>
      <c r="D148" s="541">
        <v>0</v>
      </c>
      <c r="E148" s="486">
        <f t="shared" si="5"/>
        <v>0</v>
      </c>
      <c r="F148" s="487">
        <v>266.53287</v>
      </c>
      <c r="G148" s="486">
        <f t="shared" si="6"/>
        <v>0</v>
      </c>
    </row>
    <row r="149" spans="1:7" ht="19.5" customHeight="1">
      <c r="A149" s="354" t="s">
        <v>247</v>
      </c>
      <c r="B149" s="442" t="s">
        <v>257</v>
      </c>
      <c r="C149" s="487">
        <v>3.7</v>
      </c>
      <c r="D149" s="488">
        <v>0</v>
      </c>
      <c r="E149" s="486">
        <f t="shared" si="5"/>
        <v>0</v>
      </c>
      <c r="F149" s="487">
        <v>0</v>
      </c>
      <c r="G149" s="486"/>
    </row>
    <row r="150" spans="1:7" s="6" customFormat="1" ht="26.25">
      <c r="A150" s="530" t="s">
        <v>73</v>
      </c>
      <c r="B150" s="550" t="s">
        <v>74</v>
      </c>
      <c r="C150" s="492">
        <f>SUM(C152)</f>
        <v>950</v>
      </c>
      <c r="D150" s="493">
        <v>467.64774</v>
      </c>
      <c r="E150" s="486">
        <f t="shared" si="5"/>
        <v>49.226077894736839</v>
      </c>
      <c r="F150" s="492">
        <f>SUM(F151)</f>
        <v>50</v>
      </c>
      <c r="G150" s="486">
        <f t="shared" si="6"/>
        <v>935.29547999999988</v>
      </c>
    </row>
    <row r="151" spans="1:7" s="6" customFormat="1" ht="42">
      <c r="A151" s="354" t="s">
        <v>499</v>
      </c>
      <c r="B151" s="536" t="s">
        <v>500</v>
      </c>
      <c r="C151" s="492"/>
      <c r="D151" s="493"/>
      <c r="E151" s="486"/>
      <c r="F151" s="494">
        <v>50</v>
      </c>
      <c r="G151" s="486"/>
    </row>
    <row r="152" spans="1:7" ht="28.5" customHeight="1">
      <c r="A152" s="354" t="s">
        <v>437</v>
      </c>
      <c r="B152" s="442" t="s">
        <v>438</v>
      </c>
      <c r="C152" s="496">
        <v>950</v>
      </c>
      <c r="D152" s="490">
        <v>467.64774</v>
      </c>
      <c r="E152" s="486">
        <f t="shared" si="5"/>
        <v>49.226077894736839</v>
      </c>
      <c r="F152" s="489">
        <v>0</v>
      </c>
      <c r="G152" s="486" t="e">
        <f t="shared" si="6"/>
        <v>#DIV/0!</v>
      </c>
    </row>
    <row r="153" spans="1:7" s="6" customFormat="1" ht="26.25">
      <c r="A153" s="530" t="s">
        <v>75</v>
      </c>
      <c r="B153" s="550" t="s">
        <v>76</v>
      </c>
      <c r="C153" s="492">
        <f>SUM(C154+C158+C163+C168+C169+C170)</f>
        <v>595391.74674000009</v>
      </c>
      <c r="D153" s="493">
        <f>D154+D158+D169+D170+D163+D168</f>
        <v>421549.06771999993</v>
      </c>
      <c r="E153" s="486">
        <f t="shared" si="5"/>
        <v>70.801966944981004</v>
      </c>
      <c r="F153" s="492">
        <f>SUM(F154:F170)</f>
        <v>377814.90196000005</v>
      </c>
      <c r="G153" s="486">
        <f t="shared" si="6"/>
        <v>111.5755534080628</v>
      </c>
    </row>
    <row r="154" spans="1:7" ht="26.25">
      <c r="A154" s="548" t="s">
        <v>77</v>
      </c>
      <c r="B154" s="549" t="s">
        <v>242</v>
      </c>
      <c r="C154" s="494">
        <v>127021.59256</v>
      </c>
      <c r="D154" s="488">
        <v>90413.112139999997</v>
      </c>
      <c r="E154" s="486">
        <f t="shared" si="5"/>
        <v>71.179324961850398</v>
      </c>
      <c r="F154" s="487">
        <v>77496.053</v>
      </c>
      <c r="G154" s="486">
        <f t="shared" si="6"/>
        <v>116.66802197009956</v>
      </c>
    </row>
    <row r="155" spans="1:7" ht="62.25">
      <c r="A155" s="354" t="s">
        <v>530</v>
      </c>
      <c r="B155" s="537" t="s">
        <v>541</v>
      </c>
      <c r="C155" s="543">
        <v>6356.39</v>
      </c>
      <c r="D155" s="541">
        <v>3922.59</v>
      </c>
      <c r="E155" s="486"/>
      <c r="F155" s="487"/>
      <c r="G155" s="486"/>
    </row>
    <row r="156" spans="1:7" ht="102.75">
      <c r="A156" s="354" t="s">
        <v>530</v>
      </c>
      <c r="B156" s="537" t="s">
        <v>542</v>
      </c>
      <c r="C156" s="543">
        <v>1463.3</v>
      </c>
      <c r="D156" s="541">
        <v>430.31950000000001</v>
      </c>
      <c r="E156" s="486"/>
      <c r="F156" s="487"/>
      <c r="G156" s="486"/>
    </row>
    <row r="157" spans="1:7" ht="48" customHeight="1">
      <c r="A157" s="354" t="s">
        <v>529</v>
      </c>
      <c r="B157" s="537" t="s">
        <v>543</v>
      </c>
      <c r="C157" s="543">
        <v>60</v>
      </c>
      <c r="D157" s="541">
        <v>0</v>
      </c>
      <c r="E157" s="486"/>
      <c r="F157" s="487"/>
      <c r="G157" s="486"/>
    </row>
    <row r="158" spans="1:7" ht="26.25">
      <c r="A158" s="548" t="s">
        <v>78</v>
      </c>
      <c r="B158" s="549" t="s">
        <v>243</v>
      </c>
      <c r="C158" s="494">
        <v>433613.40318000002</v>
      </c>
      <c r="D158" s="488">
        <v>306835.06125999999</v>
      </c>
      <c r="E158" s="486">
        <f t="shared" si="5"/>
        <v>70.762356285520013</v>
      </c>
      <c r="F158" s="487">
        <v>278913.47605</v>
      </c>
      <c r="G158" s="486">
        <f t="shared" si="6"/>
        <v>110.01084121334983</v>
      </c>
    </row>
    <row r="159" spans="1:7" ht="62.25">
      <c r="A159" s="354" t="s">
        <v>530</v>
      </c>
      <c r="B159" s="537" t="s">
        <v>544</v>
      </c>
      <c r="C159" s="543">
        <v>11988.007</v>
      </c>
      <c r="D159" s="541">
        <v>7106.6410400000004</v>
      </c>
      <c r="E159" s="486"/>
      <c r="F159" s="487"/>
      <c r="G159" s="486"/>
    </row>
    <row r="160" spans="1:7" ht="62.25">
      <c r="A160" s="354" t="s">
        <v>530</v>
      </c>
      <c r="B160" s="537" t="s">
        <v>545</v>
      </c>
      <c r="C160" s="543">
        <v>2566.34</v>
      </c>
      <c r="D160" s="541">
        <v>927.08660999999995</v>
      </c>
      <c r="E160" s="486"/>
      <c r="F160" s="487"/>
      <c r="G160" s="486"/>
    </row>
    <row r="161" spans="1:7" ht="42">
      <c r="A161" s="354" t="s">
        <v>554</v>
      </c>
      <c r="B161" s="537" t="s">
        <v>543</v>
      </c>
      <c r="C161" s="543">
        <v>200</v>
      </c>
      <c r="D161" s="541">
        <v>118.25</v>
      </c>
      <c r="E161" s="486"/>
      <c r="F161" s="487"/>
      <c r="G161" s="486"/>
    </row>
    <row r="162" spans="1:7" ht="105" customHeight="1">
      <c r="A162" s="354" t="s">
        <v>531</v>
      </c>
      <c r="B162" s="537" t="s">
        <v>558</v>
      </c>
      <c r="C162" s="543">
        <v>3194.7211499999999</v>
      </c>
      <c r="D162" s="541">
        <v>2129.8141599999999</v>
      </c>
      <c r="E162" s="486"/>
      <c r="F162" s="487"/>
      <c r="G162" s="486"/>
    </row>
    <row r="163" spans="1:7" ht="26.25">
      <c r="A163" s="548" t="s">
        <v>311</v>
      </c>
      <c r="B163" s="549" t="s">
        <v>312</v>
      </c>
      <c r="C163" s="494">
        <v>25703.451000000001</v>
      </c>
      <c r="D163" s="488">
        <v>18263.407630000002</v>
      </c>
      <c r="E163" s="486">
        <f t="shared" ref="E163:E203" si="7">SUM(D163/C163*100)</f>
        <v>71.054301735591849</v>
      </c>
      <c r="F163" s="487">
        <v>16702.548050000001</v>
      </c>
      <c r="G163" s="486">
        <f t="shared" si="6"/>
        <v>109.34503870503758</v>
      </c>
    </row>
    <row r="164" spans="1:7" ht="42">
      <c r="A164" s="522" t="s">
        <v>530</v>
      </c>
      <c r="B164" s="537" t="s">
        <v>506</v>
      </c>
      <c r="C164" s="543">
        <v>7880.3</v>
      </c>
      <c r="D164" s="541">
        <v>5709.8626299999996</v>
      </c>
      <c r="E164" s="486"/>
      <c r="F164" s="487"/>
      <c r="G164" s="486"/>
    </row>
    <row r="165" spans="1:7" ht="48" customHeight="1">
      <c r="A165" s="522" t="s">
        <v>530</v>
      </c>
      <c r="B165" s="537" t="s">
        <v>550</v>
      </c>
      <c r="C165" s="543">
        <v>6373.0770000000002</v>
      </c>
      <c r="D165" s="541">
        <v>5652.9589999999998</v>
      </c>
      <c r="E165" s="486"/>
      <c r="F165" s="487"/>
      <c r="G165" s="486"/>
    </row>
    <row r="166" spans="1:7" ht="144.75" customHeight="1">
      <c r="A166" s="522" t="s">
        <v>530</v>
      </c>
      <c r="B166" s="551" t="s">
        <v>551</v>
      </c>
      <c r="C166" s="543">
        <v>2860.2159999999999</v>
      </c>
      <c r="D166" s="541">
        <v>1974.2159999999999</v>
      </c>
      <c r="E166" s="486"/>
      <c r="F166" s="487"/>
      <c r="G166" s="486"/>
    </row>
    <row r="167" spans="1:7" ht="45.75" customHeight="1">
      <c r="A167" s="354" t="s">
        <v>553</v>
      </c>
      <c r="B167" s="537" t="s">
        <v>552</v>
      </c>
      <c r="C167" s="543">
        <v>8589.9079999999994</v>
      </c>
      <c r="D167" s="541">
        <v>4926.37</v>
      </c>
      <c r="E167" s="486"/>
      <c r="F167" s="487"/>
      <c r="G167" s="486"/>
    </row>
    <row r="168" spans="1:7" ht="42">
      <c r="A168" s="354" t="s">
        <v>428</v>
      </c>
      <c r="B168" s="446" t="s">
        <v>429</v>
      </c>
      <c r="C168" s="494">
        <v>60</v>
      </c>
      <c r="D168" s="488">
        <v>38.6</v>
      </c>
      <c r="E168" s="486">
        <f t="shared" si="7"/>
        <v>64.333333333333329</v>
      </c>
      <c r="F168" s="487">
        <v>0</v>
      </c>
      <c r="G168" s="486" t="e">
        <f t="shared" si="6"/>
        <v>#DIV/0!</v>
      </c>
    </row>
    <row r="169" spans="1:7" ht="26.25">
      <c r="A169" s="354" t="s">
        <v>79</v>
      </c>
      <c r="B169" s="446" t="s">
        <v>244</v>
      </c>
      <c r="C169" s="494">
        <v>505</v>
      </c>
      <c r="D169" s="488">
        <v>183.69919999999999</v>
      </c>
      <c r="E169" s="486">
        <f t="shared" si="7"/>
        <v>36.376079207920789</v>
      </c>
      <c r="F169" s="487">
        <v>2912.7591000000002</v>
      </c>
      <c r="G169" s="486">
        <f t="shared" si="6"/>
        <v>6.3067076161567899</v>
      </c>
    </row>
    <row r="170" spans="1:7" ht="26.25">
      <c r="A170" s="354" t="s">
        <v>80</v>
      </c>
      <c r="B170" s="446" t="s">
        <v>245</v>
      </c>
      <c r="C170" s="494">
        <v>8488.2999999999993</v>
      </c>
      <c r="D170" s="488">
        <v>5815.1874900000003</v>
      </c>
      <c r="E170" s="486">
        <f t="shared" si="7"/>
        <v>68.508270089417209</v>
      </c>
      <c r="F170" s="487">
        <v>1790.06576</v>
      </c>
      <c r="G170" s="486">
        <f t="shared" si="6"/>
        <v>324.85887501697147</v>
      </c>
    </row>
    <row r="171" spans="1:7" ht="42">
      <c r="A171" s="522" t="s">
        <v>555</v>
      </c>
      <c r="B171" s="537" t="s">
        <v>501</v>
      </c>
      <c r="C171" s="494">
        <v>2709.5</v>
      </c>
      <c r="D171" s="488">
        <v>2606.154</v>
      </c>
      <c r="E171" s="486">
        <f t="shared" si="7"/>
        <v>96.185790736298202</v>
      </c>
      <c r="F171" s="487"/>
      <c r="G171" s="486"/>
    </row>
    <row r="172" spans="1:7" s="6" customFormat="1" ht="26.25">
      <c r="A172" s="353" t="s">
        <v>81</v>
      </c>
      <c r="B172" s="440" t="s">
        <v>82</v>
      </c>
      <c r="C172" s="484">
        <f>SUM(C173+C179)</f>
        <v>75665.392940000005</v>
      </c>
      <c r="D172" s="485">
        <f>SUM(D173+D179)</f>
        <v>44213.699079999999</v>
      </c>
      <c r="E172" s="486">
        <f t="shared" si="7"/>
        <v>58.433185056026751</v>
      </c>
      <c r="F172" s="484">
        <f>SUM(F173+F179)</f>
        <v>38369.49411</v>
      </c>
      <c r="G172" s="486">
        <f t="shared" si="6"/>
        <v>115.23138395634167</v>
      </c>
    </row>
    <row r="173" spans="1:7" ht="26.25">
      <c r="A173" s="354" t="s">
        <v>83</v>
      </c>
      <c r="B173" s="442" t="s">
        <v>225</v>
      </c>
      <c r="C173" s="487">
        <v>74244.592940000002</v>
      </c>
      <c r="D173" s="488">
        <v>43057.617709999999</v>
      </c>
      <c r="E173" s="486">
        <f t="shared" si="7"/>
        <v>57.994280802100384</v>
      </c>
      <c r="F173" s="487">
        <v>37286.515299999999</v>
      </c>
      <c r="G173" s="486">
        <f t="shared" si="6"/>
        <v>115.47771993056159</v>
      </c>
    </row>
    <row r="174" spans="1:7" ht="62.25">
      <c r="A174" s="354" t="s">
        <v>546</v>
      </c>
      <c r="B174" s="534" t="s">
        <v>547</v>
      </c>
      <c r="C174" s="540">
        <v>7096.7380000000003</v>
      </c>
      <c r="D174" s="541">
        <v>2288.2287799999999</v>
      </c>
      <c r="E174" s="486">
        <f t="shared" si="7"/>
        <v>32.243388159461425</v>
      </c>
      <c r="F174" s="487"/>
      <c r="G174" s="486"/>
    </row>
    <row r="175" spans="1:7" ht="42">
      <c r="A175" s="354" t="s">
        <v>546</v>
      </c>
      <c r="B175" s="534" t="s">
        <v>548</v>
      </c>
      <c r="C175" s="540">
        <v>201.69499999999999</v>
      </c>
      <c r="D175" s="541">
        <v>0</v>
      </c>
      <c r="E175" s="486">
        <f t="shared" si="7"/>
        <v>0</v>
      </c>
      <c r="F175" s="487"/>
      <c r="G175" s="486"/>
    </row>
    <row r="176" spans="1:7" ht="42">
      <c r="A176" s="354" t="s">
        <v>546</v>
      </c>
      <c r="B176" s="534" t="s">
        <v>549</v>
      </c>
      <c r="C176" s="540">
        <v>1373.9469999999999</v>
      </c>
      <c r="D176" s="541">
        <v>556</v>
      </c>
      <c r="E176" s="486">
        <f t="shared" si="7"/>
        <v>40.467354272035244</v>
      </c>
      <c r="F176" s="487"/>
      <c r="G176" s="486"/>
    </row>
    <row r="177" spans="1:8" ht="62.25" customHeight="1">
      <c r="A177" s="354" t="s">
        <v>546</v>
      </c>
      <c r="B177" s="534" t="s">
        <v>504</v>
      </c>
      <c r="C177" s="540">
        <v>85</v>
      </c>
      <c r="D177" s="541">
        <v>85</v>
      </c>
      <c r="E177" s="486">
        <f t="shared" si="7"/>
        <v>100</v>
      </c>
      <c r="F177" s="487"/>
      <c r="G177" s="486"/>
    </row>
    <row r="178" spans="1:8" ht="26.25">
      <c r="A178" s="354" t="s">
        <v>546</v>
      </c>
      <c r="B178" s="534" t="s">
        <v>505</v>
      </c>
      <c r="C178" s="540">
        <v>5000</v>
      </c>
      <c r="D178" s="541">
        <v>5000</v>
      </c>
      <c r="E178" s="486">
        <f t="shared" si="7"/>
        <v>100</v>
      </c>
      <c r="F178" s="487"/>
      <c r="G178" s="486"/>
    </row>
    <row r="179" spans="1:8" ht="32.25" customHeight="1">
      <c r="A179" s="354" t="s">
        <v>254</v>
      </c>
      <c r="B179" s="442" t="s">
        <v>255</v>
      </c>
      <c r="C179" s="487">
        <v>1420.8</v>
      </c>
      <c r="D179" s="488">
        <v>1156.0813700000001</v>
      </c>
      <c r="E179" s="486">
        <f t="shared" si="7"/>
        <v>81.368339667792796</v>
      </c>
      <c r="F179" s="487">
        <v>1082.9788100000001</v>
      </c>
      <c r="G179" s="486">
        <f t="shared" si="6"/>
        <v>106.75013761349588</v>
      </c>
    </row>
    <row r="180" spans="1:8" s="6" customFormat="1" ht="26.25">
      <c r="A180" s="359">
        <v>1000</v>
      </c>
      <c r="B180" s="440" t="s">
        <v>84</v>
      </c>
      <c r="C180" s="484">
        <f>SUM(C181+C182+C186+C190)</f>
        <v>65251.179660000002</v>
      </c>
      <c r="D180" s="497">
        <f>D181+D182+D186+D190</f>
        <v>27448.820619999999</v>
      </c>
      <c r="E180" s="486">
        <f t="shared" si="7"/>
        <v>42.066397516528816</v>
      </c>
      <c r="F180" s="498">
        <f>SUM(F181:F190)</f>
        <v>43363.556830000001</v>
      </c>
      <c r="G180" s="486">
        <f t="shared" si="6"/>
        <v>63.299283146003859</v>
      </c>
      <c r="H180" s="93"/>
    </row>
    <row r="181" spans="1:8" ht="26.25">
      <c r="A181" s="360">
        <v>1001</v>
      </c>
      <c r="B181" s="447" t="s">
        <v>85</v>
      </c>
      <c r="C181" s="487">
        <v>60</v>
      </c>
      <c r="D181" s="488">
        <v>0</v>
      </c>
      <c r="E181" s="486">
        <f t="shared" si="7"/>
        <v>0</v>
      </c>
      <c r="F181" s="487">
        <v>8.3932300000000009</v>
      </c>
      <c r="G181" s="486">
        <f t="shared" si="6"/>
        <v>0</v>
      </c>
    </row>
    <row r="182" spans="1:8" ht="26.25">
      <c r="A182" s="360">
        <v>1003</v>
      </c>
      <c r="B182" s="447" t="s">
        <v>86</v>
      </c>
      <c r="C182" s="487">
        <v>11051.56806</v>
      </c>
      <c r="D182" s="488">
        <v>6580.2015799999999</v>
      </c>
      <c r="E182" s="486">
        <f t="shared" si="7"/>
        <v>59.540886363595355</v>
      </c>
      <c r="F182" s="487">
        <v>5939.1380900000004</v>
      </c>
      <c r="G182" s="486">
        <f t="shared" si="6"/>
        <v>110.79388086765296</v>
      </c>
    </row>
    <row r="183" spans="1:8" ht="48" customHeight="1">
      <c r="A183" s="539" t="s">
        <v>532</v>
      </c>
      <c r="B183" s="535" t="s">
        <v>533</v>
      </c>
      <c r="C183" s="540">
        <v>1365.80231</v>
      </c>
      <c r="D183" s="541">
        <v>1152.1373900000001</v>
      </c>
      <c r="E183" s="486">
        <f t="shared" si="7"/>
        <v>84.356087375485558</v>
      </c>
      <c r="F183" s="487"/>
      <c r="G183" s="486"/>
    </row>
    <row r="184" spans="1:8" ht="65.25" customHeight="1">
      <c r="A184" s="539" t="s">
        <v>530</v>
      </c>
      <c r="B184" s="535" t="s">
        <v>502</v>
      </c>
      <c r="C184" s="540">
        <v>110</v>
      </c>
      <c r="D184" s="541">
        <v>66.090230000000005</v>
      </c>
      <c r="E184" s="486">
        <f t="shared" si="7"/>
        <v>60.082027272727281</v>
      </c>
      <c r="F184" s="487"/>
      <c r="G184" s="486"/>
    </row>
    <row r="185" spans="1:8" ht="102.75" customHeight="1">
      <c r="A185" s="539" t="s">
        <v>535</v>
      </c>
      <c r="B185" s="535" t="s">
        <v>534</v>
      </c>
      <c r="C185" s="540">
        <v>179.26575</v>
      </c>
      <c r="D185" s="541">
        <v>140.45520999999999</v>
      </c>
      <c r="E185" s="486">
        <f t="shared" si="7"/>
        <v>78.350276056636574</v>
      </c>
      <c r="F185" s="487"/>
      <c r="G185" s="486"/>
    </row>
    <row r="186" spans="1:8" ht="26.25">
      <c r="A186" s="360">
        <v>1004</v>
      </c>
      <c r="B186" s="447" t="s">
        <v>495</v>
      </c>
      <c r="C186" s="487">
        <v>54058.711600000002</v>
      </c>
      <c r="D186" s="499">
        <v>20821.268459999999</v>
      </c>
      <c r="E186" s="486">
        <f t="shared" si="7"/>
        <v>38.516027932859572</v>
      </c>
      <c r="F186" s="500">
        <v>37134.707999999999</v>
      </c>
      <c r="G186" s="486">
        <f t="shared" si="6"/>
        <v>56.06956290056192</v>
      </c>
    </row>
    <row r="187" spans="1:8" ht="26.25">
      <c r="A187" s="539" t="s">
        <v>458</v>
      </c>
      <c r="B187" s="535" t="s">
        <v>496</v>
      </c>
      <c r="C187" s="540">
        <v>15758.943600000001</v>
      </c>
      <c r="D187" s="542">
        <v>15507</v>
      </c>
      <c r="E187" s="486">
        <f t="shared" si="7"/>
        <v>98.401265932571775</v>
      </c>
      <c r="F187" s="500"/>
      <c r="G187" s="486"/>
    </row>
    <row r="188" spans="1:8" ht="26.25">
      <c r="A188" s="539" t="s">
        <v>536</v>
      </c>
      <c r="B188" s="535" t="s">
        <v>497</v>
      </c>
      <c r="C188" s="540">
        <v>23597.705999999998</v>
      </c>
      <c r="D188" s="542">
        <v>5007.7830000000004</v>
      </c>
      <c r="E188" s="486">
        <f t="shared" si="7"/>
        <v>21.221482291541392</v>
      </c>
      <c r="F188" s="500"/>
      <c r="G188" s="486"/>
    </row>
    <row r="189" spans="1:8" ht="42">
      <c r="A189" s="539" t="s">
        <v>458</v>
      </c>
      <c r="B189" s="535" t="s">
        <v>498</v>
      </c>
      <c r="C189" s="540">
        <v>13653.66</v>
      </c>
      <c r="D189" s="542">
        <v>0</v>
      </c>
      <c r="E189" s="486">
        <f t="shared" si="7"/>
        <v>0</v>
      </c>
      <c r="F189" s="500"/>
      <c r="G189" s="486"/>
    </row>
    <row r="190" spans="1:8" ht="28.5" customHeight="1">
      <c r="A190" s="354" t="s">
        <v>88</v>
      </c>
      <c r="B190" s="442" t="s">
        <v>89</v>
      </c>
      <c r="C190" s="487">
        <v>80.900000000000006</v>
      </c>
      <c r="D190" s="488">
        <v>47.350580000000001</v>
      </c>
      <c r="E190" s="486">
        <f t="shared" si="7"/>
        <v>58.529765142150801</v>
      </c>
      <c r="F190" s="487">
        <v>281.31751000000003</v>
      </c>
      <c r="G190" s="486">
        <f t="shared" si="6"/>
        <v>16.831721566140693</v>
      </c>
    </row>
    <row r="191" spans="1:8" ht="26.25">
      <c r="A191" s="353" t="s">
        <v>90</v>
      </c>
      <c r="B191" s="440" t="s">
        <v>91</v>
      </c>
      <c r="C191" s="484">
        <f>C192+C194</f>
        <v>8810.0499999999993</v>
      </c>
      <c r="D191" s="485">
        <f>D192+D194</f>
        <v>7638.9701799999993</v>
      </c>
      <c r="E191" s="486">
        <f t="shared" si="7"/>
        <v>86.707455462795338</v>
      </c>
      <c r="F191" s="484">
        <f>SUM(F192:F194)</f>
        <v>5266.5709999999999</v>
      </c>
      <c r="G191" s="486">
        <f t="shared" si="6"/>
        <v>145.04637229802844</v>
      </c>
    </row>
    <row r="192" spans="1:8" ht="26.25">
      <c r="A192" s="354" t="s">
        <v>92</v>
      </c>
      <c r="B192" s="442" t="s">
        <v>93</v>
      </c>
      <c r="C192" s="487">
        <v>919</v>
      </c>
      <c r="D192" s="488">
        <v>650.83749999999998</v>
      </c>
      <c r="E192" s="486">
        <f t="shared" si="7"/>
        <v>70.820184983677905</v>
      </c>
      <c r="F192" s="487">
        <v>416.334</v>
      </c>
      <c r="G192" s="486">
        <f t="shared" si="6"/>
        <v>156.32581052712484</v>
      </c>
    </row>
    <row r="193" spans="1:9" ht="38.25" customHeight="1">
      <c r="A193" s="522" t="s">
        <v>537</v>
      </c>
      <c r="B193" s="534" t="s">
        <v>559</v>
      </c>
      <c r="C193" s="540">
        <v>919</v>
      </c>
      <c r="D193" s="541">
        <v>570.80999999999995</v>
      </c>
      <c r="E193" s="486"/>
      <c r="F193" s="487"/>
      <c r="G193" s="486"/>
    </row>
    <row r="194" spans="1:9" ht="26.25" customHeight="1">
      <c r="A194" s="354" t="s">
        <v>94</v>
      </c>
      <c r="B194" s="442" t="s">
        <v>95</v>
      </c>
      <c r="C194" s="487">
        <v>7891.05</v>
      </c>
      <c r="D194" s="488">
        <v>6988.1326799999997</v>
      </c>
      <c r="E194" s="486">
        <f t="shared" si="7"/>
        <v>88.557703727640799</v>
      </c>
      <c r="F194" s="487">
        <v>4850.2370000000001</v>
      </c>
      <c r="G194" s="486">
        <f t="shared" si="6"/>
        <v>144.07816937605315</v>
      </c>
    </row>
    <row r="195" spans="1:9" ht="44.25" customHeight="1">
      <c r="A195" s="522" t="s">
        <v>537</v>
      </c>
      <c r="B195" s="534" t="s">
        <v>538</v>
      </c>
      <c r="C195" s="540">
        <v>6072.8680000000004</v>
      </c>
      <c r="D195" s="541">
        <v>5169.9506799999999</v>
      </c>
      <c r="E195" s="486">
        <f t="shared" si="7"/>
        <v>85.131945565093787</v>
      </c>
      <c r="F195" s="487"/>
      <c r="G195" s="486"/>
    </row>
    <row r="196" spans="1:9" ht="50.25" customHeight="1">
      <c r="A196" s="522" t="s">
        <v>539</v>
      </c>
      <c r="B196" s="534" t="s">
        <v>540</v>
      </c>
      <c r="C196" s="540">
        <v>1818.182</v>
      </c>
      <c r="D196" s="541">
        <v>1818.182</v>
      </c>
      <c r="E196" s="486">
        <f t="shared" si="7"/>
        <v>100</v>
      </c>
      <c r="F196" s="487"/>
      <c r="G196" s="486"/>
    </row>
    <row r="197" spans="1:9" ht="18.75" customHeight="1">
      <c r="A197" s="354" t="s">
        <v>98</v>
      </c>
      <c r="B197" s="442" t="s">
        <v>99</v>
      </c>
      <c r="C197" s="487"/>
      <c r="D197" s="488"/>
      <c r="E197" s="486"/>
      <c r="F197" s="487"/>
      <c r="G197" s="486"/>
    </row>
    <row r="198" spans="1:9" ht="48" customHeight="1">
      <c r="A198" s="354" t="s">
        <v>100</v>
      </c>
      <c r="B198" s="442" t="s">
        <v>99</v>
      </c>
      <c r="C198" s="487"/>
      <c r="D198" s="488"/>
      <c r="E198" s="486"/>
      <c r="F198" s="487"/>
      <c r="G198" s="486"/>
    </row>
    <row r="199" spans="1:9" ht="31.5" customHeight="1">
      <c r="A199" s="353" t="s">
        <v>102</v>
      </c>
      <c r="B199" s="440" t="s">
        <v>103</v>
      </c>
      <c r="C199" s="484">
        <f>C200</f>
        <v>0</v>
      </c>
      <c r="D199" s="501">
        <f>D200</f>
        <v>0</v>
      </c>
      <c r="E199" s="486"/>
      <c r="F199" s="502"/>
      <c r="G199" s="486"/>
    </row>
    <row r="200" spans="1:9" ht="27" customHeight="1">
      <c r="A200" s="354" t="s">
        <v>104</v>
      </c>
      <c r="B200" s="442" t="s">
        <v>105</v>
      </c>
      <c r="C200" s="487">
        <v>0</v>
      </c>
      <c r="D200" s="488">
        <v>0</v>
      </c>
      <c r="E200" s="486"/>
      <c r="F200" s="487">
        <v>0</v>
      </c>
      <c r="G200" s="486"/>
    </row>
    <row r="201" spans="1:9" ht="42.75" customHeight="1">
      <c r="A201" s="353" t="s">
        <v>106</v>
      </c>
      <c r="B201" s="443" t="s">
        <v>107</v>
      </c>
      <c r="C201" s="503">
        <f>C202</f>
        <v>0</v>
      </c>
      <c r="D201" s="504">
        <v>0</v>
      </c>
      <c r="E201" s="486"/>
      <c r="F201" s="503">
        <v>0</v>
      </c>
      <c r="G201" s="486"/>
    </row>
    <row r="202" spans="1:9" ht="45.75" customHeight="1">
      <c r="A202" s="354" t="s">
        <v>108</v>
      </c>
      <c r="B202" s="444" t="s">
        <v>557</v>
      </c>
      <c r="C202" s="489">
        <v>0</v>
      </c>
      <c r="D202" s="490">
        <v>0</v>
      </c>
      <c r="E202" s="486"/>
      <c r="F202" s="489">
        <v>0</v>
      </c>
      <c r="G202" s="486"/>
    </row>
    <row r="203" spans="1:9" s="6" customFormat="1" ht="27" thickBot="1">
      <c r="A203" s="359"/>
      <c r="B203" s="448" t="s">
        <v>113</v>
      </c>
      <c r="C203" s="505">
        <f>C82+C91+C93+C98+C126+C150+C153+C172+C180+C191+C199+C201</f>
        <v>1238988.37613</v>
      </c>
      <c r="D203" s="505">
        <f>D82+D91+D93+D98+D126+D150+D153+D172+D180+D191+D199+D201</f>
        <v>683997.93401999993</v>
      </c>
      <c r="E203" s="515">
        <f t="shared" si="7"/>
        <v>55.20616231739627</v>
      </c>
      <c r="F203" s="505">
        <f>F82+F91+F93+F98+F126+F150+F153+F172+F180+F191+F199+F201</f>
        <v>652122.30281000002</v>
      </c>
      <c r="G203" s="506">
        <f t="shared" si="6"/>
        <v>104.88798359949469</v>
      </c>
      <c r="H203" s="93"/>
      <c r="I203" s="93"/>
    </row>
    <row r="204" spans="1:9" ht="20.25">
      <c r="A204" s="361"/>
      <c r="B204" s="362"/>
      <c r="C204" s="363"/>
      <c r="D204" s="374"/>
      <c r="E204" s="374"/>
      <c r="F204" s="374"/>
      <c r="G204" s="364"/>
    </row>
    <row r="205" spans="1:9" s="65" customFormat="1" ht="20.25">
      <c r="A205" s="365" t="s">
        <v>447</v>
      </c>
      <c r="B205" s="365"/>
      <c r="C205" s="366"/>
      <c r="D205" s="366"/>
      <c r="E205" s="366"/>
      <c r="F205" s="366"/>
      <c r="G205" s="367"/>
    </row>
    <row r="206" spans="1:9" s="65" customFormat="1" ht="20.25">
      <c r="A206" s="368" t="s">
        <v>431</v>
      </c>
      <c r="B206" s="368"/>
      <c r="C206" s="366" t="s">
        <v>432</v>
      </c>
      <c r="D206" s="366"/>
      <c r="E206" s="366"/>
      <c r="F206" s="366"/>
      <c r="G206" s="367"/>
    </row>
  </sheetData>
  <customSheetViews>
    <customSheetView guid="{61528DAC-5C4C-48F4-ADE2-8A724B05A086}" scale="62" showPageBreaks="1" printArea="1" view="pageBreakPreview" topLeftCell="A13">
      <selection activeCell="G200" sqref="G200"/>
      <rowBreaks count="2" manualBreakCount="2">
        <brk id="80" max="5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80" max="5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96" t="s">
        <v>409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3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1">
        <f>C37+C38</f>
        <v>7133.6502700000001</v>
      </c>
      <c r="D47" s="393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8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400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7">
        <f>C52+C60+C62+C68+C73+C77+C84</f>
        <v>7895.2142299999996</v>
      </c>
      <c r="D94" s="387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425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7">
        <f>C43+C44+C45+C47+C48+C46+C49</f>
        <v>55210.448759999999</v>
      </c>
      <c r="D42" s="422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8">
        <v>5604.2</v>
      </c>
      <c r="D43" s="379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4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400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2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3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5" t="s">
        <v>55</v>
      </c>
      <c r="B74" s="31" t="s">
        <v>56</v>
      </c>
      <c r="C74" s="404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5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7">
        <f>C58+C66+C68+C74+C79+C84+C92+C87+C98</f>
        <v>60977.588550000008</v>
      </c>
      <c r="D102" s="387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424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6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5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7">
        <f>C56+C64+C66+C72+C79+C83+C85+C90+C77</f>
        <v>19744.993429999999</v>
      </c>
      <c r="D100" s="387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6" t="s">
        <v>423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80">
        <v>0</v>
      </c>
      <c r="D44" s="381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400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422</v>
      </c>
      <c r="B1" s="596"/>
      <c r="C1" s="596"/>
      <c r="D1" s="596"/>
      <c r="E1" s="596"/>
      <c r="F1" s="596"/>
    </row>
    <row r="2" spans="1:6">
      <c r="A2" s="596"/>
      <c r="B2" s="596"/>
      <c r="C2" s="596"/>
      <c r="D2" s="596"/>
      <c r="E2" s="596"/>
      <c r="F2" s="596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8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2023-09-06T05:51:28Z</cp:lastPrinted>
  <dcterms:created xsi:type="dcterms:W3CDTF">1996-10-08T23:32:33Z</dcterms:created>
  <dcterms:modified xsi:type="dcterms:W3CDTF">2023-09-06T06:28:40Z</dcterms:modified>
</cp:coreProperties>
</file>