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'Лист1'!$3:$4</definedName>
    <definedName name="_xlnm.Print_Area" localSheetId="0">'Лист1'!$A$1:$E$405</definedName>
  </definedNames>
  <calcPr fullCalcOnLoad="1"/>
</workbook>
</file>

<file path=xl/sharedStrings.xml><?xml version="1.0" encoding="utf-8"?>
<sst xmlns="http://schemas.openxmlformats.org/spreadsheetml/2006/main" count="387" uniqueCount="281">
  <si>
    <t>/ в руб. /</t>
  </si>
  <si>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</si>
  <si>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</si>
  <si>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</si>
  <si>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</si>
  <si>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</si>
  <si>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</si>
  <si>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</si>
  <si>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ОБРАЗОВАНИЕ</t>
  </si>
  <si>
    <t>СОЦИАЛЬНАЯ ПОЛИТИКА</t>
  </si>
  <si>
    <t>ВСЕГО РАСХОДОВ</t>
  </si>
  <si>
    <t>Справочно:</t>
  </si>
  <si>
    <t xml:space="preserve">             Резервный фонд</t>
  </si>
  <si>
    <t xml:space="preserve">             Выдано бюджетных кредитов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</si>
  <si>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</si>
  <si>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</si>
  <si>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</si>
  <si>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</si>
  <si>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</si>
  <si>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ПРОЧИЕ НЕНАЛОГОВЫЕ ДОХОДЫ</t>
  </si>
  <si>
    <t>ОБЩЕГОСУДАРСТВЕННЫЕ ВОПРОСЫ</t>
  </si>
  <si>
    <t>Функционирование местных администраций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</si>
  <si>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</si>
  <si>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</si>
  <si>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</si>
  <si>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</si>
  <si>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Налог на доходы физических лиц</t>
  </si>
  <si>
    <t>ЗАДОЛЖЕННОСТЬ ПО ОТМЕНЕННЫМ ДОХОДАМ</t>
  </si>
  <si>
    <t>Невыясненные поступления</t>
  </si>
  <si>
    <t xml:space="preserve">Другие общегосударственные вопросы </t>
  </si>
  <si>
    <t>Социальное обеспечение населения</t>
  </si>
  <si>
    <t>Охрана семьи и детства</t>
  </si>
  <si>
    <t>ИНЫЕ МЕЖБЮДЖЕТНЫЕ ТРАНСФЕРТЫ</t>
  </si>
  <si>
    <t>Другие вопросы в области национальной экономики</t>
  </si>
  <si>
    <t>Сбор за пользование объектами животного мира</t>
  </si>
  <si>
    <t>ВОЗВРАТ ОСТАТКОВ СУБСИДИЙ, СУБВЕНЦИЙ И ИНЫХ МЕЖБЮДЖЕТНЫХ ТРАНСФЕРТОВ</t>
  </si>
  <si>
    <t>НАЦИОНАЛЬНАЯ ОБОРОНА</t>
  </si>
  <si>
    <t xml:space="preserve">Дошкольное образование 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</si>
  <si>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</si>
  <si>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</si>
  <si>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</si>
  <si>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</si>
  <si>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</si>
  <si>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 xml:space="preserve">         субсидии поселениям на обеспечение жильем молодых семей в рамках ФЦП "Жилище"</t>
  </si>
  <si>
    <t>ФИЗИЧЕСКАЯ КУЛЬТУРА И СПОРТ</t>
  </si>
  <si>
    <t>Арендная плата за земли</t>
  </si>
  <si>
    <t>республиканские средства</t>
  </si>
  <si>
    <t>Профицит, дефицит (-)</t>
  </si>
  <si>
    <t>КУЛЬТУРА, КИНЕМАТОГРАФИЯ</t>
  </si>
  <si>
    <t xml:space="preserve">БЕЗВОЗМЕЗДНЫЕ  ПОСТУПЛЕНИЯ </t>
  </si>
  <si>
    <t>Прочие субсидии</t>
  </si>
  <si>
    <t>Субвенции на обеспечение жилыми помещениями детей-сирот</t>
  </si>
  <si>
    <t xml:space="preserve">                     опека и попечительство</t>
  </si>
  <si>
    <t xml:space="preserve">                     административные комиссии</t>
  </si>
  <si>
    <t>федеральные средства</t>
  </si>
  <si>
    <t>в том числе: субсидии на выполнение мунзадания</t>
  </si>
  <si>
    <t xml:space="preserve">ДОХОДЫ БЮДЖЕТА ОТ ВОЗВРАТА БЮДЖЕТАМИ ОСТАТКОВ СУБСИДИЙ, СУБВЕНЦИЙ И ИНЫХ МЕЖБЮДЖЕТНЫХ ТРАНСФЕРТОВ </t>
  </si>
  <si>
    <t>Судебная система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</si>
  <si>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</si>
  <si>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</si>
  <si>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</si>
  <si>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Сельское хозяйство и рыболовство</t>
  </si>
  <si>
    <t>организация конкурсов,выставок и ярмарок</t>
  </si>
  <si>
    <t>Коммунальное хозяйство</t>
  </si>
  <si>
    <t>Обеспечение деятельности финансовых органов и органов финансового надзора</t>
  </si>
  <si>
    <t xml:space="preserve">                     учебные расходы в дошкольных образоват. учреждениях</t>
  </si>
  <si>
    <t>ДОТАЦИИ</t>
  </si>
  <si>
    <t xml:space="preserve">в том числе:  </t>
  </si>
  <si>
    <t xml:space="preserve">                     ведение учета граждан</t>
  </si>
  <si>
    <t xml:space="preserve">          обеспечение жилыми помещениями детей-сирот</t>
  </si>
  <si>
    <t>НАЛОГИ НА ПРИБЫЛЬ, ДОХОДЫ</t>
  </si>
  <si>
    <t>НАЛОГИ, СБОРЫ И РЕГУЛЯРНЫЕ ПЛАТЕЖИ ЗА ПОЛЬЗОВАНИЕ ПРИРОДНЫМИ РЕСУРСАМИ</t>
  </si>
  <si>
    <t>ШТРАФЫ, САНКЦИИ, ВОЗМЕЩЕНИЕ УЩЕРБА</t>
  </si>
  <si>
    <t>ДОХОДЫ ОТ ИСПОЛЬЗОВАНИЯ ИМУЩЕСТВА, НАХОДЯЩЕГОСЯ В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</si>
  <si>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</si>
  <si>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</si>
  <si>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проведение мероприятий для детей и молодежи</t>
  </si>
  <si>
    <t>Прочие неналоговые доходы</t>
  </si>
  <si>
    <t xml:space="preserve">            проведение землеустроительных (кадастровых) работ </t>
  </si>
  <si>
    <t>Транспортный налог с организаций</t>
  </si>
  <si>
    <t>Транспортный налог с физических лиц</t>
  </si>
  <si>
    <t>в том числе: работникам образования</t>
  </si>
  <si>
    <t xml:space="preserve">                     работникам культуры</t>
  </si>
  <si>
    <t>работникам образования</t>
  </si>
  <si>
    <t>работникам культуры</t>
  </si>
  <si>
    <t>обустройство улично-дорожной сети</t>
  </si>
  <si>
    <t>Транспорт</t>
  </si>
  <si>
    <t xml:space="preserve">Дополнительное образование детей </t>
  </si>
  <si>
    <t>Благоустройство</t>
  </si>
  <si>
    <t>Доходы от сдачи в аренду имущества</t>
  </si>
  <si>
    <t xml:space="preserve">                    оплата жилищно-коммунальных услуг отдельным категориям граждан</t>
  </si>
  <si>
    <t xml:space="preserve">          осущ-е мероприятий по регулированию численности безнадзорных животных</t>
  </si>
  <si>
    <t xml:space="preserve">                    создание комиссий по делам несовершеннолетних</t>
  </si>
  <si>
    <t xml:space="preserve">              подпрограмма "Безопасный город"</t>
  </si>
  <si>
    <t>материальное стимулирование деятельности народных дружинников</t>
  </si>
  <si>
    <t>капитальный ремонт и ремонт дворовых территорий многоквартирных домов (республиканские средства)</t>
  </si>
  <si>
    <r>
      <t xml:space="preserve">СПРАВОЧНО:  </t>
    </r>
    <r>
      <rPr>
        <sz val="10"/>
        <rFont val="Times New Roman"/>
        <family val="1"/>
      </rPr>
      <t xml:space="preserve">       </t>
    </r>
    <r>
      <rPr>
        <sz val="11"/>
        <rFont val="Times New Roman"/>
        <family val="1"/>
      </rPr>
      <t xml:space="preserve"> </t>
    </r>
    <r>
      <rPr>
        <b/>
        <sz val="12"/>
        <rFont val="Times New Roman"/>
        <family val="1"/>
      </rPr>
      <t>Дорожный  фонд</t>
    </r>
  </si>
  <si>
    <t>Доходы</t>
  </si>
  <si>
    <t>Расходы</t>
  </si>
  <si>
    <t>СУБВЕНЦИИ БЮДЖЕТАМ БЮДЖЕТНОЙ СИСТЕМЫ</t>
  </si>
  <si>
    <t>Общеэкономические вопросы</t>
  </si>
  <si>
    <t xml:space="preserve">            организация временного трудоустройства несовершеннолетних граждан</t>
  </si>
  <si>
    <t>персонифицированное финансирование дополнительного образования детей</t>
  </si>
  <si>
    <t>материально-техническое обеспечение деятельности народных дружинников</t>
  </si>
  <si>
    <t>проведение муниципального конкурса "Лучший народный дружинник"</t>
  </si>
  <si>
    <t xml:space="preserve">         улучшение жилищных условий граждан, проживающих и работающих в сельской местности, в рамках мероприятий по устойчивому развитию сельских территорий</t>
  </si>
  <si>
    <t>Налог, взимаемый в связи с применением упрощенной системы налогообложения</t>
  </si>
  <si>
    <t>СУБСИДИИ БЮДЖЕТАМ БЮДЖЕТНОЙ СИСТЕМЫ РОССИЙСКОЙ ФЕДЕРАЦИИ</t>
  </si>
  <si>
    <t>улучшение жилищных условий граждан, проживающих в сельских территориях</t>
  </si>
  <si>
    <t>укрепление материально-технической базы муниципальных библиотек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</si>
  <si>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</si>
  <si>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 xml:space="preserve">субсидии на иные цели, из них </t>
  </si>
  <si>
    <t>И.о. начальника финансового отдела</t>
  </si>
  <si>
    <t>Т.Н. Манюкова</t>
  </si>
  <si>
    <t>Налог, взимаемый в связи с применением патентной системы налогообложения</t>
  </si>
  <si>
    <t>государственная поддержка муниципальных учреждений культуры, находящихся на территориях сельских поселений</t>
  </si>
  <si>
    <t xml:space="preserve">                    установление регулируемых тарифов на перевозки пассажиров и багажа автомобильным транспортом</t>
  </si>
  <si>
    <t>обеспечение перевозок пассажиров автомобильным транспортом</t>
  </si>
  <si>
    <t>организация оздоровительной кампании детей в летнее время</t>
  </si>
  <si>
    <t>капитальный ремонт источников водоснабжения (водонапорных башен и водозаборных скважин) в населенных пунктах</t>
  </si>
  <si>
    <t>Прочие доходы от использования имущества</t>
  </si>
  <si>
    <t>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</t>
  </si>
  <si>
    <t>Налоговые доходы</t>
  </si>
  <si>
    <t>Неналоговые доходы</t>
  </si>
  <si>
    <t>реализация вопросов местного значения в сфере образования, культуры, физической культуры и спорта</t>
  </si>
  <si>
    <t>Единый налог на вмененный доход</t>
  </si>
  <si>
    <t xml:space="preserve">            содействие формированию положительного имиджа предпринимательской деятельности</t>
  </si>
  <si>
    <t>Другие вопросы в области жилищно-коммунального хозяйства</t>
  </si>
  <si>
    <t xml:space="preserve">                     учебные расходы в общеобразовательных учреждениях</t>
  </si>
  <si>
    <t>реализация инициативных проектов</t>
  </si>
  <si>
    <t>профилактика правонарушений и преступности</t>
  </si>
  <si>
    <t>обеспечение безопасности участия детей в дорожном движении</t>
  </si>
  <si>
    <t>организация и проведение мероприятий, направленных на патриотическое воспитание детей</t>
  </si>
  <si>
    <t>Жилищное хозяйство</t>
  </si>
  <si>
    <t>обеспечение мероприятий по капитальному ремонту многоквартирных домов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</si>
  <si>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</si>
  <si>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>обеспечение бесплатным двухразовым питанием обучающихся общеобразовательных организаций, находящихся на территории Чувашской Республики, осваивающих образовательные программы начального общего, основного общего и среднего общего образования, являющихся членами семей лиц, призванными на военную службу по мобилизации в Вооруженные Силы Российской Федерации, а также лиц, принимающих (принимавших) участие в специальной военной операции</t>
  </si>
  <si>
    <t xml:space="preserve">оплата исполнительных листов о взыскании в солидарном порядке с МУП "Жилищно-коммунальное хозяйство Козловского района"  и администрации Козловского района Чувашской Республики перед ООО "Газпром межрегионгаз Чебоксары" и АО "Чувашская энергосбытовая компания" за потребленный природный газ и электрическую энергию </t>
  </si>
  <si>
    <t>организация и проведение фестивалей, конкурсов, торжественных вечеров, концертов и иных зрелищных мероприятий</t>
  </si>
  <si>
    <t>% исполне-ния к плану 2023 г.</t>
  </si>
  <si>
    <t>Отклонение от плана 2023 г            ( +, - )</t>
  </si>
  <si>
    <t>Налог на имущество физических лиц</t>
  </si>
  <si>
    <t>Земельный налог с организаций</t>
  </si>
  <si>
    <t>Земельный налог с физических лиц</t>
  </si>
  <si>
    <t>капитальный ремонт и ремонт автомобильных дорог в границах муниципального округа (республиканские средства)</t>
  </si>
  <si>
    <t>Субсидии бюджетам муниципальных округов на подготовку проектов межевания земельных участков и на проведение кадастровых работ</t>
  </si>
  <si>
    <t>Субсидии бюджетам муниципальных округов на обновление материально-технической базы для организации учебно-исследовательской, научно-практической деятельности, занятий физической культурой и спортом в образовательных организациях</t>
  </si>
  <si>
    <t xml:space="preserve">в том числе: </t>
  </si>
  <si>
    <t>техническая инвентаризация и определение кадастровой стоимости объектов недвижимости</t>
  </si>
  <si>
    <t xml:space="preserve">              содержание аварийно-спасательного звена</t>
  </si>
  <si>
    <t xml:space="preserve">              содержание ЕДДС</t>
  </si>
  <si>
    <t xml:space="preserve">              противопожарные мероприятия</t>
  </si>
  <si>
    <t xml:space="preserve">              модернизация и развитие автоматизированной системы центрального оповещения</t>
  </si>
  <si>
    <t xml:space="preserve">              мероприятия по предупреждению и ликвидации чрезвычайных ситуаций</t>
  </si>
  <si>
    <t xml:space="preserve">мероприятия по регулированию численности безнадзорных животных </t>
  </si>
  <si>
    <t xml:space="preserve"> средства бюджета МО</t>
  </si>
  <si>
    <t>реализация комплекса мероприятий по борьбе с распространением борщевика Сосновского на территории Чувашской Республики</t>
  </si>
  <si>
    <t>подготовка проектов межевания земельных участков и на проведение кадастровых работ</t>
  </si>
  <si>
    <t xml:space="preserve">капитальный ремонт и ремонт автомобильных дорог в границах муниципального округа </t>
  </si>
  <si>
    <t>содержание автомобильных дорог в границах муниципального округа</t>
  </si>
  <si>
    <t>содержание автомобильных дорог в границах поселений</t>
  </si>
  <si>
    <t>капитальный ремонт и ремонт автомобильных дорог в границах населенных пунктов поселений</t>
  </si>
  <si>
    <t xml:space="preserve"> средства бюджета МО (в рамках софинансирования)</t>
  </si>
  <si>
    <t>капитальный ремонт и ремонт дворовых территорий многоквартирных домов</t>
  </si>
  <si>
    <t xml:space="preserve">организация и обеспечение безопасности дорожного движения </t>
  </si>
  <si>
    <t>разработка генеральных планов муниципальных образований</t>
  </si>
  <si>
    <t xml:space="preserve">            содержание объектов коммунального хозяйства</t>
  </si>
  <si>
    <t>эксплуатация, техническое содержание и обслуживание сетей водопровода</t>
  </si>
  <si>
    <t xml:space="preserve">             дотация на возмещение убытков бани</t>
  </si>
  <si>
    <t>капитальный и текущий ремонт объектов водоснабжения (водозаборных сооружений, водопроводов)</t>
  </si>
  <si>
    <t>благоустройство дворовых и общественных территорий муниципальных образований</t>
  </si>
  <si>
    <t>уличное  освещение</t>
  </si>
  <si>
    <t>озеленение</t>
  </si>
  <si>
    <t>реализация мероприятий по благоустройству территории</t>
  </si>
  <si>
    <t>организация и содержание  мест  захоронения</t>
  </si>
  <si>
    <t>реализация программ формирования современной городской среды</t>
  </si>
  <si>
    <t xml:space="preserve">                      средства бюджета МО</t>
  </si>
  <si>
    <t>организация временного трудоустройства безработных граждан, испытывающих трудности в поиске работы</t>
  </si>
  <si>
    <t>ОХРАНА ОКРУЖАЮЩЕЙ СРЕДЫ</t>
  </si>
  <si>
    <t>развитие и совершенствование системы мониторинга окружающей среды</t>
  </si>
  <si>
    <t>организация в населенных пунктах сбора и вывоза твердых коммунальных отходов</t>
  </si>
  <si>
    <t>организация экологических мероприятий</t>
  </si>
  <si>
    <t>расходы, связанные с освобождением от платы (установлением льготного размера платы), взимаемой с родителей (законных представителей) за присмотр и уход за детьми в дошкольных образовательных организациях</t>
  </si>
  <si>
    <t>организация льготного питания для отдельных категорий учащихся в общеобразовательных организациях</t>
  </si>
  <si>
    <t>капитальный ремонт муниципальных образовательных организаций</t>
  </si>
  <si>
    <t>обновление материально-технической базы для организации занятий физической культурой и спортом (ремонт спортзала КСОШ № 3)</t>
  </si>
  <si>
    <t>укрепление материально-технической базы муниципальных образовательных организаций (в части обеспечения в отношении объектов капитального ремонта требований к антитеррористической защищенности объектов (территорий), установленных законодательством)</t>
  </si>
  <si>
    <t xml:space="preserve">              ЗАГСы (федеральные средства)</t>
  </si>
  <si>
    <t>из них: составление (изменение) списков кандидатов в присяжные заседатели федеральных судов (федеральные средства)</t>
  </si>
  <si>
    <t>осуществление первичного воинского учета на территориях, где отсутствуют военные комиссариаты (федеральные средства)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</si>
  <si>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(федеральные средства)</t>
  </si>
  <si>
    <t xml:space="preserve">обеспечение деятельности централизованной бухгалтерии и методического кабинета отдела образования </t>
  </si>
  <si>
    <t>организация и проведение физкультурных мероприятий</t>
  </si>
  <si>
    <t>Доходы от продажи  земельных  участков</t>
  </si>
  <si>
    <t>Доходы от реализации имущества</t>
  </si>
  <si>
    <t>администрации Козловского муниципального округа</t>
  </si>
  <si>
    <t>Дотации бюджетам муниципальных округов на выравнивание бюджетной обеспеченности</t>
  </si>
  <si>
    <t>Субсидии бюджетам муниципальных округов на осуществление дорожной деятельности в отношении автомобильных дорог общего пользования, а также капитальный ремонт и ремонт дворовых территорий многоквартирных домов, проездов  к дворовым территориям многоквартирных домов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</si>
  <si>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</si>
  <si>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 бюджетам муниципальных округов на реализацию мероприятий по обеспечению жильем молодых семей</t>
  </si>
  <si>
    <t>Субсидии  бюджетам муниципальных округов на обеспечение комплексного развития сельских территорий</t>
  </si>
  <si>
    <t>Субсидии бюджетам муниципальных округов на поддержку муниципальных программ формирования современной городской среды</t>
  </si>
  <si>
    <t xml:space="preserve">Субсидии  бюджетам муниципальных округов на поддержку отрасли культуры </t>
  </si>
  <si>
    <t>государственная поддержка лучших учреждений культуры</t>
  </si>
  <si>
    <t>содержание автомобильных дорог общего пользования местного значения вне границ населенных пунктов в границах муниципального округа (республиканские средства)</t>
  </si>
  <si>
    <t>капитальный ремонт и ремонт автомобильных дорог в границах населенных пунктов поселения (республиканские средства)</t>
  </si>
  <si>
    <t>укрепление материально-технической базы муниципальных библиотек (республиканские средства)</t>
  </si>
  <si>
    <t>содержание автомобильных дорог общего пользования местного значения в границах населенных пунктов поселения (республиканские средства)</t>
  </si>
  <si>
    <t>реализация инициативных проектов (республиканские средства)</t>
  </si>
  <si>
    <t>реализация вопросов местного значения в сфере образования, культуры и физической культуры и спорта (республиканские средства)</t>
  </si>
  <si>
    <t>реализация комплекса мероприятий по борьбе с распространением борщевика Сосновского на территории Чувашской Республики (республиканские средства)</t>
  </si>
  <si>
    <t>укрепление материально-технической базы муниципальных образовательных организаций (в части обеспечения в отношении объектов капитального ремонта требований к антитеррористической защищенности объектов (территорий), установленных законодательством) (республиканские средства)</t>
  </si>
  <si>
    <t>капитальный ремонт источников водоснабжения (водонапорных башен и водозаборных скважин) в населенных пунктах (республиканские средства)</t>
  </si>
  <si>
    <t>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 (республиканские средства)</t>
  </si>
  <si>
    <t>Субвенции поселениям на выполнение передаваемых полномочий (республиканские средства)</t>
  </si>
  <si>
    <t>Субвенции на государственную регистрацию актов гражданского состояния (федеральные средства)</t>
  </si>
  <si>
    <t>Субвенции на составление (изменение) списков кандидатов в присяжные заседатели федеральных судов (федеральные средства)</t>
  </si>
  <si>
    <t>Субвенции поселениям на осуществление первичного воинского учета (федеральные средства)</t>
  </si>
  <si>
    <t>Субвенции на компенсацию части родительской платы (республиканские средства)</t>
  </si>
  <si>
    <t xml:space="preserve">            организация деятельности комиссии по делам несовершеннолетних (республиканские средства)</t>
  </si>
  <si>
    <t xml:space="preserve">           из них на обеспечение деятельности административных комиссий (республиканские средства)</t>
  </si>
  <si>
    <t xml:space="preserve">            опека и попечительство (республиканские средства)</t>
  </si>
  <si>
    <t xml:space="preserve">           полномочия  в  сфере трудовых отношений (республиканские средства)</t>
  </si>
  <si>
    <t>из них республиканские средства</t>
  </si>
  <si>
    <t xml:space="preserve">реализация мероприятий по благоустройству дворовых территорий и тротуаров </t>
  </si>
  <si>
    <t xml:space="preserve">                      республиканские средства</t>
  </si>
  <si>
    <t>в том числе:  федеральные средства</t>
  </si>
  <si>
    <t>осуществление государственных полномочий Чувашской Республики по учету граждан, нуждающихся в жилых помещениях (республиканские средства)</t>
  </si>
  <si>
    <t>в т. ч. республиканские средства</t>
  </si>
  <si>
    <t>в т. ч. республиканские средства (учебные  расходы)</t>
  </si>
  <si>
    <t xml:space="preserve">          компенсация части платы за содержание ребенка (республиканские средства)</t>
  </si>
  <si>
    <t xml:space="preserve">         социальная поддержка отдельных категорий граждан по оплате ЖКУ (республиканские средства)</t>
  </si>
  <si>
    <t xml:space="preserve"> оказание материальной помощи гражданам</t>
  </si>
  <si>
    <t xml:space="preserve">                     трудовые отношения</t>
  </si>
  <si>
    <t xml:space="preserve">содержание МКУ "Центр бухгалтерского обслуживания и финансово-хозяйственного обеспечения" </t>
  </si>
  <si>
    <t xml:space="preserve"> средства населения</t>
  </si>
  <si>
    <t xml:space="preserve"> средства бюджета МО 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</si>
  <si>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</si>
  <si>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</si>
  <si>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районные средства</t>
  </si>
  <si>
    <t>поддержка талантливой и одаренной молодежи</t>
  </si>
  <si>
    <t>Инициативные платежи</t>
  </si>
  <si>
    <t>разработка генеральных планов муниципальных образований Чувашской Республики (республиканские средства)</t>
  </si>
  <si>
    <t>укрепление материально-технической базы муниципальных образовательных организаций (в части благоустройства территории муниципальных общеобразовательных организаций в рамках модернизации инфраструктуры) (республиканские средства)</t>
  </si>
  <si>
    <t>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«О мерах по реализации государственной социальной политики» (республиканские средства)</t>
  </si>
  <si>
    <t>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«О национальной стратегии действий в интересах детей на 2012-2017 годы» (республиканские средства)</t>
  </si>
  <si>
    <t>реализация мероприятий по благоустройству дворовых территорий и тротуаров (республиканские средства)</t>
  </si>
  <si>
    <t>разработка правил землепользования и застройки муниципальных образований (республиканские средства)</t>
  </si>
  <si>
    <t>обеспечение функций муниципальных органов в целях осуществления делегированных государственных полномочий Российской Федерации на государственную регистрацию актов гражданского состояния</t>
  </si>
  <si>
    <t>разработка правил землепользования и застройки муниципальных образований</t>
  </si>
  <si>
    <t>содержание муниципального жилищного фонда</t>
  </si>
  <si>
    <t>обеспечение бесплатным двухразовым питанием обучающихся общеобразовательных организаций, находящихся на территории Чувашской Республики, осваивающих образовательные программы начального общего, основного общего и среднего общего образования, являющихся членами семей лиц, призванными на военную службу по мобилизации в Вооруженные Силы Российской Федерации, а также лиц, принимающих (принимавших) участие в специальной военной операции (республиканские средства)</t>
  </si>
  <si>
    <t>укрепление материально-технической базы муниципальных образовательных организаций (в части завершения капитального ремонта зданий и благоустройства территории муниципальных общеобразовательных организаций в рамках модернизации инфраструктуры)</t>
  </si>
  <si>
    <t>средства бюджета МО (в рамках софинансирования)</t>
  </si>
  <si>
    <t xml:space="preserve">средства бюджета МО </t>
  </si>
  <si>
    <t>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«О национальной стратегии действий в интересах детей на 2012-2017 годы»</t>
  </si>
  <si>
    <t xml:space="preserve">                      ср-ва республиканского бюджета</t>
  </si>
  <si>
    <t xml:space="preserve">                      ср-ва районного бюджета</t>
  </si>
  <si>
    <t>мероприятия по сохранению, использованию, популяризации и охране объектов культурного наследия муниципального значения</t>
  </si>
  <si>
    <t>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«О мерах по реализации государственной социальной политики»</t>
  </si>
  <si>
    <t>реализация вопросов местного значения в сфере образования, культуры, физической культуры и спорта (оплата коммунальных услуг, материальных затрат)</t>
  </si>
  <si>
    <t>в т.ч. на ремонт автомобильных дорог</t>
  </si>
  <si>
    <t>направление свободных остатков дорожного фонда на 01.01.2023</t>
  </si>
  <si>
    <t>оплата проектно-сметной документации на капитальный ремонт спортзала МБОУ "Козловская СОШ № 3"</t>
  </si>
  <si>
    <t>организация мероприятий, связанных с захоронением военнослужащих, лиц, являющихся участниками специальной военной операции на Украине, родившихся и (или) проживавших на территории Козловского муниципального округа Чувашской Республики</t>
  </si>
  <si>
    <t>Анализ исполнения бюджета Козловского муниципального округа Чувашской Республики на 01.07.2023 года</t>
  </si>
  <si>
    <t xml:space="preserve">Уточненный план на 01.07.2023 </t>
  </si>
  <si>
    <t xml:space="preserve">Фактическое исполнение на 01.07.2023 </t>
  </si>
  <si>
    <t>поощрение региональной и муниципальных управленческих команд Чувашской Республики за счет средств дотации (гранта) в форме межбюджетного трансферта, предоставляемой из федерального бюджета бюджетам субъектов Российской Федерации за достижение показателей (федеральные средства)</t>
  </si>
  <si>
    <t>Обеспечение проведение выборов и референдумов</t>
  </si>
  <si>
    <t>подготовка и проведение дополнительных выборов депутатов Собрания депутатов Козловского муниципального округа Чувашской Республики первого созыва, запланированных на 10 сентября 2023 года</t>
  </si>
  <si>
    <t>поощрение региональной и муниципальных управленческих команд Чувашской Республики за счет средств дотации (гранта) в форме межбюджетного трансферта, предоставляемой из федерального бюджета бюджетам субъектов Российской Федерации за достижение показателей (за счет средств федерального бюджета)</t>
  </si>
  <si>
    <t>из них поощрение региональной и муниципальных управленческих команд Чувашской Республики за счет средств дотации (гранта) в форме межбюджетного трансферта, предоставляемой из федерального бюджета бюджетам субъектов Российской Федерации за достижение показателей (за счет средств федерального бюджета)</t>
  </si>
  <si>
    <t xml:space="preserve">           капитальный и текущий ремонт инженерно-коммуникационных сетей муниципального образования</t>
  </si>
  <si>
    <t xml:space="preserve">            строительство (реконструкция) котельных, инженерных сетей муниципальных образований</t>
  </si>
  <si>
    <t xml:space="preserve">            мероприятия, направленные на развитие и модернизацию объектов коммунальной инфраструктуры</t>
  </si>
  <si>
    <t>строительство объектов инженерной инфраструктуры для модульных фельдшерско-акушерских пунктов с. Аттиково и д. Криуши</t>
  </si>
  <si>
    <t>поощрение победителей ежегодного районного (городского) смотра-конкурса на лучшее озеленение и благоустройство</t>
  </si>
  <si>
    <t>проектно-сметная документация на проведение капитального ремонта здания МБДОУ "Детский сад "Василек"</t>
  </si>
  <si>
    <t xml:space="preserve">проектно-сметная документация по завершению строительства футбольного поля </t>
  </si>
  <si>
    <t>оплата исполнительного листа за проведенную экспертизу проектной документации (включая проверку достоверности определения сметной стоимости) и результатов инженерных изысканий объекта «Строительство сельского дома культуры на 100 мест по адресу: Чувашская Республика, Козловский район, с. Байгулово, ул. М. Турбиной».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</si>
</sst>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</numFmts>
  <fonts count="54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1"/>
      <color indexed="48"/>
      <name val="Times New Roman"/>
      <family val="1"/>
    </font>
    <font>
      <b/>
      <sz val="11"/>
      <color indexed="48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4" fillId="0" borderId="0" xfId="6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61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" fontId="10" fillId="0" borderId="13" xfId="61" applyNumberFormat="1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right" wrapText="1"/>
    </xf>
    <xf numFmtId="41" fontId="10" fillId="0" borderId="12" xfId="61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41" fontId="10" fillId="0" borderId="13" xfId="61" applyFont="1" applyFill="1" applyBorder="1" applyAlignment="1">
      <alignment horizontal="right" wrapText="1"/>
    </xf>
    <xf numFmtId="164" fontId="10" fillId="0" borderId="12" xfId="57" applyNumberFormat="1" applyFont="1" applyFill="1" applyBorder="1" applyAlignment="1">
      <alignment wrapText="1"/>
    </xf>
    <xf numFmtId="165" fontId="10" fillId="0" borderId="13" xfId="61" applyNumberFormat="1" applyFont="1" applyFill="1" applyBorder="1" applyAlignment="1">
      <alignment horizontal="right" wrapText="1"/>
    </xf>
    <xf numFmtId="0" fontId="10" fillId="0" borderId="14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41" fontId="10" fillId="0" borderId="15" xfId="61" applyFont="1" applyFill="1" applyBorder="1" applyAlignment="1">
      <alignment horizontal="right" wrapText="1"/>
    </xf>
    <xf numFmtId="0" fontId="12" fillId="0" borderId="11" xfId="0" applyFont="1" applyFill="1" applyBorder="1" applyAlignment="1">
      <alignment wrapText="1"/>
    </xf>
    <xf numFmtId="164" fontId="12" fillId="0" borderId="12" xfId="57" applyNumberFormat="1" applyFont="1" applyFill="1" applyBorder="1" applyAlignment="1">
      <alignment wrapText="1"/>
    </xf>
    <xf numFmtId="165" fontId="12" fillId="0" borderId="13" xfId="61" applyNumberFormat="1" applyFont="1" applyFill="1" applyBorder="1" applyAlignment="1">
      <alignment horizontal="right" wrapText="1"/>
    </xf>
    <xf numFmtId="164" fontId="13" fillId="0" borderId="12" xfId="57" applyNumberFormat="1" applyFont="1" applyFill="1" applyBorder="1" applyAlignment="1">
      <alignment wrapText="1"/>
    </xf>
    <xf numFmtId="175" fontId="12" fillId="0" borderId="13" xfId="61" applyNumberFormat="1" applyFont="1" applyFill="1" applyBorder="1" applyAlignment="1">
      <alignment horizontal="right" wrapText="1"/>
    </xf>
    <xf numFmtId="175" fontId="13" fillId="0" borderId="13" xfId="61" applyNumberFormat="1" applyFont="1" applyFill="1" applyBorder="1" applyAlignment="1">
      <alignment horizontal="right" wrapText="1"/>
    </xf>
    <xf numFmtId="0" fontId="10" fillId="0" borderId="16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41" fontId="10" fillId="0" borderId="17" xfId="61" applyFont="1" applyFill="1" applyBorder="1" applyAlignment="1">
      <alignment horizontal="right" wrapText="1"/>
    </xf>
    <xf numFmtId="164" fontId="10" fillId="0" borderId="18" xfId="57" applyNumberFormat="1" applyFont="1" applyFill="1" applyBorder="1" applyAlignment="1">
      <alignment wrapText="1"/>
    </xf>
    <xf numFmtId="165" fontId="10" fillId="0" borderId="19" xfId="61" applyNumberFormat="1" applyFont="1" applyFill="1" applyBorder="1" applyAlignment="1">
      <alignment horizontal="right" wrapText="1"/>
    </xf>
    <xf numFmtId="164" fontId="12" fillId="0" borderId="0" xfId="0" applyNumberFormat="1" applyFont="1" applyFill="1" applyBorder="1" applyAlignment="1">
      <alignment wrapText="1"/>
    </xf>
    <xf numFmtId="0" fontId="12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horizontal="right" wrapText="1"/>
    </xf>
    <xf numFmtId="0" fontId="14" fillId="0" borderId="0" xfId="0" applyFont="1" applyFill="1" applyAlignment="1">
      <alignment wrapText="1"/>
    </xf>
    <xf numFmtId="0" fontId="9" fillId="0" borderId="20" xfId="0" applyFont="1" applyFill="1" applyBorder="1" applyAlignment="1">
      <alignment horizontal="center" vertical="top" wrapText="1"/>
    </xf>
    <xf numFmtId="41" fontId="9" fillId="0" borderId="20" xfId="61" applyFont="1" applyFill="1" applyBorder="1" applyAlignment="1">
      <alignment horizontal="center" vertical="top" wrapText="1"/>
    </xf>
    <xf numFmtId="41" fontId="9" fillId="0" borderId="21" xfId="6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wrapText="1"/>
    </xf>
    <xf numFmtId="41" fontId="10" fillId="0" borderId="0" xfId="61" applyFont="1" applyFill="1" applyBorder="1" applyAlignment="1">
      <alignment wrapText="1"/>
    </xf>
    <xf numFmtId="164" fontId="10" fillId="0" borderId="0" xfId="57" applyNumberFormat="1" applyFont="1" applyFill="1" applyBorder="1" applyAlignment="1">
      <alignment wrapText="1"/>
    </xf>
    <xf numFmtId="165" fontId="10" fillId="0" borderId="0" xfId="61" applyNumberFormat="1" applyFont="1" applyFill="1" applyBorder="1" applyAlignment="1">
      <alignment horizontal="right" wrapText="1"/>
    </xf>
    <xf numFmtId="4" fontId="12" fillId="33" borderId="12" xfId="0" applyNumberFormat="1" applyFont="1" applyFill="1" applyBorder="1" applyAlignment="1">
      <alignment horizontal="right" wrapText="1"/>
    </xf>
    <xf numFmtId="4" fontId="12" fillId="33" borderId="12" xfId="0" applyNumberFormat="1" applyFont="1" applyFill="1" applyBorder="1" applyAlignment="1">
      <alignment wrapText="1"/>
    </xf>
    <xf numFmtId="4" fontId="13" fillId="33" borderId="12" xfId="0" applyNumberFormat="1" applyFont="1" applyFill="1" applyBorder="1" applyAlignment="1">
      <alignment wrapText="1"/>
    </xf>
    <xf numFmtId="4" fontId="16" fillId="33" borderId="12" xfId="0" applyNumberFormat="1" applyFont="1" applyFill="1" applyBorder="1" applyAlignment="1">
      <alignment horizontal="right" wrapText="1"/>
    </xf>
    <xf numFmtId="4" fontId="15" fillId="33" borderId="12" xfId="61" applyNumberFormat="1" applyFont="1" applyFill="1" applyBorder="1" applyAlignment="1">
      <alignment wrapText="1"/>
    </xf>
    <xf numFmtId="4" fontId="12" fillId="33" borderId="12" xfId="61" applyNumberFormat="1" applyFont="1" applyFill="1" applyBorder="1" applyAlignment="1">
      <alignment horizontal="right" wrapText="1"/>
    </xf>
    <xf numFmtId="0" fontId="13" fillId="34" borderId="11" xfId="0" applyFont="1" applyFill="1" applyBorder="1" applyAlignment="1">
      <alignment wrapText="1"/>
    </xf>
    <xf numFmtId="4" fontId="13" fillId="34" borderId="12" xfId="0" applyNumberFormat="1" applyFont="1" applyFill="1" applyBorder="1" applyAlignment="1">
      <alignment horizontal="right" wrapText="1"/>
    </xf>
    <xf numFmtId="164" fontId="13" fillId="34" borderId="12" xfId="57" applyNumberFormat="1" applyFont="1" applyFill="1" applyBorder="1" applyAlignment="1">
      <alignment wrapText="1"/>
    </xf>
    <xf numFmtId="175" fontId="13" fillId="34" borderId="13" xfId="61" applyNumberFormat="1" applyFont="1" applyFill="1" applyBorder="1" applyAlignment="1">
      <alignment horizontal="right" wrapText="1"/>
    </xf>
    <xf numFmtId="41" fontId="10" fillId="0" borderId="15" xfId="61" applyFont="1" applyFill="1" applyBorder="1" applyAlignment="1">
      <alignment wrapText="1"/>
    </xf>
    <xf numFmtId="164" fontId="10" fillId="0" borderId="15" xfId="57" applyNumberFormat="1" applyFont="1" applyFill="1" applyBorder="1" applyAlignment="1">
      <alignment wrapText="1"/>
    </xf>
    <xf numFmtId="165" fontId="10" fillId="0" borderId="22" xfId="61" applyNumberFormat="1" applyFont="1" applyFill="1" applyBorder="1" applyAlignment="1">
      <alignment horizontal="right" wrapText="1"/>
    </xf>
    <xf numFmtId="4" fontId="12" fillId="0" borderId="12" xfId="0" applyNumberFormat="1" applyFont="1" applyFill="1" applyBorder="1" applyAlignment="1">
      <alignment wrapText="1"/>
    </xf>
    <xf numFmtId="4" fontId="12" fillId="0" borderId="12" xfId="0" applyNumberFormat="1" applyFont="1" applyFill="1" applyBorder="1" applyAlignment="1">
      <alignment horizontal="right" wrapText="1"/>
    </xf>
    <xf numFmtId="4" fontId="12" fillId="0" borderId="13" xfId="0" applyNumberFormat="1" applyFont="1" applyFill="1" applyBorder="1" applyAlignment="1">
      <alignment wrapText="1"/>
    </xf>
    <xf numFmtId="0" fontId="17" fillId="0" borderId="11" xfId="0" applyFont="1" applyFill="1" applyBorder="1" applyAlignment="1">
      <alignment horizontal="right" wrapText="1"/>
    </xf>
    <xf numFmtId="4" fontId="12" fillId="33" borderId="11" xfId="0" applyNumberFormat="1" applyFont="1" applyFill="1" applyBorder="1" applyAlignment="1">
      <alignment wrapText="1"/>
    </xf>
    <xf numFmtId="0" fontId="12" fillId="0" borderId="11" xfId="0" applyFont="1" applyBorder="1" applyAlignment="1">
      <alignment horizontal="left" wrapText="1"/>
    </xf>
    <xf numFmtId="0" fontId="9" fillId="35" borderId="11" xfId="0" applyFont="1" applyFill="1" applyBorder="1" applyAlignment="1">
      <alignment wrapText="1"/>
    </xf>
    <xf numFmtId="0" fontId="19" fillId="35" borderId="11" xfId="0" applyFont="1" applyFill="1" applyBorder="1" applyAlignment="1">
      <alignment wrapText="1"/>
    </xf>
    <xf numFmtId="4" fontId="0" fillId="0" borderId="0" xfId="0" applyNumberFormat="1" applyFill="1" applyAlignment="1">
      <alignment wrapText="1"/>
    </xf>
    <xf numFmtId="0" fontId="14" fillId="0" borderId="0" xfId="0" applyFont="1" applyFill="1" applyAlignment="1">
      <alignment horizontal="right" wrapText="1"/>
    </xf>
    <xf numFmtId="4" fontId="10" fillId="0" borderId="0" xfId="0" applyNumberFormat="1" applyFont="1" applyFill="1" applyBorder="1" applyAlignment="1">
      <alignment wrapText="1"/>
    </xf>
    <xf numFmtId="0" fontId="14" fillId="0" borderId="0" xfId="0" applyFont="1" applyFill="1" applyAlignment="1">
      <alignment horizontal="center" wrapText="1"/>
    </xf>
    <xf numFmtId="0" fontId="13" fillId="0" borderId="11" xfId="0" applyFont="1" applyFill="1" applyBorder="1" applyAlignment="1">
      <alignment horizontal="left" wrapText="1"/>
    </xf>
    <xf numFmtId="0" fontId="19" fillId="35" borderId="23" xfId="0" applyFont="1" applyFill="1" applyBorder="1" applyAlignment="1">
      <alignment wrapText="1"/>
    </xf>
    <xf numFmtId="164" fontId="12" fillId="0" borderId="24" xfId="57" applyNumberFormat="1" applyFont="1" applyFill="1" applyBorder="1" applyAlignment="1">
      <alignment wrapText="1"/>
    </xf>
    <xf numFmtId="175" fontId="12" fillId="0" borderId="25" xfId="61" applyNumberFormat="1" applyFont="1" applyFill="1" applyBorder="1" applyAlignment="1">
      <alignment horizontal="right" wrapText="1"/>
    </xf>
    <xf numFmtId="4" fontId="12" fillId="0" borderId="24" xfId="0" applyNumberFormat="1" applyFont="1" applyFill="1" applyBorder="1" applyAlignment="1">
      <alignment wrapText="1"/>
    </xf>
    <xf numFmtId="41" fontId="8" fillId="0" borderId="0" xfId="61" applyFont="1" applyFill="1" applyAlignment="1">
      <alignment horizontal="center" wrapText="1"/>
    </xf>
    <xf numFmtId="41" fontId="7" fillId="0" borderId="0" xfId="61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5"/>
  <sheetViews>
    <sheetView tabSelected="1" view="pageBreakPreview" zoomScaleSheetLayoutView="100" workbookViewId="0" topLeftCell="A365">
      <selection activeCell="B385" sqref="B385"/>
    </sheetView>
  </sheetViews>
  <sheetFormatPr defaultColWidth="9.00390625" defaultRowHeight="12.75"/>
  <cols>
    <col min="1" max="1" width="54.125" style="2" customWidth="1"/>
    <col min="2" max="2" width="18.00390625" style="2" customWidth="1"/>
    <col min="3" max="3" width="17.00390625" style="3" customWidth="1"/>
    <col min="4" max="4" width="11.00390625" style="2" customWidth="1"/>
    <col min="5" max="5" width="16.25390625" style="1" customWidth="1"/>
    <col min="6" max="8" width="9.125" style="2" customWidth="1"/>
    <col min="9" max="9" width="2.125" style="2" customWidth="1"/>
    <col min="10" max="16384" width="9.125" style="2" customWidth="1"/>
  </cols>
  <sheetData>
    <row r="1" spans="1:9" s="10" customFormat="1" ht="37.5" customHeight="1">
      <c r="A1" s="80" t="s">
        <v>265</v>
      </c>
      <c r="B1" s="81"/>
      <c r="C1" s="81"/>
      <c r="D1" s="81"/>
      <c r="E1" s="81"/>
      <c r="F1" s="9"/>
      <c r="G1" s="9"/>
      <c r="H1" s="9"/>
      <c r="I1" s="9"/>
    </row>
    <row r="2" spans="1:5" ht="12" customHeight="1" thickBot="1">
      <c r="A2" s="12"/>
      <c r="B2" s="12"/>
      <c r="C2" s="13"/>
      <c r="D2" s="12"/>
      <c r="E2" s="12" t="s">
        <v>0</v>
      </c>
    </row>
    <row r="3" spans="1:5" s="11" customFormat="1" ht="39" customHeight="1">
      <c r="A3" s="14" t="s">
        <v>1</v>
      </c>
      <c r="B3" s="43" t="s">
        <v>266</v>
      </c>
      <c r="C3" s="44" t="s">
        <v>267</v>
      </c>
      <c r="D3" s="43" t="s">
        <v>139</v>
      </c>
      <c r="E3" s="45" t="s">
        <v>140</v>
      </c>
    </row>
    <row r="4" spans="1:5" s="4" customFormat="1" ht="12" customHeight="1">
      <c r="A4" s="15">
        <v>1</v>
      </c>
      <c r="B4" s="16">
        <v>2</v>
      </c>
      <c r="C4" s="16">
        <v>3</v>
      </c>
      <c r="D4" s="16">
        <v>4</v>
      </c>
      <c r="E4" s="17">
        <v>5</v>
      </c>
    </row>
    <row r="5" spans="1:5" s="5" customFormat="1" ht="13.5" customHeight="1">
      <c r="A5" s="66" t="s">
        <v>2</v>
      </c>
      <c r="B5" s="18"/>
      <c r="C5" s="19"/>
      <c r="D5" s="20"/>
      <c r="E5" s="21"/>
    </row>
    <row r="6" spans="1:5" s="6" customFormat="1" ht="15">
      <c r="A6" s="39" t="s">
        <v>70</v>
      </c>
      <c r="B6" s="50">
        <f>SUM(B7)</f>
        <v>103020200</v>
      </c>
      <c r="C6" s="50">
        <f>SUM(C7)</f>
        <v>44262996.54</v>
      </c>
      <c r="D6" s="28">
        <f aca="true" t="shared" si="0" ref="D6:D45">IF(B6=0,"   ",C6/B6)</f>
        <v>0.42965356832931795</v>
      </c>
      <c r="E6" s="31">
        <f aca="true" t="shared" si="1" ref="E6:E45">C6-B6</f>
        <v>-58757203.46</v>
      </c>
    </row>
    <row r="7" spans="1:5" s="5" customFormat="1" ht="15" customHeight="1">
      <c r="A7" s="27" t="s">
        <v>26</v>
      </c>
      <c r="B7" s="51">
        <v>103020200</v>
      </c>
      <c r="C7" s="55">
        <v>44262996.54</v>
      </c>
      <c r="D7" s="28">
        <f t="shared" si="0"/>
        <v>0.42965356832931795</v>
      </c>
      <c r="E7" s="31">
        <f t="shared" si="1"/>
        <v>-58757203.46</v>
      </c>
    </row>
    <row r="8" spans="1:5" s="5" customFormat="1" ht="45" customHeight="1">
      <c r="A8" s="27" t="s">
        <v>58</v>
      </c>
      <c r="B8" s="50">
        <f>SUM(B9)</f>
        <v>12346200</v>
      </c>
      <c r="C8" s="50">
        <f>SUM(C9)</f>
        <v>6727994.56</v>
      </c>
      <c r="D8" s="28">
        <f t="shared" si="0"/>
        <v>0.544944562699454</v>
      </c>
      <c r="E8" s="31">
        <f t="shared" si="1"/>
        <v>-5618205.44</v>
      </c>
    </row>
    <row r="9" spans="1:5" s="5" customFormat="1" ht="29.25" customHeight="1">
      <c r="A9" s="27" t="s">
        <v>59</v>
      </c>
      <c r="B9" s="51">
        <v>12346200</v>
      </c>
      <c r="C9" s="55">
        <v>6727994.56</v>
      </c>
      <c r="D9" s="28">
        <f t="shared" si="0"/>
        <v>0.544944562699454</v>
      </c>
      <c r="E9" s="31">
        <f t="shared" si="1"/>
        <v>-5618205.44</v>
      </c>
    </row>
    <row r="10" spans="1:5" s="6" customFormat="1" ht="15" customHeight="1">
      <c r="A10" s="39" t="s">
        <v>3</v>
      </c>
      <c r="B10" s="51">
        <f>SUM(B11:B14)</f>
        <v>6604900</v>
      </c>
      <c r="C10" s="51">
        <f>SUM(C11:C14)</f>
        <v>5620425.98</v>
      </c>
      <c r="D10" s="28">
        <f t="shared" si="0"/>
        <v>0.8509479295674425</v>
      </c>
      <c r="E10" s="31">
        <f t="shared" si="1"/>
        <v>-984474.0199999996</v>
      </c>
    </row>
    <row r="11" spans="1:5" s="5" customFormat="1" ht="28.5" customHeight="1">
      <c r="A11" s="27" t="s">
        <v>106</v>
      </c>
      <c r="B11" s="51">
        <v>4358900</v>
      </c>
      <c r="C11" s="55">
        <v>4107602.1</v>
      </c>
      <c r="D11" s="28">
        <f>IF(B11=0,"   ",C11/B11)</f>
        <v>0.9423483218243135</v>
      </c>
      <c r="E11" s="31">
        <f>C11-B11</f>
        <v>-251297.8999999999</v>
      </c>
    </row>
    <row r="12" spans="1:5" s="5" customFormat="1" ht="15">
      <c r="A12" s="27" t="s">
        <v>125</v>
      </c>
      <c r="B12" s="51">
        <v>0</v>
      </c>
      <c r="C12" s="55">
        <v>-146902.28</v>
      </c>
      <c r="D12" s="28">
        <v>0</v>
      </c>
      <c r="E12" s="31">
        <f>C12-B12</f>
        <v>-146902.28</v>
      </c>
    </row>
    <row r="13" spans="1:5" s="5" customFormat="1" ht="15">
      <c r="A13" s="27" t="s">
        <v>14</v>
      </c>
      <c r="B13" s="51">
        <v>1395000</v>
      </c>
      <c r="C13" s="55">
        <v>1192754.25</v>
      </c>
      <c r="D13" s="28">
        <f>IF(B13=0,"   ",C13/B13)</f>
        <v>0.8550209677419355</v>
      </c>
      <c r="E13" s="31">
        <f>C13-B13</f>
        <v>-202245.75</v>
      </c>
    </row>
    <row r="14" spans="1:5" s="5" customFormat="1" ht="30">
      <c r="A14" s="27" t="s">
        <v>114</v>
      </c>
      <c r="B14" s="51">
        <v>851000</v>
      </c>
      <c r="C14" s="55">
        <v>466971.91</v>
      </c>
      <c r="D14" s="28">
        <f>IF(B14=0,"   ",C14/B14)</f>
        <v>0.5487331492361927</v>
      </c>
      <c r="E14" s="31">
        <f>C14-B14</f>
        <v>-384028.09</v>
      </c>
    </row>
    <row r="15" spans="1:5" s="5" customFormat="1" ht="15">
      <c r="A15" s="39" t="s">
        <v>60</v>
      </c>
      <c r="B15" s="50">
        <f>B17+B18+B16+B19+B20</f>
        <v>12612100</v>
      </c>
      <c r="C15" s="50">
        <f>C17+C18+C16+C19+C20</f>
        <v>2729516.34</v>
      </c>
      <c r="D15" s="28">
        <f t="shared" si="0"/>
        <v>0.21642044861680448</v>
      </c>
      <c r="E15" s="31">
        <f t="shared" si="1"/>
        <v>-9882583.66</v>
      </c>
    </row>
    <row r="16" spans="1:6" s="5" customFormat="1" ht="15">
      <c r="A16" s="27" t="s">
        <v>141</v>
      </c>
      <c r="B16" s="63">
        <v>5998000</v>
      </c>
      <c r="C16" s="63">
        <v>360952.53</v>
      </c>
      <c r="D16" s="28">
        <f>IF(B16=0,"   ",C16/B16)</f>
        <v>0.06017881460486829</v>
      </c>
      <c r="E16" s="31">
        <f t="shared" si="1"/>
        <v>-5637047.47</v>
      </c>
      <c r="F16" s="6"/>
    </row>
    <row r="17" spans="1:5" s="5" customFormat="1" ht="15">
      <c r="A17" s="27" t="s">
        <v>79</v>
      </c>
      <c r="B17" s="51">
        <v>96100</v>
      </c>
      <c r="C17" s="55">
        <v>56194.08</v>
      </c>
      <c r="D17" s="28">
        <f t="shared" si="0"/>
        <v>0.584745889698231</v>
      </c>
      <c r="E17" s="31">
        <f t="shared" si="1"/>
        <v>-39905.92</v>
      </c>
    </row>
    <row r="18" spans="1:5" s="5" customFormat="1" ht="15">
      <c r="A18" s="27" t="s">
        <v>80</v>
      </c>
      <c r="B18" s="51">
        <v>1520000</v>
      </c>
      <c r="C18" s="55">
        <v>111118.27</v>
      </c>
      <c r="D18" s="28">
        <f>IF(B18=0,"   ",C18/B18)</f>
        <v>0.073104125</v>
      </c>
      <c r="E18" s="31">
        <f>C18-B18</f>
        <v>-1408881.73</v>
      </c>
    </row>
    <row r="19" spans="1:5" s="5" customFormat="1" ht="15">
      <c r="A19" s="27" t="s">
        <v>142</v>
      </c>
      <c r="B19" s="63">
        <v>1852400</v>
      </c>
      <c r="C19" s="63">
        <v>2157531.65</v>
      </c>
      <c r="D19" s="28">
        <f>IF(B19=0,"   ",C19/B19)</f>
        <v>1.164722333189376</v>
      </c>
      <c r="E19" s="31">
        <f>C19-B19</f>
        <v>305131.6499999999</v>
      </c>
    </row>
    <row r="20" spans="1:5" s="5" customFormat="1" ht="15">
      <c r="A20" s="27" t="s">
        <v>143</v>
      </c>
      <c r="B20" s="63">
        <v>3145600</v>
      </c>
      <c r="C20" s="63">
        <v>43719.81</v>
      </c>
      <c r="D20" s="28">
        <f>IF(B20=0,"   ",C20/B20)</f>
        <v>0.013898718845371312</v>
      </c>
      <c r="E20" s="31">
        <f>C20-B20</f>
        <v>-3101880.19</v>
      </c>
    </row>
    <row r="21" spans="1:5" s="5" customFormat="1" ht="29.25" customHeight="1">
      <c r="A21" s="39" t="s">
        <v>71</v>
      </c>
      <c r="B21" s="51">
        <f>SUM(B22:B23)</f>
        <v>0</v>
      </c>
      <c r="C21" s="51">
        <f>SUM(C22:C23)</f>
        <v>-6209.74</v>
      </c>
      <c r="D21" s="28" t="str">
        <f>IF(B21=0,"   ",C21/B21)</f>
        <v>   </v>
      </c>
      <c r="E21" s="31">
        <f>C21-B21</f>
        <v>-6209.74</v>
      </c>
    </row>
    <row r="22" spans="1:5" s="5" customFormat="1" ht="15">
      <c r="A22" s="27" t="s">
        <v>15</v>
      </c>
      <c r="B22" s="51">
        <v>0</v>
      </c>
      <c r="C22" s="51">
        <v>-6613.48</v>
      </c>
      <c r="D22" s="28" t="str">
        <f>IF(B22=0,"   ",C22/B22)</f>
        <v>   </v>
      </c>
      <c r="E22" s="31">
        <f>C22-B22</f>
        <v>-6613.48</v>
      </c>
    </row>
    <row r="23" spans="1:5" s="5" customFormat="1" ht="15">
      <c r="A23" s="27" t="s">
        <v>34</v>
      </c>
      <c r="B23" s="51">
        <v>0</v>
      </c>
      <c r="C23" s="51">
        <v>403.74</v>
      </c>
      <c r="D23" s="28">
        <v>0</v>
      </c>
      <c r="E23" s="31">
        <f t="shared" si="1"/>
        <v>403.74</v>
      </c>
    </row>
    <row r="24" spans="1:5" s="5" customFormat="1" ht="15">
      <c r="A24" s="39" t="s">
        <v>16</v>
      </c>
      <c r="B24" s="51">
        <v>1750000</v>
      </c>
      <c r="C24" s="51">
        <v>728609</v>
      </c>
      <c r="D24" s="28">
        <f t="shared" si="0"/>
        <v>0.416348</v>
      </c>
      <c r="E24" s="31">
        <f t="shared" si="1"/>
        <v>-1021391</v>
      </c>
    </row>
    <row r="25" spans="1:5" s="5" customFormat="1" ht="17.25" customHeight="1">
      <c r="A25" s="39" t="s">
        <v>27</v>
      </c>
      <c r="B25" s="51">
        <v>0</v>
      </c>
      <c r="C25" s="51">
        <v>0</v>
      </c>
      <c r="D25" s="28">
        <v>0</v>
      </c>
      <c r="E25" s="31">
        <f t="shared" si="1"/>
        <v>0</v>
      </c>
    </row>
    <row r="26" spans="1:5" s="5" customFormat="1" ht="17.25" customHeight="1">
      <c r="A26" s="75" t="s">
        <v>122</v>
      </c>
      <c r="B26" s="51">
        <f>B6+B8+B10+B15+B21+B24</f>
        <v>136333400</v>
      </c>
      <c r="C26" s="51">
        <f>C6+C8+C10+C15+C21+C24</f>
        <v>60063332.68</v>
      </c>
      <c r="D26" s="28">
        <f>IF(B26=0,"   ",C26/B26)</f>
        <v>0.4405621269622851</v>
      </c>
      <c r="E26" s="31">
        <f>C26-B26</f>
        <v>-76270067.32</v>
      </c>
    </row>
    <row r="27" spans="1:5" s="5" customFormat="1" ht="44.25" customHeight="1">
      <c r="A27" s="39" t="s">
        <v>73</v>
      </c>
      <c r="B27" s="51">
        <f>SUM(B28:B30)</f>
        <v>6789000</v>
      </c>
      <c r="C27" s="51">
        <f>SUM(C28:C30)</f>
        <v>3758378.4999999995</v>
      </c>
      <c r="D27" s="28">
        <f t="shared" si="0"/>
        <v>0.5535982471645308</v>
      </c>
      <c r="E27" s="31">
        <f t="shared" si="1"/>
        <v>-3030621.5000000005</v>
      </c>
    </row>
    <row r="28" spans="1:5" s="5" customFormat="1" ht="15">
      <c r="A28" s="27" t="s">
        <v>45</v>
      </c>
      <c r="B28" s="51">
        <v>4923500</v>
      </c>
      <c r="C28" s="51">
        <v>2738700.55</v>
      </c>
      <c r="D28" s="28">
        <f t="shared" si="0"/>
        <v>0.5562507464202294</v>
      </c>
      <c r="E28" s="31">
        <f t="shared" si="1"/>
        <v>-2184799.45</v>
      </c>
    </row>
    <row r="29" spans="1:5" s="5" customFormat="1" ht="16.5" customHeight="1">
      <c r="A29" s="27" t="s">
        <v>89</v>
      </c>
      <c r="B29" s="51">
        <v>1085000</v>
      </c>
      <c r="C29" s="55">
        <v>446628.01</v>
      </c>
      <c r="D29" s="28">
        <f t="shared" si="0"/>
        <v>0.4116387188940092</v>
      </c>
      <c r="E29" s="31">
        <f t="shared" si="1"/>
        <v>-638371.99</v>
      </c>
    </row>
    <row r="30" spans="1:5" s="5" customFormat="1" ht="16.5" customHeight="1">
      <c r="A30" s="27" t="s">
        <v>120</v>
      </c>
      <c r="B30" s="51">
        <v>780500</v>
      </c>
      <c r="C30" s="55">
        <v>573049.94</v>
      </c>
      <c r="D30" s="28">
        <f t="shared" si="0"/>
        <v>0.7342087636130685</v>
      </c>
      <c r="E30" s="31">
        <f>C30-B30</f>
        <v>-207450.06000000006</v>
      </c>
    </row>
    <row r="31" spans="1:5" s="5" customFormat="1" ht="30" customHeight="1">
      <c r="A31" s="39" t="s">
        <v>17</v>
      </c>
      <c r="B31" s="51">
        <f>SUM(B32)</f>
        <v>665000</v>
      </c>
      <c r="C31" s="51">
        <f>SUM(C32)</f>
        <v>30607.17</v>
      </c>
      <c r="D31" s="28">
        <f t="shared" si="0"/>
        <v>0.04602581954887218</v>
      </c>
      <c r="E31" s="31">
        <f t="shared" si="1"/>
        <v>-634392.83</v>
      </c>
    </row>
    <row r="32" spans="1:5" s="5" customFormat="1" ht="15">
      <c r="A32" s="27" t="s">
        <v>18</v>
      </c>
      <c r="B32" s="51">
        <v>665000</v>
      </c>
      <c r="C32" s="51">
        <v>30607.17</v>
      </c>
      <c r="D32" s="28">
        <f t="shared" si="0"/>
        <v>0.04602581954887218</v>
      </c>
      <c r="E32" s="31">
        <f t="shared" si="1"/>
        <v>-634392.83</v>
      </c>
    </row>
    <row r="33" spans="1:5" s="5" customFormat="1" ht="30">
      <c r="A33" s="39" t="s">
        <v>74</v>
      </c>
      <c r="B33" s="51">
        <v>1646100</v>
      </c>
      <c r="C33" s="51">
        <v>623064.04</v>
      </c>
      <c r="D33" s="28">
        <f t="shared" si="0"/>
        <v>0.37850922787193975</v>
      </c>
      <c r="E33" s="31">
        <f t="shared" si="1"/>
        <v>-1023035.96</v>
      </c>
    </row>
    <row r="34" spans="1:5" s="5" customFormat="1" ht="30" customHeight="1">
      <c r="A34" s="39" t="s">
        <v>75</v>
      </c>
      <c r="B34" s="51">
        <f>SUM(B35,B36)</f>
        <v>6392000</v>
      </c>
      <c r="C34" s="51">
        <f>SUM(C35,C36)</f>
        <v>6518291.24</v>
      </c>
      <c r="D34" s="28">
        <f t="shared" si="0"/>
        <v>1.019757703379224</v>
      </c>
      <c r="E34" s="31">
        <f t="shared" si="1"/>
        <v>126291.24000000022</v>
      </c>
    </row>
    <row r="35" spans="1:5" s="5" customFormat="1" ht="15">
      <c r="A35" s="27" t="s">
        <v>194</v>
      </c>
      <c r="B35" s="51">
        <v>0</v>
      </c>
      <c r="C35" s="51">
        <v>0</v>
      </c>
      <c r="D35" s="28" t="str">
        <f t="shared" si="0"/>
        <v>   </v>
      </c>
      <c r="E35" s="31">
        <f t="shared" si="1"/>
        <v>0</v>
      </c>
    </row>
    <row r="36" spans="1:5" s="5" customFormat="1" ht="15">
      <c r="A36" s="27" t="s">
        <v>193</v>
      </c>
      <c r="B36" s="51">
        <v>6392000</v>
      </c>
      <c r="C36" s="51">
        <v>6518291.24</v>
      </c>
      <c r="D36" s="28">
        <f t="shared" si="0"/>
        <v>1.019757703379224</v>
      </c>
      <c r="E36" s="31">
        <f t="shared" si="1"/>
        <v>126291.24000000022</v>
      </c>
    </row>
    <row r="37" spans="1:5" s="5" customFormat="1" ht="17.25" customHeight="1">
      <c r="A37" s="39" t="s">
        <v>72</v>
      </c>
      <c r="B37" s="51">
        <v>1342500</v>
      </c>
      <c r="C37" s="51">
        <v>379982.25</v>
      </c>
      <c r="D37" s="28">
        <f t="shared" si="0"/>
        <v>0.283040782122905</v>
      </c>
      <c r="E37" s="31">
        <f t="shared" si="1"/>
        <v>-962517.75</v>
      </c>
    </row>
    <row r="38" spans="1:5" s="5" customFormat="1" ht="15">
      <c r="A38" s="39" t="s">
        <v>19</v>
      </c>
      <c r="B38" s="51">
        <f>B39+B42+B40</f>
        <v>1353356.77</v>
      </c>
      <c r="C38" s="51">
        <f>C39+C42+C40</f>
        <v>347299.28</v>
      </c>
      <c r="D38" s="28">
        <v>0</v>
      </c>
      <c r="E38" s="31">
        <f t="shared" si="1"/>
        <v>-1006057.49</v>
      </c>
    </row>
    <row r="39" spans="1:5" s="8" customFormat="1" ht="15" customHeight="1">
      <c r="A39" s="27" t="s">
        <v>28</v>
      </c>
      <c r="B39" s="51">
        <v>0</v>
      </c>
      <c r="C39" s="50">
        <v>0</v>
      </c>
      <c r="D39" s="28">
        <v>0</v>
      </c>
      <c r="E39" s="31">
        <f t="shared" si="1"/>
        <v>0</v>
      </c>
    </row>
    <row r="40" spans="1:5" s="8" customFormat="1" ht="15" customHeight="1">
      <c r="A40" s="27" t="s">
        <v>241</v>
      </c>
      <c r="B40" s="51">
        <v>1353356.77</v>
      </c>
      <c r="C40" s="50">
        <v>347299.28</v>
      </c>
      <c r="D40" s="28">
        <v>0</v>
      </c>
      <c r="E40" s="31">
        <f>C40-B40</f>
        <v>-1006057.49</v>
      </c>
    </row>
    <row r="41" spans="1:5" s="8" customFormat="1" ht="15" customHeight="1">
      <c r="A41" s="27" t="s">
        <v>261</v>
      </c>
      <c r="B41" s="51">
        <v>1055676</v>
      </c>
      <c r="C41" s="50">
        <v>0</v>
      </c>
      <c r="D41" s="28">
        <v>0</v>
      </c>
      <c r="E41" s="31">
        <f>C41-B41</f>
        <v>-1055676</v>
      </c>
    </row>
    <row r="42" spans="1:5" s="8" customFormat="1" ht="15" customHeight="1">
      <c r="A42" s="27" t="s">
        <v>77</v>
      </c>
      <c r="B42" s="51">
        <v>0</v>
      </c>
      <c r="C42" s="50">
        <v>0</v>
      </c>
      <c r="D42" s="28">
        <v>0</v>
      </c>
      <c r="E42" s="31">
        <f t="shared" si="1"/>
        <v>0</v>
      </c>
    </row>
    <row r="43" spans="1:5" s="8" customFormat="1" ht="15" customHeight="1">
      <c r="A43" s="40" t="s">
        <v>123</v>
      </c>
      <c r="B43" s="51">
        <f>B27+B31+B33+B34+B37+B38</f>
        <v>18187956.77</v>
      </c>
      <c r="C43" s="51">
        <f>C27+C31+C33+C34+C37+C38</f>
        <v>11657622.479999999</v>
      </c>
      <c r="D43" s="28">
        <f>IF(B43=0,"   ",C43/B43)</f>
        <v>0.6409528363971364</v>
      </c>
      <c r="E43" s="31">
        <f>C43-B43</f>
        <v>-6530334.290000001</v>
      </c>
    </row>
    <row r="44" spans="1:5" s="8" customFormat="1" ht="17.25" customHeight="1">
      <c r="A44" s="40" t="s">
        <v>4</v>
      </c>
      <c r="B44" s="52">
        <f>SUM(B6,B10,B21,B24,B25,B27,B31,B33,B34,B37,B38,B8,B15)</f>
        <v>154521356.76999998</v>
      </c>
      <c r="C44" s="52">
        <f>SUM(C6,C10,C21,C24,C25,C27,C31,C33,C34,C37,C38,C8,C15)</f>
        <v>71720955.16</v>
      </c>
      <c r="D44" s="30">
        <f t="shared" si="0"/>
        <v>0.4641491419645914</v>
      </c>
      <c r="E44" s="32">
        <f t="shared" si="1"/>
        <v>-82800401.60999998</v>
      </c>
    </row>
    <row r="45" spans="1:5" s="8" customFormat="1" ht="18" customHeight="1">
      <c r="A45" s="40" t="s">
        <v>49</v>
      </c>
      <c r="B45" s="52">
        <f>B46+B49+B51+B102+B126+B48</f>
        <v>388132568.53000003</v>
      </c>
      <c r="C45" s="52">
        <f>C46+C49+C51+C102+C126+C48</f>
        <v>208410726.51999998</v>
      </c>
      <c r="D45" s="30">
        <f t="shared" si="0"/>
        <v>0.5369575846451835</v>
      </c>
      <c r="E45" s="32">
        <f t="shared" si="1"/>
        <v>-179721842.01000005</v>
      </c>
    </row>
    <row r="46" spans="1:5" s="8" customFormat="1" ht="31.5" customHeight="1">
      <c r="A46" s="27" t="s">
        <v>35</v>
      </c>
      <c r="B46" s="51">
        <v>-2635695.32</v>
      </c>
      <c r="C46" s="51">
        <v>-2635695.32</v>
      </c>
      <c r="D46" s="28">
        <v>0</v>
      </c>
      <c r="E46" s="31">
        <f aca="true" t="shared" si="2" ref="E46:E69">C46-B46</f>
        <v>0</v>
      </c>
    </row>
    <row r="47" spans="1:5" s="8" customFormat="1" ht="13.5" customHeight="1">
      <c r="A47" s="27" t="s">
        <v>261</v>
      </c>
      <c r="B47" s="51">
        <v>5124429</v>
      </c>
      <c r="C47" s="51">
        <v>5124429</v>
      </c>
      <c r="D47" s="28">
        <v>1</v>
      </c>
      <c r="E47" s="31">
        <f>C47-B47</f>
        <v>0</v>
      </c>
    </row>
    <row r="48" spans="1:5" s="8" customFormat="1" ht="46.5" customHeight="1">
      <c r="A48" s="27" t="s">
        <v>56</v>
      </c>
      <c r="B48" s="51">
        <v>0</v>
      </c>
      <c r="C48" s="50">
        <v>0</v>
      </c>
      <c r="D48" s="28">
        <v>0</v>
      </c>
      <c r="E48" s="31">
        <f t="shared" si="2"/>
        <v>0</v>
      </c>
    </row>
    <row r="49" spans="1:5" s="8" customFormat="1" ht="18.75" customHeight="1">
      <c r="A49" s="27" t="s">
        <v>66</v>
      </c>
      <c r="B49" s="51">
        <f>B50</f>
        <v>73544800</v>
      </c>
      <c r="C49" s="51">
        <f>C50</f>
        <v>46065400</v>
      </c>
      <c r="D49" s="28">
        <f aca="true" t="shared" si="3" ref="D49:D56">IF(B49=0,"   ",C49/B49)</f>
        <v>0.6263583557233142</v>
      </c>
      <c r="E49" s="31">
        <f t="shared" si="2"/>
        <v>-27479400</v>
      </c>
    </row>
    <row r="50" spans="1:5" s="8" customFormat="1" ht="30" customHeight="1">
      <c r="A50" s="27" t="s">
        <v>196</v>
      </c>
      <c r="B50" s="51">
        <v>73544800</v>
      </c>
      <c r="C50" s="50">
        <v>46065400</v>
      </c>
      <c r="D50" s="28">
        <f t="shared" si="3"/>
        <v>0.6263583557233142</v>
      </c>
      <c r="E50" s="31">
        <f t="shared" si="2"/>
        <v>-27479400</v>
      </c>
    </row>
    <row r="51" spans="1:5" s="5" customFormat="1" ht="30.75" customHeight="1">
      <c r="A51" s="27" t="s">
        <v>107</v>
      </c>
      <c r="B51" s="51">
        <f>B52+B57+B60+B66+B69+B74+B77+B80+B85+B63</f>
        <v>117720951.03999999</v>
      </c>
      <c r="C51" s="51">
        <f>C52+C57+C60+C66+C69+C74+C77+C80+C85+C63</f>
        <v>47995496.70999999</v>
      </c>
      <c r="D51" s="28">
        <f t="shared" si="3"/>
        <v>0.4077056487055713</v>
      </c>
      <c r="E51" s="31">
        <f t="shared" si="2"/>
        <v>-69725454.33</v>
      </c>
    </row>
    <row r="52" spans="1:5" s="5" customFormat="1" ht="89.25" customHeight="1">
      <c r="A52" s="27" t="s">
        <v>197</v>
      </c>
      <c r="B52" s="51">
        <f>B54+B55+B56</f>
        <v>32733700</v>
      </c>
      <c r="C52" s="51">
        <f>C54+C55+C56</f>
        <v>0</v>
      </c>
      <c r="D52" s="28">
        <f t="shared" si="3"/>
        <v>0</v>
      </c>
      <c r="E52" s="31">
        <f t="shared" si="2"/>
        <v>-32733700</v>
      </c>
    </row>
    <row r="53" spans="1:5" s="5" customFormat="1" ht="15">
      <c r="A53" s="27" t="s">
        <v>67</v>
      </c>
      <c r="B53" s="51"/>
      <c r="C53" s="55"/>
      <c r="D53" s="28" t="str">
        <f t="shared" si="3"/>
        <v>   </v>
      </c>
      <c r="E53" s="31">
        <f t="shared" si="2"/>
        <v>0</v>
      </c>
    </row>
    <row r="54" spans="1:5" s="5" customFormat="1" ht="45">
      <c r="A54" s="27" t="s">
        <v>144</v>
      </c>
      <c r="B54" s="51">
        <v>17860700</v>
      </c>
      <c r="C54" s="55">
        <v>0</v>
      </c>
      <c r="D54" s="28">
        <f t="shared" si="3"/>
        <v>0</v>
      </c>
      <c r="E54" s="31">
        <f t="shared" si="2"/>
        <v>-17860700</v>
      </c>
    </row>
    <row r="55" spans="1:5" s="5" customFormat="1" ht="45.75" customHeight="1">
      <c r="A55" s="27" t="s">
        <v>205</v>
      </c>
      <c r="B55" s="51">
        <v>12191400</v>
      </c>
      <c r="C55" s="55">
        <v>0</v>
      </c>
      <c r="D55" s="28">
        <f t="shared" si="3"/>
        <v>0</v>
      </c>
      <c r="E55" s="31">
        <f t="shared" si="2"/>
        <v>-12191400</v>
      </c>
    </row>
    <row r="56" spans="1:5" s="5" customFormat="1" ht="33" customHeight="1">
      <c r="A56" s="27" t="s">
        <v>95</v>
      </c>
      <c r="B56" s="51">
        <v>2681600</v>
      </c>
      <c r="C56" s="55">
        <v>0</v>
      </c>
      <c r="D56" s="28">
        <f t="shared" si="3"/>
        <v>0</v>
      </c>
      <c r="E56" s="31">
        <f t="shared" si="2"/>
        <v>-2681600</v>
      </c>
    </row>
    <row r="57" spans="1:5" s="5" customFormat="1" ht="75" customHeight="1">
      <c r="A57" s="27" t="s">
        <v>146</v>
      </c>
      <c r="B57" s="51">
        <f>B58+B59</f>
        <v>2739486</v>
      </c>
      <c r="C57" s="51">
        <f>C58+C59</f>
        <v>0</v>
      </c>
      <c r="D57" s="28">
        <f aca="true" t="shared" si="4" ref="D57:D62">IF(B57=0,"   ",C57/B57)</f>
        <v>0</v>
      </c>
      <c r="E57" s="31">
        <f t="shared" si="2"/>
        <v>-2739486</v>
      </c>
    </row>
    <row r="58" spans="1:5" s="5" customFormat="1" ht="15" customHeight="1">
      <c r="A58" s="41" t="s">
        <v>54</v>
      </c>
      <c r="B58" s="51">
        <v>2725700</v>
      </c>
      <c r="C58" s="51">
        <v>0</v>
      </c>
      <c r="D58" s="28">
        <f t="shared" si="4"/>
        <v>0</v>
      </c>
      <c r="E58" s="31">
        <f t="shared" si="2"/>
        <v>-2725700</v>
      </c>
    </row>
    <row r="59" spans="1:5" s="5" customFormat="1" ht="15.75" customHeight="1">
      <c r="A59" s="41" t="s">
        <v>46</v>
      </c>
      <c r="B59" s="51">
        <v>13786</v>
      </c>
      <c r="C59" s="51">
        <v>0</v>
      </c>
      <c r="D59" s="28">
        <f t="shared" si="4"/>
        <v>0</v>
      </c>
      <c r="E59" s="31">
        <f t="shared" si="2"/>
        <v>-13786</v>
      </c>
    </row>
    <row r="60" spans="1:5" s="5" customFormat="1" ht="75" customHeight="1">
      <c r="A60" s="27" t="s">
        <v>198</v>
      </c>
      <c r="B60" s="51">
        <f>B61+B62</f>
        <v>7308828</v>
      </c>
      <c r="C60" s="51">
        <f>C61+C62</f>
        <v>3079108.97</v>
      </c>
      <c r="D60" s="28">
        <f t="shared" si="4"/>
        <v>0.42128628146674135</v>
      </c>
      <c r="E60" s="31">
        <f t="shared" si="2"/>
        <v>-4229719.029999999</v>
      </c>
    </row>
    <row r="61" spans="1:5" s="5" customFormat="1" ht="15" customHeight="1">
      <c r="A61" s="41" t="s">
        <v>54</v>
      </c>
      <c r="B61" s="51">
        <v>7272100</v>
      </c>
      <c r="C61" s="51">
        <v>3063636</v>
      </c>
      <c r="D61" s="28">
        <f t="shared" si="4"/>
        <v>0.4212862859421625</v>
      </c>
      <c r="E61" s="31">
        <f t="shared" si="2"/>
        <v>-4208464</v>
      </c>
    </row>
    <row r="62" spans="1:5" s="5" customFormat="1" ht="15.75" customHeight="1">
      <c r="A62" s="41" t="s">
        <v>46</v>
      </c>
      <c r="B62" s="51">
        <v>36728</v>
      </c>
      <c r="C62" s="51">
        <v>15472.97</v>
      </c>
      <c r="D62" s="28">
        <f t="shared" si="4"/>
        <v>0.4212853953387061</v>
      </c>
      <c r="E62" s="31">
        <f t="shared" si="2"/>
        <v>-21255.03</v>
      </c>
    </row>
    <row r="63" spans="1:5" s="5" customFormat="1" ht="60.75" customHeight="1">
      <c r="A63" s="27" t="s">
        <v>237</v>
      </c>
      <c r="B63" s="51">
        <f>B64+B65</f>
        <v>1294747.47</v>
      </c>
      <c r="C63" s="51">
        <f>C64+C65</f>
        <v>0</v>
      </c>
      <c r="D63" s="28">
        <f>IF(B63=0,"   ",C63/B63)</f>
        <v>0</v>
      </c>
      <c r="E63" s="31">
        <f>C63-B63</f>
        <v>-1294747.47</v>
      </c>
    </row>
    <row r="64" spans="1:5" s="5" customFormat="1" ht="15" customHeight="1">
      <c r="A64" s="41" t="s">
        <v>54</v>
      </c>
      <c r="B64" s="51">
        <v>1281800</v>
      </c>
      <c r="C64" s="51">
        <v>0</v>
      </c>
      <c r="D64" s="28">
        <f>IF(B64=0,"   ",C64/B64)</f>
        <v>0</v>
      </c>
      <c r="E64" s="31">
        <f>C64-B64</f>
        <v>-1281800</v>
      </c>
    </row>
    <row r="65" spans="1:5" s="5" customFormat="1" ht="15.75" customHeight="1">
      <c r="A65" s="41" t="s">
        <v>46</v>
      </c>
      <c r="B65" s="51">
        <v>12947.47</v>
      </c>
      <c r="C65" s="51">
        <v>0</v>
      </c>
      <c r="D65" s="28">
        <f>IF(B65=0,"   ",C65/B65)</f>
        <v>0</v>
      </c>
      <c r="E65" s="31">
        <f>C65-B65</f>
        <v>-12947.47</v>
      </c>
    </row>
    <row r="66" spans="1:5" s="5" customFormat="1" ht="45">
      <c r="A66" s="27" t="s">
        <v>199</v>
      </c>
      <c r="B66" s="51">
        <f>B67+B68</f>
        <v>7440007.31</v>
      </c>
      <c r="C66" s="51">
        <f>C67+C68</f>
        <v>7440007.31</v>
      </c>
      <c r="D66" s="28">
        <f aca="true" t="shared" si="5" ref="D66:D73">IF(B66=0,"   ",C66/B66)</f>
        <v>1</v>
      </c>
      <c r="E66" s="31">
        <f t="shared" si="2"/>
        <v>0</v>
      </c>
    </row>
    <row r="67" spans="1:5" s="5" customFormat="1" ht="13.5" customHeight="1">
      <c r="A67" s="41" t="s">
        <v>54</v>
      </c>
      <c r="B67" s="51">
        <v>4872637.27</v>
      </c>
      <c r="C67" s="51">
        <v>4872637.27</v>
      </c>
      <c r="D67" s="28">
        <f t="shared" si="5"/>
        <v>1</v>
      </c>
      <c r="E67" s="31">
        <f t="shared" si="2"/>
        <v>0</v>
      </c>
    </row>
    <row r="68" spans="1:5" s="5" customFormat="1" ht="13.5" customHeight="1">
      <c r="A68" s="41" t="s">
        <v>46</v>
      </c>
      <c r="B68" s="51">
        <v>2567370.04</v>
      </c>
      <c r="C68" s="51">
        <v>2567370.04</v>
      </c>
      <c r="D68" s="28">
        <f t="shared" si="5"/>
        <v>1</v>
      </c>
      <c r="E68" s="31">
        <f t="shared" si="2"/>
        <v>0</v>
      </c>
    </row>
    <row r="69" spans="1:5" s="5" customFormat="1" ht="30">
      <c r="A69" s="27" t="s">
        <v>200</v>
      </c>
      <c r="B69" s="51">
        <f>B71</f>
        <v>613030.3</v>
      </c>
      <c r="C69" s="51">
        <f>C71</f>
        <v>613030.3</v>
      </c>
      <c r="D69" s="28">
        <f t="shared" si="5"/>
        <v>1</v>
      </c>
      <c r="E69" s="31">
        <f t="shared" si="2"/>
        <v>0</v>
      </c>
    </row>
    <row r="70" spans="1:5" s="5" customFormat="1" ht="15">
      <c r="A70" s="27" t="s">
        <v>67</v>
      </c>
      <c r="B70" s="51"/>
      <c r="C70" s="55"/>
      <c r="D70" s="28" t="str">
        <f t="shared" si="5"/>
        <v>   </v>
      </c>
      <c r="E70" s="31"/>
    </row>
    <row r="71" spans="1:5" s="5" customFormat="1" ht="30">
      <c r="A71" s="27" t="s">
        <v>108</v>
      </c>
      <c r="B71" s="51">
        <f>SUM(B72:B73)</f>
        <v>613030.3</v>
      </c>
      <c r="C71" s="51">
        <f>SUM(C72:C73)</f>
        <v>613030.3</v>
      </c>
      <c r="D71" s="28">
        <f t="shared" si="5"/>
        <v>1</v>
      </c>
      <c r="E71" s="31">
        <f aca="true" t="shared" si="6" ref="E71:E80">C71-B71</f>
        <v>0</v>
      </c>
    </row>
    <row r="72" spans="1:5" ht="16.5" customHeight="1">
      <c r="A72" s="41" t="s">
        <v>54</v>
      </c>
      <c r="B72" s="51">
        <v>606900</v>
      </c>
      <c r="C72" s="63">
        <v>606900</v>
      </c>
      <c r="D72" s="28">
        <f t="shared" si="5"/>
        <v>1</v>
      </c>
      <c r="E72" s="65">
        <f t="shared" si="6"/>
        <v>0</v>
      </c>
    </row>
    <row r="73" spans="1:5" ht="15.75" customHeight="1">
      <c r="A73" s="41" t="s">
        <v>46</v>
      </c>
      <c r="B73" s="51">
        <v>6130.3</v>
      </c>
      <c r="C73" s="63">
        <v>6130.3</v>
      </c>
      <c r="D73" s="28">
        <f t="shared" si="5"/>
        <v>1</v>
      </c>
      <c r="E73" s="65">
        <f t="shared" si="6"/>
        <v>0</v>
      </c>
    </row>
    <row r="74" spans="1:5" ht="47.25" customHeight="1">
      <c r="A74" s="39" t="s">
        <v>201</v>
      </c>
      <c r="B74" s="51">
        <f>B75+B76</f>
        <v>4681488.069999999</v>
      </c>
      <c r="C74" s="51">
        <f>C75+C76</f>
        <v>4681488.069999999</v>
      </c>
      <c r="D74" s="28">
        <f>IF(B74=0,"   ",C74/B74)</f>
        <v>1</v>
      </c>
      <c r="E74" s="65">
        <f t="shared" si="6"/>
        <v>0</v>
      </c>
    </row>
    <row r="75" spans="1:5" ht="16.5" customHeight="1">
      <c r="A75" s="41" t="s">
        <v>54</v>
      </c>
      <c r="B75" s="51">
        <v>4648619.05</v>
      </c>
      <c r="C75" s="51">
        <v>4648619.05</v>
      </c>
      <c r="D75" s="28">
        <f>IF(B75=0,"   ",C75/B75)</f>
        <v>1</v>
      </c>
      <c r="E75" s="65">
        <f t="shared" si="6"/>
        <v>0</v>
      </c>
    </row>
    <row r="76" spans="1:5" ht="15.75" customHeight="1">
      <c r="A76" s="41" t="s">
        <v>46</v>
      </c>
      <c r="B76" s="51">
        <v>32869.02</v>
      </c>
      <c r="C76" s="51">
        <v>32869.02</v>
      </c>
      <c r="D76" s="28">
        <f>IF(B76=0,"   ",C76/B76)</f>
        <v>1</v>
      </c>
      <c r="E76" s="65">
        <f t="shared" si="6"/>
        <v>0</v>
      </c>
    </row>
    <row r="77" spans="1:5" s="5" customFormat="1" ht="45">
      <c r="A77" s="27" t="s">
        <v>145</v>
      </c>
      <c r="B77" s="51">
        <f>B78+B79</f>
        <v>36662.420000000006</v>
      </c>
      <c r="C77" s="51">
        <f>C78+C79</f>
        <v>0</v>
      </c>
      <c r="D77" s="28">
        <v>0</v>
      </c>
      <c r="E77" s="31">
        <f>C77-B77</f>
        <v>-36662.420000000006</v>
      </c>
    </row>
    <row r="78" spans="1:5" s="5" customFormat="1" ht="13.5" customHeight="1">
      <c r="A78" s="41" t="s">
        <v>54</v>
      </c>
      <c r="B78" s="51">
        <v>36295.8</v>
      </c>
      <c r="C78" s="51">
        <v>0</v>
      </c>
      <c r="D78" s="28">
        <v>0</v>
      </c>
      <c r="E78" s="31">
        <f>C78-B78</f>
        <v>-36295.8</v>
      </c>
    </row>
    <row r="79" spans="1:5" s="5" customFormat="1" ht="13.5" customHeight="1">
      <c r="A79" s="41" t="s">
        <v>46</v>
      </c>
      <c r="B79" s="51">
        <v>366.62</v>
      </c>
      <c r="C79" s="51">
        <v>0</v>
      </c>
      <c r="D79" s="28">
        <v>0</v>
      </c>
      <c r="E79" s="31">
        <f>C79-B79</f>
        <v>-366.62</v>
      </c>
    </row>
    <row r="80" spans="1:5" s="5" customFormat="1" ht="30">
      <c r="A80" s="27" t="s">
        <v>202</v>
      </c>
      <c r="B80" s="51">
        <f>B82</f>
        <v>150000</v>
      </c>
      <c r="C80" s="51">
        <f>C82</f>
        <v>150000</v>
      </c>
      <c r="D80" s="28">
        <f aca="true" t="shared" si="7" ref="D80:D95">IF(B80=0,"   ",C80/B80)</f>
        <v>1</v>
      </c>
      <c r="E80" s="31">
        <f t="shared" si="6"/>
        <v>0</v>
      </c>
    </row>
    <row r="81" spans="1:5" s="5" customFormat="1" ht="15">
      <c r="A81" s="27" t="s">
        <v>67</v>
      </c>
      <c r="B81" s="51"/>
      <c r="C81" s="55"/>
      <c r="D81" s="28" t="str">
        <f t="shared" si="7"/>
        <v>   </v>
      </c>
      <c r="E81" s="31">
        <f aca="true" t="shared" si="8" ref="E81:E89">C81-B81</f>
        <v>0</v>
      </c>
    </row>
    <row r="82" spans="1:5" s="5" customFormat="1" ht="20.25" customHeight="1">
      <c r="A82" s="27" t="s">
        <v>203</v>
      </c>
      <c r="B82" s="51">
        <f>B83+B84</f>
        <v>150000</v>
      </c>
      <c r="C82" s="51">
        <f>C83+C84</f>
        <v>150000</v>
      </c>
      <c r="D82" s="28">
        <f t="shared" si="7"/>
        <v>1</v>
      </c>
      <c r="E82" s="31">
        <f t="shared" si="8"/>
        <v>0</v>
      </c>
    </row>
    <row r="83" spans="1:5" s="5" customFormat="1" ht="13.5" customHeight="1">
      <c r="A83" s="41" t="s">
        <v>54</v>
      </c>
      <c r="B83" s="51">
        <v>100000</v>
      </c>
      <c r="C83" s="51">
        <v>100000</v>
      </c>
      <c r="D83" s="28">
        <f t="shared" si="7"/>
        <v>1</v>
      </c>
      <c r="E83" s="31">
        <f t="shared" si="8"/>
        <v>0</v>
      </c>
    </row>
    <row r="84" spans="1:5" s="5" customFormat="1" ht="13.5" customHeight="1">
      <c r="A84" s="41" t="s">
        <v>46</v>
      </c>
      <c r="B84" s="51">
        <v>50000</v>
      </c>
      <c r="C84" s="51">
        <v>50000</v>
      </c>
      <c r="D84" s="28">
        <f t="shared" si="7"/>
        <v>1</v>
      </c>
      <c r="E84" s="31">
        <f t="shared" si="8"/>
        <v>0</v>
      </c>
    </row>
    <row r="85" spans="1:5" s="5" customFormat="1" ht="15">
      <c r="A85" s="27" t="s">
        <v>50</v>
      </c>
      <c r="B85" s="51">
        <f>SUM(B87:B101)</f>
        <v>60723001.47</v>
      </c>
      <c r="C85" s="51">
        <f>SUM(C87:C101)</f>
        <v>32031862.06</v>
      </c>
      <c r="D85" s="28">
        <f t="shared" si="7"/>
        <v>0.5275078847317064</v>
      </c>
      <c r="E85" s="31">
        <f t="shared" si="8"/>
        <v>-28691139.41</v>
      </c>
    </row>
    <row r="86" spans="1:5" s="5" customFormat="1" ht="15">
      <c r="A86" s="27" t="s">
        <v>67</v>
      </c>
      <c r="B86" s="51"/>
      <c r="C86" s="55"/>
      <c r="D86" s="28" t="str">
        <f t="shared" si="7"/>
        <v>   </v>
      </c>
      <c r="E86" s="31">
        <f t="shared" si="8"/>
        <v>0</v>
      </c>
    </row>
    <row r="87" spans="1:5" s="5" customFormat="1" ht="60.75" customHeight="1">
      <c r="A87" s="39" t="s">
        <v>204</v>
      </c>
      <c r="B87" s="51">
        <v>12926500</v>
      </c>
      <c r="C87" s="55">
        <v>10187044.87</v>
      </c>
      <c r="D87" s="28">
        <f t="shared" si="7"/>
        <v>0.7880744880671489</v>
      </c>
      <c r="E87" s="31">
        <f t="shared" si="8"/>
        <v>-2739455.130000001</v>
      </c>
    </row>
    <row r="88" spans="1:5" s="5" customFormat="1" ht="30">
      <c r="A88" s="39" t="s">
        <v>206</v>
      </c>
      <c r="B88" s="51">
        <v>43100</v>
      </c>
      <c r="C88" s="51">
        <v>0</v>
      </c>
      <c r="D88" s="28">
        <f t="shared" si="7"/>
        <v>0</v>
      </c>
      <c r="E88" s="31">
        <f t="shared" si="8"/>
        <v>-43100</v>
      </c>
    </row>
    <row r="89" spans="1:5" s="5" customFormat="1" ht="42.75" customHeight="1">
      <c r="A89" s="39" t="s">
        <v>207</v>
      </c>
      <c r="B89" s="51">
        <v>4465400</v>
      </c>
      <c r="C89" s="55">
        <v>3403577.35</v>
      </c>
      <c r="D89" s="28">
        <f t="shared" si="7"/>
        <v>0.7622110785148027</v>
      </c>
      <c r="E89" s="31">
        <f t="shared" si="8"/>
        <v>-1061822.65</v>
      </c>
    </row>
    <row r="90" spans="1:5" ht="31.5" customHeight="1">
      <c r="A90" s="68" t="s">
        <v>208</v>
      </c>
      <c r="B90" s="51">
        <v>722851.64</v>
      </c>
      <c r="C90" s="51">
        <v>64689.84</v>
      </c>
      <c r="D90" s="28">
        <f t="shared" si="7"/>
        <v>0.08949255479312462</v>
      </c>
      <c r="E90" s="65">
        <f aca="true" t="shared" si="9" ref="E90:E102">C90-B90</f>
        <v>-658161.8</v>
      </c>
    </row>
    <row r="91" spans="1:5" ht="44.25" customHeight="1">
      <c r="A91" s="68" t="s">
        <v>209</v>
      </c>
      <c r="B91" s="51">
        <v>13055600</v>
      </c>
      <c r="C91" s="51">
        <v>13055600</v>
      </c>
      <c r="D91" s="28">
        <f t="shared" si="7"/>
        <v>1</v>
      </c>
      <c r="E91" s="65">
        <f t="shared" si="9"/>
        <v>0</v>
      </c>
    </row>
    <row r="92" spans="1:5" ht="44.25" customHeight="1">
      <c r="A92" s="68" t="s">
        <v>210</v>
      </c>
      <c r="B92" s="51">
        <v>1919508.44</v>
      </c>
      <c r="C92" s="51">
        <v>0</v>
      </c>
      <c r="D92" s="28">
        <f t="shared" si="7"/>
        <v>0</v>
      </c>
      <c r="E92" s="65">
        <f t="shared" si="9"/>
        <v>-1919508.44</v>
      </c>
    </row>
    <row r="93" spans="1:5" ht="91.5" customHeight="1">
      <c r="A93" s="68" t="s">
        <v>211</v>
      </c>
      <c r="B93" s="51">
        <v>2144200</v>
      </c>
      <c r="C93" s="51">
        <v>0</v>
      </c>
      <c r="D93" s="28">
        <f>IF(B93=0,"   ",C93/B93)</f>
        <v>0</v>
      </c>
      <c r="E93" s="65">
        <f>C93-B93</f>
        <v>-2144200</v>
      </c>
    </row>
    <row r="94" spans="1:5" ht="45.75" customHeight="1">
      <c r="A94" s="68" t="s">
        <v>212</v>
      </c>
      <c r="B94" s="51">
        <v>3999262.5</v>
      </c>
      <c r="C94" s="51">
        <v>0</v>
      </c>
      <c r="D94" s="28">
        <f t="shared" si="7"/>
        <v>0</v>
      </c>
      <c r="E94" s="65">
        <f t="shared" si="9"/>
        <v>-3999262.5</v>
      </c>
    </row>
    <row r="95" spans="1:5" ht="105.75" customHeight="1">
      <c r="A95" s="68" t="s">
        <v>213</v>
      </c>
      <c r="B95" s="51">
        <v>500600</v>
      </c>
      <c r="C95" s="51">
        <v>270000</v>
      </c>
      <c r="D95" s="28">
        <f t="shared" si="7"/>
        <v>0.5393527766679984</v>
      </c>
      <c r="E95" s="65">
        <f t="shared" si="9"/>
        <v>-230600</v>
      </c>
    </row>
    <row r="96" spans="1:5" ht="45.75" customHeight="1">
      <c r="A96" s="68" t="s">
        <v>242</v>
      </c>
      <c r="B96" s="51">
        <v>1071000</v>
      </c>
      <c r="C96" s="51">
        <v>160650</v>
      </c>
      <c r="D96" s="28">
        <v>0</v>
      </c>
      <c r="E96" s="65">
        <f t="shared" si="9"/>
        <v>-910350</v>
      </c>
    </row>
    <row r="97" spans="1:5" ht="105" customHeight="1">
      <c r="A97" s="68" t="s">
        <v>244</v>
      </c>
      <c r="B97" s="51">
        <v>4127200</v>
      </c>
      <c r="C97" s="51">
        <v>4127200</v>
      </c>
      <c r="D97" s="28">
        <v>0</v>
      </c>
      <c r="E97" s="65">
        <f>C97-B97</f>
        <v>0</v>
      </c>
    </row>
    <row r="98" spans="1:5" ht="120.75" customHeight="1">
      <c r="A98" s="68" t="s">
        <v>245</v>
      </c>
      <c r="B98" s="51">
        <v>2289100</v>
      </c>
      <c r="C98" s="51">
        <v>763100</v>
      </c>
      <c r="D98" s="28">
        <v>0</v>
      </c>
      <c r="E98" s="65">
        <f>C98-B98</f>
        <v>-1526000</v>
      </c>
    </row>
    <row r="99" spans="1:5" ht="31.5" customHeight="1">
      <c r="A99" s="68" t="s">
        <v>246</v>
      </c>
      <c r="B99" s="51">
        <v>2615688.89</v>
      </c>
      <c r="C99" s="51">
        <v>0</v>
      </c>
      <c r="D99" s="28">
        <v>0</v>
      </c>
      <c r="E99" s="65">
        <f>C99-B99</f>
        <v>-2615688.89</v>
      </c>
    </row>
    <row r="100" spans="1:5" ht="31.5" customHeight="1">
      <c r="A100" s="68" t="s">
        <v>247</v>
      </c>
      <c r="B100" s="51">
        <v>1142990</v>
      </c>
      <c r="C100" s="51">
        <v>0</v>
      </c>
      <c r="D100" s="28">
        <v>0</v>
      </c>
      <c r="E100" s="65">
        <f>C100-B100</f>
        <v>-1142990</v>
      </c>
    </row>
    <row r="101" spans="1:5" ht="75" customHeight="1">
      <c r="A101" s="68" t="s">
        <v>243</v>
      </c>
      <c r="B101" s="51">
        <v>9700000</v>
      </c>
      <c r="C101" s="51">
        <v>0</v>
      </c>
      <c r="D101" s="28">
        <v>0</v>
      </c>
      <c r="E101" s="65">
        <f>C101-B101</f>
        <v>-9700000</v>
      </c>
    </row>
    <row r="102" spans="1:5" s="5" customFormat="1" ht="19.5" customHeight="1">
      <c r="A102" s="27" t="s">
        <v>99</v>
      </c>
      <c r="B102" s="51">
        <f>B103+B104+B105+B106+B122+B125</f>
        <v>186996500</v>
      </c>
      <c r="C102" s="51">
        <f>C103+C104+C105+C106+C122+C125</f>
        <v>110236901.84</v>
      </c>
      <c r="D102" s="28">
        <f>IF(B102=0,"   ",C102/B102)</f>
        <v>0.5895131825461974</v>
      </c>
      <c r="E102" s="31">
        <f t="shared" si="9"/>
        <v>-76759598.16</v>
      </c>
    </row>
    <row r="103" spans="1:5" s="5" customFormat="1" ht="30.75" customHeight="1">
      <c r="A103" s="27" t="s">
        <v>215</v>
      </c>
      <c r="B103" s="51">
        <v>1141200</v>
      </c>
      <c r="C103" s="55">
        <v>517900</v>
      </c>
      <c r="D103" s="28">
        <f aca="true" t="shared" si="10" ref="D103:D112">IF(B103=0,"   ",C103/B103)</f>
        <v>0.4538205397826849</v>
      </c>
      <c r="E103" s="31">
        <f aca="true" t="shared" si="11" ref="E103:E112">C103-B103</f>
        <v>-623300</v>
      </c>
    </row>
    <row r="104" spans="1:5" s="5" customFormat="1" ht="46.5" customHeight="1">
      <c r="A104" s="67" t="s">
        <v>216</v>
      </c>
      <c r="B104" s="51">
        <v>3200</v>
      </c>
      <c r="C104" s="55">
        <v>0</v>
      </c>
      <c r="D104" s="28">
        <f t="shared" si="10"/>
        <v>0</v>
      </c>
      <c r="E104" s="31">
        <f t="shared" si="11"/>
        <v>-3200</v>
      </c>
    </row>
    <row r="105" spans="1:5" s="5" customFormat="1" ht="30">
      <c r="A105" s="27" t="s">
        <v>217</v>
      </c>
      <c r="B105" s="51">
        <v>1192400</v>
      </c>
      <c r="C105" s="55">
        <v>596400</v>
      </c>
      <c r="D105" s="28">
        <f t="shared" si="10"/>
        <v>0.5001677289500168</v>
      </c>
      <c r="E105" s="31">
        <f t="shared" si="11"/>
        <v>-596000</v>
      </c>
    </row>
    <row r="106" spans="1:5" s="5" customFormat="1" ht="30">
      <c r="A106" s="27" t="s">
        <v>214</v>
      </c>
      <c r="B106" s="51">
        <f>B109+B110+B111+B113+B108+B112+B114+B115+B118+B119+B120+B121</f>
        <v>180376200</v>
      </c>
      <c r="C106" s="51">
        <f>C109+C110+C111+C113+C108+C112+C114+C115+C118+C119+C120+C121</f>
        <v>105076501.84</v>
      </c>
      <c r="D106" s="28">
        <f t="shared" si="10"/>
        <v>0.5825408332141381</v>
      </c>
      <c r="E106" s="31">
        <f t="shared" si="11"/>
        <v>-75299698.16</v>
      </c>
    </row>
    <row r="107" spans="1:5" s="5" customFormat="1" ht="15">
      <c r="A107" s="27" t="s">
        <v>147</v>
      </c>
      <c r="B107" s="51"/>
      <c r="C107" s="51"/>
      <c r="D107" s="28" t="str">
        <f t="shared" si="10"/>
        <v>   </v>
      </c>
      <c r="E107" s="31">
        <f t="shared" si="11"/>
        <v>0</v>
      </c>
    </row>
    <row r="108" spans="1:5" s="5" customFormat="1" ht="27.75" customHeight="1">
      <c r="A108" s="27" t="s">
        <v>65</v>
      </c>
      <c r="B108" s="51">
        <v>50757700</v>
      </c>
      <c r="C108" s="55">
        <v>26578400</v>
      </c>
      <c r="D108" s="28">
        <f>IF(B108=0,"   ",C108/B108)</f>
        <v>0.5236328675255183</v>
      </c>
      <c r="E108" s="31">
        <f>C108-B108</f>
        <v>-24179300</v>
      </c>
    </row>
    <row r="109" spans="1:5" s="5" customFormat="1" ht="30">
      <c r="A109" s="27" t="s">
        <v>128</v>
      </c>
      <c r="B109" s="51">
        <v>124759400</v>
      </c>
      <c r="C109" s="55">
        <v>76533924</v>
      </c>
      <c r="D109" s="28">
        <f t="shared" si="10"/>
        <v>0.6134521647266659</v>
      </c>
      <c r="E109" s="31">
        <f t="shared" si="11"/>
        <v>-48225476</v>
      </c>
    </row>
    <row r="110" spans="1:5" s="5" customFormat="1" ht="15">
      <c r="A110" s="27" t="s">
        <v>52</v>
      </c>
      <c r="B110" s="51">
        <v>1197600</v>
      </c>
      <c r="C110" s="55">
        <v>555450.51</v>
      </c>
      <c r="D110" s="28">
        <f t="shared" si="10"/>
        <v>0.4638030310621243</v>
      </c>
      <c r="E110" s="31">
        <f t="shared" si="11"/>
        <v>-642149.49</v>
      </c>
    </row>
    <row r="111" spans="1:5" s="5" customFormat="1" ht="15">
      <c r="A111" s="27" t="s">
        <v>53</v>
      </c>
      <c r="B111" s="51">
        <v>800</v>
      </c>
      <c r="C111" s="55">
        <v>0</v>
      </c>
      <c r="D111" s="28">
        <f t="shared" si="10"/>
        <v>0</v>
      </c>
      <c r="E111" s="31">
        <f t="shared" si="11"/>
        <v>-800</v>
      </c>
    </row>
    <row r="112" spans="1:5" s="5" customFormat="1" ht="15">
      <c r="A112" s="27" t="s">
        <v>68</v>
      </c>
      <c r="B112" s="51">
        <v>2000</v>
      </c>
      <c r="C112" s="55">
        <v>0</v>
      </c>
      <c r="D112" s="28">
        <f t="shared" si="10"/>
        <v>0</v>
      </c>
      <c r="E112" s="31">
        <f t="shared" si="11"/>
        <v>-2000</v>
      </c>
    </row>
    <row r="113" spans="1:5" s="5" customFormat="1" ht="15">
      <c r="A113" s="27" t="s">
        <v>233</v>
      </c>
      <c r="B113" s="51">
        <v>80900</v>
      </c>
      <c r="C113" s="51">
        <v>31159.5</v>
      </c>
      <c r="D113" s="28">
        <f aca="true" t="shared" si="12" ref="D113:D125">IF(B113=0,"   ",C113/B113)</f>
        <v>0.3851606922126082</v>
      </c>
      <c r="E113" s="31">
        <f aca="true" t="shared" si="13" ref="E113:E125">C113-B113</f>
        <v>-49740.5</v>
      </c>
    </row>
    <row r="114" spans="1:5" s="5" customFormat="1" ht="30">
      <c r="A114" s="41" t="s">
        <v>91</v>
      </c>
      <c r="B114" s="51">
        <v>157200</v>
      </c>
      <c r="C114" s="51">
        <v>0</v>
      </c>
      <c r="D114" s="28">
        <f t="shared" si="12"/>
        <v>0</v>
      </c>
      <c r="E114" s="31">
        <f t="shared" si="13"/>
        <v>-157200</v>
      </c>
    </row>
    <row r="115" spans="1:5" s="5" customFormat="1" ht="28.5" customHeight="1">
      <c r="A115" s="27" t="s">
        <v>90</v>
      </c>
      <c r="B115" s="51">
        <f>B116+B117</f>
        <v>2394700</v>
      </c>
      <c r="C115" s="51">
        <f>C116+C117</f>
        <v>1123267</v>
      </c>
      <c r="D115" s="28">
        <f t="shared" si="12"/>
        <v>0.46906376581617737</v>
      </c>
      <c r="E115" s="31">
        <f aca="true" t="shared" si="14" ref="E115:E121">C115-B115</f>
        <v>-1271433</v>
      </c>
    </row>
    <row r="116" spans="1:5" s="5" customFormat="1" ht="15">
      <c r="A116" s="27" t="s">
        <v>81</v>
      </c>
      <c r="B116" s="51">
        <v>1727800</v>
      </c>
      <c r="C116" s="51">
        <v>841522</v>
      </c>
      <c r="D116" s="28">
        <f t="shared" si="12"/>
        <v>0.48704826947563373</v>
      </c>
      <c r="E116" s="31">
        <f t="shared" si="14"/>
        <v>-886278</v>
      </c>
    </row>
    <row r="117" spans="1:5" s="5" customFormat="1" ht="15">
      <c r="A117" s="27" t="s">
        <v>82</v>
      </c>
      <c r="B117" s="51">
        <v>666900</v>
      </c>
      <c r="C117" s="55">
        <v>281745</v>
      </c>
      <c r="D117" s="28">
        <f t="shared" si="12"/>
        <v>0.42246963562753037</v>
      </c>
      <c r="E117" s="31">
        <f t="shared" si="14"/>
        <v>-385155</v>
      </c>
    </row>
    <row r="118" spans="1:5" s="5" customFormat="1" ht="30">
      <c r="A118" s="27" t="s">
        <v>92</v>
      </c>
      <c r="B118" s="51">
        <v>452000</v>
      </c>
      <c r="C118" s="55">
        <v>162300.83</v>
      </c>
      <c r="D118" s="28">
        <f t="shared" si="12"/>
        <v>0.3590726327433628</v>
      </c>
      <c r="E118" s="31">
        <f t="shared" si="14"/>
        <v>-289699.17000000004</v>
      </c>
    </row>
    <row r="119" spans="1:5" s="5" customFormat="1" ht="45">
      <c r="A119" s="27" t="s">
        <v>116</v>
      </c>
      <c r="B119" s="51">
        <v>4700</v>
      </c>
      <c r="C119" s="55">
        <v>0</v>
      </c>
      <c r="D119" s="28">
        <f>IF(B119=0,"   ",C119/B119)</f>
        <v>0</v>
      </c>
      <c r="E119" s="31">
        <f t="shared" si="14"/>
        <v>-4700</v>
      </c>
    </row>
    <row r="120" spans="1:5" s="5" customFormat="1" ht="135" customHeight="1">
      <c r="A120" s="41" t="s">
        <v>136</v>
      </c>
      <c r="B120" s="51">
        <v>367200</v>
      </c>
      <c r="C120" s="55">
        <v>92000</v>
      </c>
      <c r="D120" s="28">
        <f>IF(B120=0,"   ",C120/B120)</f>
        <v>0.25054466230936817</v>
      </c>
      <c r="E120" s="31">
        <f t="shared" si="14"/>
        <v>-275200</v>
      </c>
    </row>
    <row r="121" spans="1:5" s="5" customFormat="1" ht="63" customHeight="1">
      <c r="A121" s="41" t="s">
        <v>248</v>
      </c>
      <c r="B121" s="51">
        <v>202000</v>
      </c>
      <c r="C121" s="55">
        <v>0</v>
      </c>
      <c r="D121" s="28">
        <f>IF(B121=0,"   ",C121/B121)</f>
        <v>0</v>
      </c>
      <c r="E121" s="31">
        <f t="shared" si="14"/>
        <v>-202000</v>
      </c>
    </row>
    <row r="122" spans="1:5" s="5" customFormat="1" ht="30" customHeight="1">
      <c r="A122" s="27" t="s">
        <v>51</v>
      </c>
      <c r="B122" s="51">
        <f>B123+B124</f>
        <v>3971100</v>
      </c>
      <c r="C122" s="51">
        <f>C123+C124</f>
        <v>3971100</v>
      </c>
      <c r="D122" s="28">
        <f t="shared" si="12"/>
        <v>1</v>
      </c>
      <c r="E122" s="31">
        <f t="shared" si="13"/>
        <v>0</v>
      </c>
    </row>
    <row r="123" spans="1:5" s="5" customFormat="1" ht="15">
      <c r="A123" s="41" t="s">
        <v>54</v>
      </c>
      <c r="B123" s="51">
        <v>2620926</v>
      </c>
      <c r="C123" s="51">
        <v>2620926</v>
      </c>
      <c r="D123" s="28">
        <f t="shared" si="12"/>
        <v>1</v>
      </c>
      <c r="E123" s="31">
        <f t="shared" si="13"/>
        <v>0</v>
      </c>
    </row>
    <row r="124" spans="1:5" s="5" customFormat="1" ht="15">
      <c r="A124" s="41" t="s">
        <v>46</v>
      </c>
      <c r="B124" s="51">
        <v>1350174</v>
      </c>
      <c r="C124" s="55">
        <v>1350174</v>
      </c>
      <c r="D124" s="28">
        <f t="shared" si="12"/>
        <v>1</v>
      </c>
      <c r="E124" s="31">
        <f t="shared" si="13"/>
        <v>0</v>
      </c>
    </row>
    <row r="125" spans="1:5" s="5" customFormat="1" ht="32.25" customHeight="1">
      <c r="A125" s="27" t="s">
        <v>218</v>
      </c>
      <c r="B125" s="51">
        <v>312400</v>
      </c>
      <c r="C125" s="55">
        <v>75000</v>
      </c>
      <c r="D125" s="28">
        <f t="shared" si="12"/>
        <v>0.24007682458386684</v>
      </c>
      <c r="E125" s="31">
        <f t="shared" si="13"/>
        <v>-237400</v>
      </c>
    </row>
    <row r="126" spans="1:5" s="5" customFormat="1" ht="20.25" customHeight="1">
      <c r="A126" s="27" t="s">
        <v>32</v>
      </c>
      <c r="B126" s="51">
        <f>B127+B128+B131</f>
        <v>12506012.81</v>
      </c>
      <c r="C126" s="51">
        <f>C127+C128+C131</f>
        <v>6748623.29</v>
      </c>
      <c r="D126" s="28">
        <f>IF(B126=0,"   ",C126/B126)</f>
        <v>0.5396302876488097</v>
      </c>
      <c r="E126" s="31">
        <f aca="true" t="shared" si="15" ref="E126:E132">C126-B126</f>
        <v>-5757389.5200000005</v>
      </c>
    </row>
    <row r="127" spans="1:5" s="5" customFormat="1" ht="60">
      <c r="A127" s="27" t="s">
        <v>190</v>
      </c>
      <c r="B127" s="51">
        <v>8593200</v>
      </c>
      <c r="C127" s="55">
        <v>5970910</v>
      </c>
      <c r="D127" s="28">
        <f>IF(B127=0,"   ",C127/B127)</f>
        <v>0.6948412698412698</v>
      </c>
      <c r="E127" s="31">
        <f t="shared" si="15"/>
        <v>-2622290</v>
      </c>
    </row>
    <row r="128" spans="1:5" s="5" customFormat="1" ht="74.25" customHeight="1">
      <c r="A128" s="27" t="s">
        <v>135</v>
      </c>
      <c r="B128" s="51">
        <f>B129+B130</f>
        <v>1351612.8099999998</v>
      </c>
      <c r="C128" s="51">
        <f>C129+C130</f>
        <v>777713.29</v>
      </c>
      <c r="D128" s="28">
        <f aca="true" t="shared" si="16" ref="D128:D143">IF(B128=0,"   ",C128/B128)</f>
        <v>0.5753965072290194</v>
      </c>
      <c r="E128" s="31">
        <f>C128-B128</f>
        <v>-573899.5199999998</v>
      </c>
    </row>
    <row r="129" spans="1:5" s="5" customFormat="1" ht="15">
      <c r="A129" s="41" t="s">
        <v>54</v>
      </c>
      <c r="B129" s="51">
        <v>1338096.68</v>
      </c>
      <c r="C129" s="51">
        <v>769936.15</v>
      </c>
      <c r="D129" s="28">
        <f t="shared" si="16"/>
        <v>0.5753965027399964</v>
      </c>
      <c r="E129" s="31">
        <f>C129-B129</f>
        <v>-568160.5299999999</v>
      </c>
    </row>
    <row r="130" spans="1:5" s="5" customFormat="1" ht="15">
      <c r="A130" s="41" t="s">
        <v>46</v>
      </c>
      <c r="B130" s="51">
        <v>13516.13</v>
      </c>
      <c r="C130" s="51">
        <v>7777.14</v>
      </c>
      <c r="D130" s="28">
        <f t="shared" si="16"/>
        <v>0.575396951642223</v>
      </c>
      <c r="E130" s="31">
        <f>C130-B130</f>
        <v>-5738.989999999999</v>
      </c>
    </row>
    <row r="131" spans="1:5" s="5" customFormat="1" ht="90">
      <c r="A131" s="27" t="s">
        <v>268</v>
      </c>
      <c r="B131" s="51">
        <v>2561200</v>
      </c>
      <c r="C131" s="55">
        <v>0</v>
      </c>
      <c r="D131" s="28">
        <f>IF(B131=0,"   ",C131/B131)</f>
        <v>0</v>
      </c>
      <c r="E131" s="31">
        <f>C131-B131</f>
        <v>-2561200</v>
      </c>
    </row>
    <row r="132" spans="1:5" s="5" customFormat="1" ht="14.25">
      <c r="A132" s="56" t="s">
        <v>5</v>
      </c>
      <c r="B132" s="57">
        <f>B44+B45</f>
        <v>542653925.3</v>
      </c>
      <c r="C132" s="57">
        <f>SUM(C44,C45,)</f>
        <v>280131681.67999995</v>
      </c>
      <c r="D132" s="58">
        <f t="shared" si="16"/>
        <v>0.5162252931739734</v>
      </c>
      <c r="E132" s="59">
        <f t="shared" si="15"/>
        <v>-262522243.62</v>
      </c>
    </row>
    <row r="133" spans="1:5" s="7" customFormat="1" ht="15">
      <c r="A133" s="66" t="s">
        <v>6</v>
      </c>
      <c r="B133" s="53"/>
      <c r="C133" s="54"/>
      <c r="D133" s="28" t="str">
        <f t="shared" si="16"/>
        <v>   </v>
      </c>
      <c r="E133" s="29"/>
    </row>
    <row r="134" spans="1:5" s="5" customFormat="1" ht="15">
      <c r="A134" s="27" t="s">
        <v>20</v>
      </c>
      <c r="B134" s="51">
        <f>B135+B141+B143+B147+B148+B145</f>
        <v>81677049.6</v>
      </c>
      <c r="C134" s="51">
        <f>C135+C141+C143+C147+C148+C145</f>
        <v>26431449.32</v>
      </c>
      <c r="D134" s="28">
        <f t="shared" si="16"/>
        <v>0.32360925681625013</v>
      </c>
      <c r="E134" s="31">
        <f aca="true" t="shared" si="17" ref="E134:E165">C134-B134</f>
        <v>-55245600.279999994</v>
      </c>
    </row>
    <row r="135" spans="1:5" s="5" customFormat="1" ht="15">
      <c r="A135" s="27" t="s">
        <v>21</v>
      </c>
      <c r="B135" s="51">
        <v>56972100</v>
      </c>
      <c r="C135" s="55">
        <v>16227858.56</v>
      </c>
      <c r="D135" s="28">
        <f t="shared" si="16"/>
        <v>0.28483869402742745</v>
      </c>
      <c r="E135" s="31">
        <f t="shared" si="17"/>
        <v>-40744241.44</v>
      </c>
    </row>
    <row r="136" spans="1:5" s="5" customFormat="1" ht="33" customHeight="1">
      <c r="A136" s="27" t="s">
        <v>219</v>
      </c>
      <c r="B136" s="51">
        <v>452000</v>
      </c>
      <c r="C136" s="51">
        <v>162300.83</v>
      </c>
      <c r="D136" s="28">
        <f>IF(B136=0,"   ",C136/B136)</f>
        <v>0.3590726327433628</v>
      </c>
      <c r="E136" s="31">
        <f>C136-B136</f>
        <v>-289699.17000000004</v>
      </c>
    </row>
    <row r="137" spans="1:5" s="5" customFormat="1" ht="33" customHeight="1">
      <c r="A137" s="27" t="s">
        <v>220</v>
      </c>
      <c r="B137" s="51">
        <v>800</v>
      </c>
      <c r="C137" s="51">
        <v>0</v>
      </c>
      <c r="D137" s="28">
        <f t="shared" si="16"/>
        <v>0</v>
      </c>
      <c r="E137" s="31">
        <f t="shared" si="17"/>
        <v>-800</v>
      </c>
    </row>
    <row r="138" spans="1:5" s="5" customFormat="1" ht="30">
      <c r="A138" s="27" t="s">
        <v>221</v>
      </c>
      <c r="B138" s="51">
        <v>1197600</v>
      </c>
      <c r="C138" s="55">
        <v>555450.51</v>
      </c>
      <c r="D138" s="28">
        <f t="shared" si="16"/>
        <v>0.4638030310621243</v>
      </c>
      <c r="E138" s="31">
        <f t="shared" si="17"/>
        <v>-642149.49</v>
      </c>
    </row>
    <row r="139" spans="1:5" s="5" customFormat="1" ht="30">
      <c r="A139" s="27" t="s">
        <v>222</v>
      </c>
      <c r="B139" s="51">
        <v>80900</v>
      </c>
      <c r="C139" s="55">
        <v>31159.5</v>
      </c>
      <c r="D139" s="28">
        <f t="shared" si="16"/>
        <v>0.3851606922126082</v>
      </c>
      <c r="E139" s="31">
        <f t="shared" si="17"/>
        <v>-49740.5</v>
      </c>
    </row>
    <row r="140" spans="1:5" s="5" customFormat="1" ht="90" customHeight="1">
      <c r="A140" s="27" t="s">
        <v>271</v>
      </c>
      <c r="B140" s="51">
        <v>2312800</v>
      </c>
      <c r="C140" s="55">
        <v>0</v>
      </c>
      <c r="D140" s="28">
        <f t="shared" si="16"/>
        <v>0</v>
      </c>
      <c r="E140" s="31">
        <f t="shared" si="17"/>
        <v>-2312800</v>
      </c>
    </row>
    <row r="141" spans="1:5" s="5" customFormat="1" ht="15.75" customHeight="1">
      <c r="A141" s="27" t="s">
        <v>57</v>
      </c>
      <c r="B141" s="51">
        <f>B142</f>
        <v>3200</v>
      </c>
      <c r="C141" s="51">
        <f>C142</f>
        <v>0</v>
      </c>
      <c r="D141" s="28">
        <f t="shared" si="16"/>
        <v>0</v>
      </c>
      <c r="E141" s="31">
        <f t="shared" si="17"/>
        <v>-3200</v>
      </c>
    </row>
    <row r="142" spans="1:5" s="5" customFormat="1" ht="30.75" customHeight="1">
      <c r="A142" s="27" t="s">
        <v>188</v>
      </c>
      <c r="B142" s="51">
        <v>3200</v>
      </c>
      <c r="C142" s="55">
        <v>0</v>
      </c>
      <c r="D142" s="28">
        <f t="shared" si="16"/>
        <v>0</v>
      </c>
      <c r="E142" s="31">
        <f t="shared" si="17"/>
        <v>-3200</v>
      </c>
    </row>
    <row r="143" spans="1:5" s="5" customFormat="1" ht="30">
      <c r="A143" s="27" t="s">
        <v>64</v>
      </c>
      <c r="B143" s="51">
        <v>5530100</v>
      </c>
      <c r="C143" s="55">
        <v>1803986.54</v>
      </c>
      <c r="D143" s="28">
        <f t="shared" si="16"/>
        <v>0.3262122818755538</v>
      </c>
      <c r="E143" s="31">
        <f t="shared" si="17"/>
        <v>-3726113.46</v>
      </c>
    </row>
    <row r="144" spans="1:5" s="5" customFormat="1" ht="107.25" customHeight="1">
      <c r="A144" s="27" t="s">
        <v>272</v>
      </c>
      <c r="B144" s="51">
        <v>248400</v>
      </c>
      <c r="C144" s="55">
        <v>0</v>
      </c>
      <c r="D144" s="28">
        <f>IF(B144=0,"   ",C144/B144)</f>
        <v>0</v>
      </c>
      <c r="E144" s="31">
        <f>C144-B144</f>
        <v>-248400</v>
      </c>
    </row>
    <row r="145" spans="1:5" s="5" customFormat="1" ht="15">
      <c r="A145" s="27" t="s">
        <v>269</v>
      </c>
      <c r="B145" s="51">
        <f>B146</f>
        <v>280000</v>
      </c>
      <c r="C145" s="51">
        <f>C146</f>
        <v>280000</v>
      </c>
      <c r="D145" s="28">
        <v>0</v>
      </c>
      <c r="E145" s="31">
        <f>C145-B145</f>
        <v>0</v>
      </c>
    </row>
    <row r="146" spans="1:5" s="5" customFormat="1" ht="60">
      <c r="A146" s="27" t="s">
        <v>270</v>
      </c>
      <c r="B146" s="51">
        <v>280000</v>
      </c>
      <c r="C146" s="55">
        <v>280000</v>
      </c>
      <c r="D146" s="28">
        <f>IF(B146=0,"   ",C146/B146)</f>
        <v>1</v>
      </c>
      <c r="E146" s="31">
        <f>C146-B146</f>
        <v>0</v>
      </c>
    </row>
    <row r="147" spans="1:5" s="5" customFormat="1" ht="15">
      <c r="A147" s="27" t="s">
        <v>22</v>
      </c>
      <c r="B147" s="51">
        <v>1157758.6</v>
      </c>
      <c r="C147" s="55">
        <v>0</v>
      </c>
      <c r="D147" s="28">
        <v>0</v>
      </c>
      <c r="E147" s="31">
        <f t="shared" si="17"/>
        <v>-1157758.6</v>
      </c>
    </row>
    <row r="148" spans="1:5" s="5" customFormat="1" ht="15">
      <c r="A148" s="27" t="s">
        <v>29</v>
      </c>
      <c r="B148" s="51">
        <f>B151+B149+B150</f>
        <v>17733891</v>
      </c>
      <c r="C148" s="51">
        <f>C151+C149+C150</f>
        <v>8119604.22</v>
      </c>
      <c r="D148" s="38">
        <f>IF(B148=0,"   ",C148/B148)</f>
        <v>0.4578580199912134</v>
      </c>
      <c r="E148" s="31">
        <f t="shared" si="17"/>
        <v>-9614286.780000001</v>
      </c>
    </row>
    <row r="149" spans="1:5" s="5" customFormat="1" ht="15">
      <c r="A149" s="39" t="s">
        <v>130</v>
      </c>
      <c r="B149" s="51">
        <v>172300</v>
      </c>
      <c r="C149" s="55">
        <v>0</v>
      </c>
      <c r="D149" s="28">
        <f>IF(B149=0,"   ",C149/B149)</f>
        <v>0</v>
      </c>
      <c r="E149" s="31">
        <f t="shared" si="17"/>
        <v>-172300</v>
      </c>
    </row>
    <row r="150" spans="1:5" s="5" customFormat="1" ht="30">
      <c r="A150" s="39" t="s">
        <v>148</v>
      </c>
      <c r="B150" s="51">
        <v>239900</v>
      </c>
      <c r="C150" s="51">
        <v>0</v>
      </c>
      <c r="D150" s="28">
        <f>IF(B150=0,"   ",C150/B150)</f>
        <v>0</v>
      </c>
      <c r="E150" s="31">
        <f>C150-B150</f>
        <v>-239900</v>
      </c>
    </row>
    <row r="151" spans="1:5" s="5" customFormat="1" ht="30">
      <c r="A151" s="27" t="s">
        <v>234</v>
      </c>
      <c r="B151" s="51">
        <v>17321691</v>
      </c>
      <c r="C151" s="55">
        <v>8119604.22</v>
      </c>
      <c r="D151" s="28">
        <f>IF(B151=0,"   ",C151/B151)</f>
        <v>0.4687535541420292</v>
      </c>
      <c r="E151" s="31">
        <f>C151-B151</f>
        <v>-9202086.780000001</v>
      </c>
    </row>
    <row r="152" spans="1:5" s="5" customFormat="1" ht="15.75" customHeight="1">
      <c r="A152" s="27" t="s">
        <v>36</v>
      </c>
      <c r="B152" s="51">
        <f>SUM(B153)</f>
        <v>1192400</v>
      </c>
      <c r="C152" s="51">
        <f>SUM(C153)</f>
        <v>596400</v>
      </c>
      <c r="D152" s="28">
        <f aca="true" t="shared" si="18" ref="D152:D158">IF(B152=0,"   ",C152/B152)</f>
        <v>0.5001677289500168</v>
      </c>
      <c r="E152" s="31">
        <f t="shared" si="17"/>
        <v>-596000</v>
      </c>
    </row>
    <row r="153" spans="1:5" s="5" customFormat="1" ht="45">
      <c r="A153" s="27" t="s">
        <v>189</v>
      </c>
      <c r="B153" s="51">
        <v>1192400</v>
      </c>
      <c r="C153" s="55">
        <v>596400</v>
      </c>
      <c r="D153" s="28">
        <f t="shared" si="18"/>
        <v>0.5001677289500168</v>
      </c>
      <c r="E153" s="31">
        <f t="shared" si="17"/>
        <v>-596000</v>
      </c>
    </row>
    <row r="154" spans="1:5" s="5" customFormat="1" ht="29.25" customHeight="1">
      <c r="A154" s="27" t="s">
        <v>23</v>
      </c>
      <c r="B154" s="51">
        <f>B155+B158+B156+B159+B160+B161+B162+B163+B164+B157</f>
        <v>5064170</v>
      </c>
      <c r="C154" s="51">
        <f>C155+C158+C156+C159+C160+C161+C162+C163+C164+C157</f>
        <v>1291069.25</v>
      </c>
      <c r="D154" s="28">
        <f t="shared" si="18"/>
        <v>0.2549419253303108</v>
      </c>
      <c r="E154" s="31">
        <f t="shared" si="17"/>
        <v>-3773100.75</v>
      </c>
    </row>
    <row r="155" spans="1:5" s="5" customFormat="1" ht="15">
      <c r="A155" s="27" t="s">
        <v>187</v>
      </c>
      <c r="B155" s="51">
        <v>1343200</v>
      </c>
      <c r="C155" s="55">
        <v>517900</v>
      </c>
      <c r="D155" s="28">
        <f t="shared" si="18"/>
        <v>0.3855717689100655</v>
      </c>
      <c r="E155" s="31">
        <f t="shared" si="17"/>
        <v>-825300</v>
      </c>
    </row>
    <row r="156" spans="1:5" s="5" customFormat="1" ht="15">
      <c r="A156" s="27" t="s">
        <v>150</v>
      </c>
      <c r="B156" s="51">
        <v>1740300</v>
      </c>
      <c r="C156" s="55">
        <v>691569.25</v>
      </c>
      <c r="D156" s="28">
        <f>IF(B156=0,"   ",C156/B156)</f>
        <v>0.39738507728552547</v>
      </c>
      <c r="E156" s="31">
        <f aca="true" t="shared" si="19" ref="E156:E164">C156-B156</f>
        <v>-1048730.75</v>
      </c>
    </row>
    <row r="157" spans="1:6" s="5" customFormat="1" ht="15">
      <c r="A157" s="27" t="s">
        <v>149</v>
      </c>
      <c r="B157" s="64">
        <v>543870</v>
      </c>
      <c r="C157" s="64">
        <v>0</v>
      </c>
      <c r="D157" s="28">
        <f>IF(B157=0,"   ",C157/B157)</f>
        <v>0</v>
      </c>
      <c r="E157" s="31">
        <f t="shared" si="19"/>
        <v>-543870</v>
      </c>
      <c r="F157"/>
    </row>
    <row r="158" spans="1:5" s="5" customFormat="1" ht="15">
      <c r="A158" s="27" t="s">
        <v>93</v>
      </c>
      <c r="B158" s="51">
        <v>448800</v>
      </c>
      <c r="C158" s="55">
        <v>0</v>
      </c>
      <c r="D158" s="28">
        <f t="shared" si="18"/>
        <v>0</v>
      </c>
      <c r="E158" s="31">
        <f t="shared" si="19"/>
        <v>-448800</v>
      </c>
    </row>
    <row r="159" spans="1:5" s="5" customFormat="1" ht="30">
      <c r="A159" s="41" t="s">
        <v>94</v>
      </c>
      <c r="B159" s="51">
        <v>93000</v>
      </c>
      <c r="C159" s="51">
        <v>81600</v>
      </c>
      <c r="D159" s="28">
        <f aca="true" t="shared" si="20" ref="D159:D167">IF(B159=0,"   ",C159/B159)</f>
        <v>0.8774193548387097</v>
      </c>
      <c r="E159" s="31">
        <f t="shared" si="19"/>
        <v>-11400</v>
      </c>
    </row>
    <row r="160" spans="1:5" s="5" customFormat="1" ht="30">
      <c r="A160" s="41" t="s">
        <v>103</v>
      </c>
      <c r="B160" s="51">
        <v>12000</v>
      </c>
      <c r="C160" s="51">
        <v>0</v>
      </c>
      <c r="D160" s="28">
        <f t="shared" si="20"/>
        <v>0</v>
      </c>
      <c r="E160" s="31">
        <f t="shared" si="19"/>
        <v>-12000</v>
      </c>
    </row>
    <row r="161" spans="1:5" s="5" customFormat="1" ht="30">
      <c r="A161" s="41" t="s">
        <v>104</v>
      </c>
      <c r="B161" s="51">
        <v>15000</v>
      </c>
      <c r="C161" s="51">
        <v>0</v>
      </c>
      <c r="D161" s="28">
        <f t="shared" si="20"/>
        <v>0</v>
      </c>
      <c r="E161" s="31">
        <f t="shared" si="19"/>
        <v>-15000</v>
      </c>
    </row>
    <row r="162" spans="1:5" s="5" customFormat="1" ht="15">
      <c r="A162" s="27" t="s">
        <v>151</v>
      </c>
      <c r="B162" s="64">
        <v>50000</v>
      </c>
      <c r="C162" s="64">
        <v>0</v>
      </c>
      <c r="D162" s="28">
        <f t="shared" si="20"/>
        <v>0</v>
      </c>
      <c r="E162" s="31">
        <f t="shared" si="19"/>
        <v>-50000</v>
      </c>
    </row>
    <row r="163" spans="1:5" s="5" customFormat="1" ht="30">
      <c r="A163" s="27" t="s">
        <v>152</v>
      </c>
      <c r="B163" s="64">
        <v>793000</v>
      </c>
      <c r="C163" s="64">
        <v>0</v>
      </c>
      <c r="D163" s="28">
        <f>IF(B163=0,"   ",C163/B163)</f>
        <v>0</v>
      </c>
      <c r="E163" s="31">
        <f t="shared" si="19"/>
        <v>-793000</v>
      </c>
    </row>
    <row r="164" spans="1:5" s="5" customFormat="1" ht="30">
      <c r="A164" s="27" t="s">
        <v>153</v>
      </c>
      <c r="B164" s="64">
        <v>25000</v>
      </c>
      <c r="C164" s="64">
        <v>0</v>
      </c>
      <c r="D164" s="28">
        <f>IF(B164=0,"   ",C164/B164)</f>
        <v>0</v>
      </c>
      <c r="E164" s="31">
        <f t="shared" si="19"/>
        <v>-25000</v>
      </c>
    </row>
    <row r="165" spans="1:5" s="5" customFormat="1" ht="15">
      <c r="A165" s="27" t="s">
        <v>24</v>
      </c>
      <c r="B165" s="51">
        <f>B168+B183+B209+B180+B166</f>
        <v>80934815.98</v>
      </c>
      <c r="C165" s="51">
        <f>C168+C183+C209+C180+C166</f>
        <v>18401158.38</v>
      </c>
      <c r="D165" s="28">
        <f t="shared" si="20"/>
        <v>0.22735775892228077</v>
      </c>
      <c r="E165" s="31">
        <f t="shared" si="17"/>
        <v>-62533657.60000001</v>
      </c>
    </row>
    <row r="166" spans="1:5" s="5" customFormat="1" ht="15">
      <c r="A166" s="39" t="s">
        <v>100</v>
      </c>
      <c r="B166" s="51">
        <f>SUM(B167:B167)</f>
        <v>444300</v>
      </c>
      <c r="C166" s="51">
        <f>SUM(C167:C167)</f>
        <v>362670</v>
      </c>
      <c r="D166" s="28">
        <f t="shared" si="20"/>
        <v>0.8162727886563133</v>
      </c>
      <c r="E166" s="65">
        <f aca="true" t="shared" si="21" ref="E166:E188">C166-B166</f>
        <v>-81630</v>
      </c>
    </row>
    <row r="167" spans="1:5" ht="29.25" customHeight="1">
      <c r="A167" s="27" t="s">
        <v>101</v>
      </c>
      <c r="B167" s="64">
        <v>444300</v>
      </c>
      <c r="C167" s="64">
        <v>362670</v>
      </c>
      <c r="D167" s="28">
        <f t="shared" si="20"/>
        <v>0.8162727886563133</v>
      </c>
      <c r="E167" s="65">
        <f t="shared" si="21"/>
        <v>-81630</v>
      </c>
    </row>
    <row r="168" spans="1:5" s="5" customFormat="1" ht="15">
      <c r="A168" s="39" t="s">
        <v>61</v>
      </c>
      <c r="B168" s="51">
        <f>B179+B169+B176+B172</f>
        <v>2654416.9200000004</v>
      </c>
      <c r="C168" s="51">
        <f>C179+C169+C176+C172</f>
        <v>181127</v>
      </c>
      <c r="D168" s="28">
        <f>IF(B168=0,"   ",C168/B168)</f>
        <v>0.06823607800088917</v>
      </c>
      <c r="E168" s="31">
        <f t="shared" si="21"/>
        <v>-2473289.9200000004</v>
      </c>
    </row>
    <row r="169" spans="1:5" s="5" customFormat="1" ht="30">
      <c r="A169" s="39" t="s">
        <v>154</v>
      </c>
      <c r="B169" s="51">
        <f>B170+B171</f>
        <v>217200</v>
      </c>
      <c r="C169" s="51">
        <f>C170+C171</f>
        <v>0</v>
      </c>
      <c r="D169" s="28">
        <f>IF(B169=0,"   ",C169/B169)</f>
        <v>0</v>
      </c>
      <c r="E169" s="31">
        <f t="shared" si="21"/>
        <v>-217200</v>
      </c>
    </row>
    <row r="170" spans="1:5" s="5" customFormat="1" ht="13.5" customHeight="1">
      <c r="A170" s="41" t="s">
        <v>46</v>
      </c>
      <c r="B170" s="51">
        <v>157200</v>
      </c>
      <c r="C170" s="51">
        <v>0</v>
      </c>
      <c r="D170" s="28">
        <f>IF(B170=0,"   ",C170/B170)</f>
        <v>0</v>
      </c>
      <c r="E170" s="31">
        <f aca="true" t="shared" si="22" ref="E170:E175">C170-B170</f>
        <v>-157200</v>
      </c>
    </row>
    <row r="171" spans="1:5" s="5" customFormat="1" ht="13.5" customHeight="1">
      <c r="A171" s="41" t="s">
        <v>155</v>
      </c>
      <c r="B171" s="51">
        <v>60000</v>
      </c>
      <c r="C171" s="51">
        <v>0</v>
      </c>
      <c r="D171" s="28">
        <f>IF(B171=0,"   ",C171/B171)</f>
        <v>0</v>
      </c>
      <c r="E171" s="31">
        <f t="shared" si="22"/>
        <v>-60000</v>
      </c>
    </row>
    <row r="172" spans="1:5" ht="27" customHeight="1">
      <c r="A172" s="68" t="s">
        <v>157</v>
      </c>
      <c r="B172" s="51">
        <f>B174+B175+B173</f>
        <v>36681.72</v>
      </c>
      <c r="C172" s="51">
        <f>C174+C175+C173</f>
        <v>0</v>
      </c>
      <c r="D172" s="64">
        <f>IF(B172=0,"   ",C172/B172*100)</f>
        <v>0</v>
      </c>
      <c r="E172" s="65">
        <f t="shared" si="22"/>
        <v>-36681.72</v>
      </c>
    </row>
    <row r="173" spans="1:5" s="5" customFormat="1" ht="15" customHeight="1">
      <c r="A173" s="41" t="s">
        <v>54</v>
      </c>
      <c r="B173" s="51">
        <v>36295.8</v>
      </c>
      <c r="C173" s="51">
        <v>0</v>
      </c>
      <c r="D173" s="28">
        <f aca="true" t="shared" si="23" ref="D173:D179">IF(B173=0,"   ",C173/B173)</f>
        <v>0</v>
      </c>
      <c r="E173" s="31">
        <f t="shared" si="22"/>
        <v>-36295.8</v>
      </c>
    </row>
    <row r="174" spans="1:5" s="5" customFormat="1" ht="13.5" customHeight="1">
      <c r="A174" s="41" t="s">
        <v>46</v>
      </c>
      <c r="B174" s="51">
        <v>366.62</v>
      </c>
      <c r="C174" s="51">
        <v>0</v>
      </c>
      <c r="D174" s="28">
        <f t="shared" si="23"/>
        <v>0</v>
      </c>
      <c r="E174" s="31">
        <f t="shared" si="22"/>
        <v>-366.62</v>
      </c>
    </row>
    <row r="175" spans="1:5" s="5" customFormat="1" ht="13.5" customHeight="1">
      <c r="A175" s="41" t="s">
        <v>155</v>
      </c>
      <c r="B175" s="51">
        <v>19.3</v>
      </c>
      <c r="C175" s="51">
        <v>0</v>
      </c>
      <c r="D175" s="28">
        <f t="shared" si="23"/>
        <v>0</v>
      </c>
      <c r="E175" s="31">
        <f t="shared" si="22"/>
        <v>-19.3</v>
      </c>
    </row>
    <row r="176" spans="1:5" s="5" customFormat="1" ht="45">
      <c r="A176" s="39" t="s">
        <v>156</v>
      </c>
      <c r="B176" s="51">
        <f>B177+B178</f>
        <v>2020535.2</v>
      </c>
      <c r="C176" s="51">
        <f>C177+C178</f>
        <v>0</v>
      </c>
      <c r="D176" s="28">
        <f t="shared" si="23"/>
        <v>0</v>
      </c>
      <c r="E176" s="31">
        <f t="shared" si="21"/>
        <v>-2020535.2</v>
      </c>
    </row>
    <row r="177" spans="1:5" s="5" customFormat="1" ht="13.5" customHeight="1">
      <c r="A177" s="41" t="s">
        <v>46</v>
      </c>
      <c r="B177" s="51">
        <v>1919508.44</v>
      </c>
      <c r="C177" s="51">
        <v>0</v>
      </c>
      <c r="D177" s="28">
        <f t="shared" si="23"/>
        <v>0</v>
      </c>
      <c r="E177" s="31">
        <f>C177-B177</f>
        <v>-1919508.44</v>
      </c>
    </row>
    <row r="178" spans="1:5" s="5" customFormat="1" ht="13.5" customHeight="1">
      <c r="A178" s="41" t="s">
        <v>155</v>
      </c>
      <c r="B178" s="51">
        <v>101026.76</v>
      </c>
      <c r="C178" s="51">
        <v>0</v>
      </c>
      <c r="D178" s="28">
        <f t="shared" si="23"/>
        <v>0</v>
      </c>
      <c r="E178" s="31">
        <f>C178-B178</f>
        <v>-101026.76</v>
      </c>
    </row>
    <row r="179" spans="1:5" s="5" customFormat="1" ht="15">
      <c r="A179" s="39" t="s">
        <v>62</v>
      </c>
      <c r="B179" s="51">
        <v>380000</v>
      </c>
      <c r="C179" s="51">
        <v>181127</v>
      </c>
      <c r="D179" s="28">
        <f t="shared" si="23"/>
        <v>0.47665</v>
      </c>
      <c r="E179" s="31">
        <f>C179-B179</f>
        <v>-198873</v>
      </c>
    </row>
    <row r="180" spans="1:5" ht="15">
      <c r="A180" s="39" t="s">
        <v>86</v>
      </c>
      <c r="B180" s="64">
        <f>B181</f>
        <v>1984700</v>
      </c>
      <c r="C180" s="64">
        <f>C181</f>
        <v>825000</v>
      </c>
      <c r="D180" s="28">
        <f aca="true" t="shared" si="24" ref="D180:D188">IF(B180=0,"   ",C180/B180)</f>
        <v>0.4156799516299693</v>
      </c>
      <c r="E180" s="65">
        <f t="shared" si="21"/>
        <v>-1159700</v>
      </c>
    </row>
    <row r="181" spans="1:5" ht="27.75" customHeight="1">
      <c r="A181" s="39" t="s">
        <v>117</v>
      </c>
      <c r="B181" s="64">
        <v>1984700</v>
      </c>
      <c r="C181" s="64">
        <v>825000</v>
      </c>
      <c r="D181" s="28">
        <f t="shared" si="24"/>
        <v>0.4156799516299693</v>
      </c>
      <c r="E181" s="65">
        <f t="shared" si="21"/>
        <v>-1159700</v>
      </c>
    </row>
    <row r="182" spans="1:5" s="5" customFormat="1" ht="15">
      <c r="A182" s="41" t="s">
        <v>223</v>
      </c>
      <c r="B182" s="51">
        <v>4700</v>
      </c>
      <c r="C182" s="51">
        <v>0</v>
      </c>
      <c r="D182" s="28">
        <f t="shared" si="24"/>
        <v>0</v>
      </c>
      <c r="E182" s="31">
        <f t="shared" si="21"/>
        <v>-4700</v>
      </c>
    </row>
    <row r="183" spans="1:5" s="5" customFormat="1" ht="15">
      <c r="A183" s="27" t="s">
        <v>25</v>
      </c>
      <c r="B183" s="51">
        <f>B184+B188+B192+B196+B200+B204+B207+B208</f>
        <v>72540882.69</v>
      </c>
      <c r="C183" s="51">
        <f>C184+C188+C192+C196+C200+C204+C207+C208</f>
        <v>16845556.119999997</v>
      </c>
      <c r="D183" s="28">
        <f t="shared" si="24"/>
        <v>0.2322215486677861</v>
      </c>
      <c r="E183" s="31">
        <f t="shared" si="21"/>
        <v>-55695326.57</v>
      </c>
    </row>
    <row r="184" spans="1:5" s="5" customFormat="1" ht="17.25" customHeight="1">
      <c r="A184" s="27" t="s">
        <v>129</v>
      </c>
      <c r="B184" s="51">
        <f>SUM(B185:B187)</f>
        <v>8540716</v>
      </c>
      <c r="C184" s="51">
        <f>SUM(C185:C187)</f>
        <v>0</v>
      </c>
      <c r="D184" s="28">
        <f t="shared" si="24"/>
        <v>0</v>
      </c>
      <c r="E184" s="31">
        <f t="shared" si="21"/>
        <v>-8540716</v>
      </c>
    </row>
    <row r="185" spans="1:5" s="5" customFormat="1" ht="13.5" customHeight="1">
      <c r="A185" s="41" t="s">
        <v>46</v>
      </c>
      <c r="B185" s="51">
        <v>5124429</v>
      </c>
      <c r="C185" s="51">
        <v>0</v>
      </c>
      <c r="D185" s="28">
        <f t="shared" si="24"/>
        <v>0</v>
      </c>
      <c r="E185" s="31">
        <f t="shared" si="21"/>
        <v>-5124429</v>
      </c>
    </row>
    <row r="186" spans="1:5" s="5" customFormat="1" ht="13.5" customHeight="1">
      <c r="A186" s="41" t="s">
        <v>155</v>
      </c>
      <c r="B186" s="51">
        <v>2360611</v>
      </c>
      <c r="C186" s="51">
        <v>0</v>
      </c>
      <c r="D186" s="28">
        <v>0</v>
      </c>
      <c r="E186" s="31">
        <f t="shared" si="21"/>
        <v>-2360611</v>
      </c>
    </row>
    <row r="187" spans="1:5" s="5" customFormat="1" ht="13.5" customHeight="1">
      <c r="A187" s="41" t="s">
        <v>235</v>
      </c>
      <c r="B187" s="51">
        <v>1055676</v>
      </c>
      <c r="C187" s="51">
        <v>0</v>
      </c>
      <c r="D187" s="28">
        <v>0</v>
      </c>
      <c r="E187" s="31">
        <f>C187-B187</f>
        <v>-1055676</v>
      </c>
    </row>
    <row r="188" spans="1:5" s="5" customFormat="1" ht="30">
      <c r="A188" s="27" t="s">
        <v>158</v>
      </c>
      <c r="B188" s="51">
        <f>B189+B190+B191</f>
        <v>20798447</v>
      </c>
      <c r="C188" s="51">
        <f>C189+C190+C191</f>
        <v>0</v>
      </c>
      <c r="D188" s="28">
        <f t="shared" si="24"/>
        <v>0</v>
      </c>
      <c r="E188" s="31">
        <f t="shared" si="21"/>
        <v>-20798447</v>
      </c>
    </row>
    <row r="189" spans="1:5" s="5" customFormat="1" ht="15">
      <c r="A189" s="41" t="s">
        <v>46</v>
      </c>
      <c r="B189" s="51">
        <v>17860700</v>
      </c>
      <c r="C189" s="51">
        <v>0</v>
      </c>
      <c r="D189" s="28">
        <f aca="true" t="shared" si="25" ref="D189:D207">IF(B189=0,"   ",C189/B189)</f>
        <v>0</v>
      </c>
      <c r="E189" s="31">
        <f aca="true" t="shared" si="26" ref="E189:E195">C189-B189</f>
        <v>-17860700</v>
      </c>
    </row>
    <row r="190" spans="1:5" s="5" customFormat="1" ht="15">
      <c r="A190" s="41" t="s">
        <v>162</v>
      </c>
      <c r="B190" s="51">
        <v>1031721</v>
      </c>
      <c r="C190" s="51">
        <v>0</v>
      </c>
      <c r="D190" s="28">
        <f t="shared" si="25"/>
        <v>0</v>
      </c>
      <c r="E190" s="31">
        <f t="shared" si="26"/>
        <v>-1031721</v>
      </c>
    </row>
    <row r="191" spans="1:5" s="5" customFormat="1" ht="15">
      <c r="A191" s="41" t="s">
        <v>155</v>
      </c>
      <c r="B191" s="51">
        <v>1906026</v>
      </c>
      <c r="C191" s="51">
        <v>0</v>
      </c>
      <c r="D191" s="28">
        <f t="shared" si="25"/>
        <v>0</v>
      </c>
      <c r="E191" s="31">
        <f t="shared" si="26"/>
        <v>-1906026</v>
      </c>
    </row>
    <row r="192" spans="1:5" s="5" customFormat="1" ht="30">
      <c r="A192" s="27" t="s">
        <v>159</v>
      </c>
      <c r="B192" s="51">
        <f>B193+B194+B195</f>
        <v>16602742</v>
      </c>
      <c r="C192" s="51">
        <f>C193+C194+C195</f>
        <v>10723205.12</v>
      </c>
      <c r="D192" s="28">
        <f t="shared" si="25"/>
        <v>0.6458695268528535</v>
      </c>
      <c r="E192" s="31">
        <f t="shared" si="26"/>
        <v>-5879536.880000001</v>
      </c>
    </row>
    <row r="193" spans="1:5" s="5" customFormat="1" ht="15">
      <c r="A193" s="41" t="s">
        <v>46</v>
      </c>
      <c r="B193" s="51">
        <v>12926500</v>
      </c>
      <c r="C193" s="51">
        <v>10187044.87</v>
      </c>
      <c r="D193" s="28">
        <f t="shared" si="25"/>
        <v>0.7880744880671489</v>
      </c>
      <c r="E193" s="31">
        <f t="shared" si="26"/>
        <v>-2739455.130000001</v>
      </c>
    </row>
    <row r="194" spans="1:5" s="5" customFormat="1" ht="15">
      <c r="A194" s="41" t="s">
        <v>162</v>
      </c>
      <c r="B194" s="51">
        <v>680342.1</v>
      </c>
      <c r="C194" s="51">
        <v>536160.25</v>
      </c>
      <c r="D194" s="28">
        <f t="shared" si="25"/>
        <v>0.7880744848804742</v>
      </c>
      <c r="E194" s="31">
        <f t="shared" si="26"/>
        <v>-144181.84999999998</v>
      </c>
    </row>
    <row r="195" spans="1:5" s="5" customFormat="1" ht="15">
      <c r="A195" s="41" t="s">
        <v>155</v>
      </c>
      <c r="B195" s="51">
        <v>2995899.9</v>
      </c>
      <c r="C195" s="51">
        <v>0</v>
      </c>
      <c r="D195" s="28">
        <f t="shared" si="25"/>
        <v>0</v>
      </c>
      <c r="E195" s="31">
        <f t="shared" si="26"/>
        <v>-2995899.9</v>
      </c>
    </row>
    <row r="196" spans="1:5" ht="30.75" customHeight="1">
      <c r="A196" s="39" t="s">
        <v>161</v>
      </c>
      <c r="B196" s="64">
        <f>B197+B198+B199</f>
        <v>14608019.69</v>
      </c>
      <c r="C196" s="64">
        <f>C197+C198+C199</f>
        <v>278780</v>
      </c>
      <c r="D196" s="28">
        <f t="shared" si="25"/>
        <v>0.019084037803621005</v>
      </c>
      <c r="E196" s="65">
        <f aca="true" t="shared" si="27" ref="E196:E203">C196-B196</f>
        <v>-14329239.69</v>
      </c>
    </row>
    <row r="197" spans="1:5" ht="15">
      <c r="A197" s="41" t="s">
        <v>46</v>
      </c>
      <c r="B197" s="64">
        <v>12191400</v>
      </c>
      <c r="C197" s="64">
        <v>0</v>
      </c>
      <c r="D197" s="28">
        <f t="shared" si="25"/>
        <v>0</v>
      </c>
      <c r="E197" s="65">
        <f t="shared" si="27"/>
        <v>-12191400</v>
      </c>
    </row>
    <row r="198" spans="1:5" ht="15">
      <c r="A198" s="41" t="s">
        <v>162</v>
      </c>
      <c r="B198" s="64">
        <v>641653</v>
      </c>
      <c r="C198" s="64">
        <v>78780</v>
      </c>
      <c r="D198" s="28">
        <f t="shared" si="25"/>
        <v>0.12277664095702817</v>
      </c>
      <c r="E198" s="65">
        <f t="shared" si="27"/>
        <v>-562873</v>
      </c>
    </row>
    <row r="199" spans="1:5" ht="15">
      <c r="A199" s="41" t="s">
        <v>155</v>
      </c>
      <c r="B199" s="64">
        <v>1774966.69</v>
      </c>
      <c r="C199" s="64">
        <v>200000</v>
      </c>
      <c r="D199" s="28">
        <f t="shared" si="25"/>
        <v>0.11267817087880111</v>
      </c>
      <c r="E199" s="65">
        <f t="shared" si="27"/>
        <v>-1574966.69</v>
      </c>
    </row>
    <row r="200" spans="1:5" ht="15" customHeight="1">
      <c r="A200" s="39" t="s">
        <v>160</v>
      </c>
      <c r="B200" s="64">
        <f>B201+B202+B203</f>
        <v>9047321</v>
      </c>
      <c r="C200" s="64">
        <f>C201+C202+C203</f>
        <v>5818571</v>
      </c>
      <c r="D200" s="28">
        <f t="shared" si="25"/>
        <v>0.6431264017270969</v>
      </c>
      <c r="E200" s="65">
        <f t="shared" si="27"/>
        <v>-3228750</v>
      </c>
    </row>
    <row r="201" spans="1:5" ht="15">
      <c r="A201" s="41" t="s">
        <v>46</v>
      </c>
      <c r="B201" s="64">
        <v>4465400</v>
      </c>
      <c r="C201" s="64">
        <v>3403577.35</v>
      </c>
      <c r="D201" s="28">
        <f t="shared" si="25"/>
        <v>0.7622110785148027</v>
      </c>
      <c r="E201" s="65">
        <f t="shared" si="27"/>
        <v>-1061822.65</v>
      </c>
    </row>
    <row r="202" spans="1:5" ht="15">
      <c r="A202" s="41" t="s">
        <v>162</v>
      </c>
      <c r="B202" s="64">
        <v>235021.1</v>
      </c>
      <c r="C202" s="64">
        <v>179135.65</v>
      </c>
      <c r="D202" s="28">
        <f t="shared" si="25"/>
        <v>0.7622109248914246</v>
      </c>
      <c r="E202" s="65">
        <f t="shared" si="27"/>
        <v>-55885.45000000001</v>
      </c>
    </row>
    <row r="203" spans="1:5" ht="15">
      <c r="A203" s="41" t="s">
        <v>155</v>
      </c>
      <c r="B203" s="64">
        <v>4346899.9</v>
      </c>
      <c r="C203" s="64">
        <v>2235858</v>
      </c>
      <c r="D203" s="28">
        <f t="shared" si="25"/>
        <v>0.5143569098520073</v>
      </c>
      <c r="E203" s="65">
        <f t="shared" si="27"/>
        <v>-2111041.9000000004</v>
      </c>
    </row>
    <row r="204" spans="1:5" s="5" customFormat="1" ht="27.75" customHeight="1">
      <c r="A204" s="27" t="s">
        <v>163</v>
      </c>
      <c r="B204" s="51">
        <f>B205+B206</f>
        <v>2822737</v>
      </c>
      <c r="C204" s="51">
        <f>C205+C206</f>
        <v>0</v>
      </c>
      <c r="D204" s="28">
        <f t="shared" si="25"/>
        <v>0</v>
      </c>
      <c r="E204" s="31">
        <f aca="true" t="shared" si="28" ref="E204:E225">C204-B204</f>
        <v>-2822737</v>
      </c>
    </row>
    <row r="205" spans="1:5" s="5" customFormat="1" ht="15">
      <c r="A205" s="41" t="s">
        <v>46</v>
      </c>
      <c r="B205" s="51">
        <v>2681600</v>
      </c>
      <c r="C205" s="51">
        <v>0</v>
      </c>
      <c r="D205" s="28">
        <f t="shared" si="25"/>
        <v>0</v>
      </c>
      <c r="E205" s="31">
        <f t="shared" si="28"/>
        <v>-2681600</v>
      </c>
    </row>
    <row r="206" spans="1:5" s="5" customFormat="1" ht="15">
      <c r="A206" s="41" t="s">
        <v>162</v>
      </c>
      <c r="B206" s="51">
        <v>141137</v>
      </c>
      <c r="C206" s="51">
        <v>0</v>
      </c>
      <c r="D206" s="28">
        <f t="shared" si="25"/>
        <v>0</v>
      </c>
      <c r="E206" s="31">
        <f t="shared" si="28"/>
        <v>-141137</v>
      </c>
    </row>
    <row r="207" spans="1:5" s="5" customFormat="1" ht="15">
      <c r="A207" s="27" t="s">
        <v>85</v>
      </c>
      <c r="B207" s="64">
        <v>68700</v>
      </c>
      <c r="C207" s="64">
        <v>0</v>
      </c>
      <c r="D207" s="28">
        <f t="shared" si="25"/>
        <v>0</v>
      </c>
      <c r="E207" s="31">
        <f t="shared" si="28"/>
        <v>-68700</v>
      </c>
    </row>
    <row r="208" spans="1:5" s="5" customFormat="1" ht="30">
      <c r="A208" s="27" t="s">
        <v>164</v>
      </c>
      <c r="B208" s="51">
        <v>52200</v>
      </c>
      <c r="C208" s="51">
        <v>25000</v>
      </c>
      <c r="D208" s="28">
        <v>0</v>
      </c>
      <c r="E208" s="65">
        <f t="shared" si="28"/>
        <v>-27200</v>
      </c>
    </row>
    <row r="209" spans="1:5" s="5" customFormat="1" ht="15">
      <c r="A209" s="27" t="s">
        <v>33</v>
      </c>
      <c r="B209" s="51">
        <f>B210+B211+B212+B215</f>
        <v>3310516.37</v>
      </c>
      <c r="C209" s="51">
        <f>C210+C211+C212+C215</f>
        <v>186805.26</v>
      </c>
      <c r="D209" s="28">
        <f aca="true" t="shared" si="29" ref="D209:D222">IF(B209=0,"   ",C209/B209)</f>
        <v>0.056427831528892275</v>
      </c>
      <c r="E209" s="31">
        <f t="shared" si="28"/>
        <v>-3123711.1100000003</v>
      </c>
    </row>
    <row r="210" spans="1:5" s="5" customFormat="1" ht="28.5" customHeight="1">
      <c r="A210" s="27" t="s">
        <v>78</v>
      </c>
      <c r="B210" s="51">
        <v>950000.58</v>
      </c>
      <c r="C210" s="51">
        <v>0</v>
      </c>
      <c r="D210" s="28">
        <f t="shared" si="29"/>
        <v>0</v>
      </c>
      <c r="E210" s="31">
        <f t="shared" si="28"/>
        <v>-950000.58</v>
      </c>
    </row>
    <row r="211" spans="1:5" s="5" customFormat="1" ht="32.25" customHeight="1">
      <c r="A211" s="27" t="s">
        <v>126</v>
      </c>
      <c r="B211" s="51">
        <v>30000</v>
      </c>
      <c r="C211" s="51">
        <v>17700</v>
      </c>
      <c r="D211" s="28">
        <f t="shared" si="29"/>
        <v>0.59</v>
      </c>
      <c r="E211" s="31">
        <f t="shared" si="28"/>
        <v>-12300</v>
      </c>
    </row>
    <row r="212" spans="1:5" ht="30.75" customHeight="1">
      <c r="A212" s="39" t="s">
        <v>165</v>
      </c>
      <c r="B212" s="64">
        <f>B213+B214</f>
        <v>1127368.42</v>
      </c>
      <c r="C212" s="64">
        <f>C213+C214</f>
        <v>169105.26</v>
      </c>
      <c r="D212" s="28">
        <f t="shared" si="29"/>
        <v>0.1499999973389356</v>
      </c>
      <c r="E212" s="65">
        <f t="shared" si="28"/>
        <v>-958263.1599999999</v>
      </c>
    </row>
    <row r="213" spans="1:5" ht="15">
      <c r="A213" s="41" t="s">
        <v>46</v>
      </c>
      <c r="B213" s="64">
        <v>1071000</v>
      </c>
      <c r="C213" s="64">
        <v>160650</v>
      </c>
      <c r="D213" s="28">
        <f t="shared" si="29"/>
        <v>0.15</v>
      </c>
      <c r="E213" s="65">
        <f t="shared" si="28"/>
        <v>-910350</v>
      </c>
    </row>
    <row r="214" spans="1:5" ht="15">
      <c r="A214" s="41" t="s">
        <v>155</v>
      </c>
      <c r="B214" s="64">
        <v>56368.42</v>
      </c>
      <c r="C214" s="64">
        <v>8455.26</v>
      </c>
      <c r="D214" s="28">
        <f t="shared" si="29"/>
        <v>0.1499999467787105</v>
      </c>
      <c r="E214" s="65">
        <f t="shared" si="28"/>
        <v>-47913.159999999996</v>
      </c>
    </row>
    <row r="215" spans="1:5" ht="30.75" customHeight="1">
      <c r="A215" s="39" t="s">
        <v>249</v>
      </c>
      <c r="B215" s="64">
        <f>B216+B217</f>
        <v>1203147.37</v>
      </c>
      <c r="C215" s="64">
        <f>C216+C217</f>
        <v>0</v>
      </c>
      <c r="D215" s="28">
        <f>IF(B215=0,"   ",C215/B215)</f>
        <v>0</v>
      </c>
      <c r="E215" s="65">
        <f t="shared" si="28"/>
        <v>-1203147.37</v>
      </c>
    </row>
    <row r="216" spans="1:5" ht="15">
      <c r="A216" s="41" t="s">
        <v>46</v>
      </c>
      <c r="B216" s="64">
        <v>1142990</v>
      </c>
      <c r="C216" s="64">
        <v>0</v>
      </c>
      <c r="D216" s="28">
        <f>IF(B216=0,"   ",C216/B216)</f>
        <v>0</v>
      </c>
      <c r="E216" s="65">
        <f t="shared" si="28"/>
        <v>-1142990</v>
      </c>
    </row>
    <row r="217" spans="1:5" ht="15">
      <c r="A217" s="41" t="s">
        <v>155</v>
      </c>
      <c r="B217" s="64">
        <v>60157.37</v>
      </c>
      <c r="C217" s="64">
        <v>0</v>
      </c>
      <c r="D217" s="28">
        <f>IF(B217=0,"   ",C217/B217)</f>
        <v>0</v>
      </c>
      <c r="E217" s="65">
        <f t="shared" si="28"/>
        <v>-60157.37</v>
      </c>
    </row>
    <row r="218" spans="1:5" s="5" customFormat="1" ht="15">
      <c r="A218" s="27" t="s">
        <v>7</v>
      </c>
      <c r="B218" s="51">
        <f>B222+B240+B260+B219</f>
        <v>73152393.71</v>
      </c>
      <c r="C218" s="51">
        <f>C222+C240+C260+C219</f>
        <v>23055847.119999997</v>
      </c>
      <c r="D218" s="28">
        <f t="shared" si="29"/>
        <v>0.3151755663854407</v>
      </c>
      <c r="E218" s="31">
        <f t="shared" si="28"/>
        <v>-50096546.589999996</v>
      </c>
    </row>
    <row r="219" spans="1:5" ht="15">
      <c r="A219" s="27" t="s">
        <v>133</v>
      </c>
      <c r="B219" s="64">
        <f>B220+B221</f>
        <v>1322529</v>
      </c>
      <c r="C219" s="64">
        <f>C220+C221</f>
        <v>814197.4199999999</v>
      </c>
      <c r="D219" s="28">
        <f t="shared" si="29"/>
        <v>0.6156367232779016</v>
      </c>
      <c r="E219" s="65">
        <f t="shared" si="28"/>
        <v>-508331.5800000001</v>
      </c>
    </row>
    <row r="220" spans="1:5" ht="30">
      <c r="A220" s="27" t="s">
        <v>134</v>
      </c>
      <c r="B220" s="64">
        <v>780500</v>
      </c>
      <c r="C220" s="64">
        <v>329242.35</v>
      </c>
      <c r="D220" s="28">
        <f t="shared" si="29"/>
        <v>0.4218351697629724</v>
      </c>
      <c r="E220" s="65">
        <f t="shared" si="28"/>
        <v>-451257.65</v>
      </c>
    </row>
    <row r="221" spans="1:5" ht="15">
      <c r="A221" s="27" t="s">
        <v>250</v>
      </c>
      <c r="B221" s="64">
        <v>542029</v>
      </c>
      <c r="C221" s="64">
        <v>484955.07</v>
      </c>
      <c r="D221" s="28">
        <f>IF(B221=0,"   ",C221/B221)</f>
        <v>0.8947031800881503</v>
      </c>
      <c r="E221" s="65">
        <f t="shared" si="28"/>
        <v>-57073.92999999999</v>
      </c>
    </row>
    <row r="222" spans="1:5" s="5" customFormat="1" ht="15">
      <c r="A222" s="39" t="s">
        <v>63</v>
      </c>
      <c r="B222" s="51">
        <f>B224+B225+B228+B232+B233+B235+B236+B223+B226+B227+B234</f>
        <v>29083738.259999998</v>
      </c>
      <c r="C222" s="51">
        <f>C224+C225+C228+C232+C233+C235+C236+C223+C226+C227+C234</f>
        <v>5787606.02</v>
      </c>
      <c r="D222" s="28">
        <f t="shared" si="29"/>
        <v>0.1989980094120129</v>
      </c>
      <c r="E222" s="31">
        <f t="shared" si="28"/>
        <v>-23296132.24</v>
      </c>
    </row>
    <row r="223" spans="1:6" ht="30" customHeight="1">
      <c r="A223" s="27" t="s">
        <v>273</v>
      </c>
      <c r="B223" s="64">
        <v>500000</v>
      </c>
      <c r="C223" s="64">
        <v>0</v>
      </c>
      <c r="D223" s="64">
        <f>IF(B223=0,"   ",C223/B223*100)</f>
        <v>0</v>
      </c>
      <c r="E223" s="65">
        <f>C223-B223</f>
        <v>-500000</v>
      </c>
      <c r="F223" s="5"/>
    </row>
    <row r="224" spans="1:5" ht="14.25" customHeight="1">
      <c r="A224" s="27" t="s">
        <v>168</v>
      </c>
      <c r="B224" s="64">
        <v>600000</v>
      </c>
      <c r="C224" s="64">
        <v>0</v>
      </c>
      <c r="D224" s="64">
        <f>IF(B224=0,"   ",C224/B224*100)</f>
        <v>0</v>
      </c>
      <c r="E224" s="65">
        <f t="shared" si="28"/>
        <v>-600000</v>
      </c>
    </row>
    <row r="225" spans="1:6" ht="15" customHeight="1">
      <c r="A225" s="27" t="s">
        <v>166</v>
      </c>
      <c r="B225" s="64">
        <v>450000</v>
      </c>
      <c r="C225" s="64">
        <v>78757.76</v>
      </c>
      <c r="D225" s="64">
        <f>IF(B225=0,"   ",C225/B225*100)</f>
        <v>17.501724444444445</v>
      </c>
      <c r="E225" s="65">
        <f t="shared" si="28"/>
        <v>-371242.24</v>
      </c>
      <c r="F225" s="5"/>
    </row>
    <row r="226" spans="1:6" ht="33" customHeight="1">
      <c r="A226" s="27" t="s">
        <v>274</v>
      </c>
      <c r="B226" s="64">
        <v>4325261.03</v>
      </c>
      <c r="C226" s="64">
        <v>0</v>
      </c>
      <c r="D226" s="64">
        <f>IF(B226=0,"   ",C226/B226*100)</f>
        <v>0</v>
      </c>
      <c r="E226" s="65">
        <f>C226-B226</f>
        <v>-4325261.03</v>
      </c>
      <c r="F226" s="5"/>
    </row>
    <row r="227" spans="1:6" ht="34.5" customHeight="1">
      <c r="A227" s="27" t="s">
        <v>275</v>
      </c>
      <c r="B227" s="64">
        <v>60000</v>
      </c>
      <c r="C227" s="64">
        <v>0</v>
      </c>
      <c r="D227" s="64">
        <f>IF(B227=0,"   ",C227/B227*100)</f>
        <v>0</v>
      </c>
      <c r="E227" s="65">
        <f>C227-B227</f>
        <v>-60000</v>
      </c>
      <c r="F227" s="5"/>
    </row>
    <row r="228" spans="1:5" ht="44.25" customHeight="1">
      <c r="A228" s="39" t="s">
        <v>119</v>
      </c>
      <c r="B228" s="64">
        <f>B229+B230+B231</f>
        <v>4209750</v>
      </c>
      <c r="C228" s="64">
        <f>C229+C230+C231</f>
        <v>0</v>
      </c>
      <c r="D228" s="28">
        <f aca="true" t="shared" si="30" ref="D228:D237">IF(B228=0,"   ",C228/B228)</f>
        <v>0</v>
      </c>
      <c r="E228" s="65">
        <f aca="true" t="shared" si="31" ref="E228:E238">C228-B228</f>
        <v>-4209750</v>
      </c>
    </row>
    <row r="229" spans="1:5" ht="15">
      <c r="A229" s="41" t="s">
        <v>46</v>
      </c>
      <c r="B229" s="64">
        <v>3999262.5</v>
      </c>
      <c r="C229" s="64">
        <v>0</v>
      </c>
      <c r="D229" s="28">
        <f t="shared" si="30"/>
        <v>0</v>
      </c>
      <c r="E229" s="65">
        <f t="shared" si="31"/>
        <v>-3999262.5</v>
      </c>
    </row>
    <row r="230" spans="1:5" ht="15">
      <c r="A230" s="41" t="s">
        <v>162</v>
      </c>
      <c r="B230" s="64">
        <v>210487.5</v>
      </c>
      <c r="C230" s="64">
        <v>0</v>
      </c>
      <c r="D230" s="28">
        <f t="shared" si="30"/>
        <v>0</v>
      </c>
      <c r="E230" s="65">
        <f t="shared" si="31"/>
        <v>-210487.5</v>
      </c>
    </row>
    <row r="231" spans="1:5" ht="15">
      <c r="A231" s="41" t="s">
        <v>155</v>
      </c>
      <c r="B231" s="64">
        <v>0</v>
      </c>
      <c r="C231" s="64">
        <v>0</v>
      </c>
      <c r="D231" s="28" t="str">
        <f t="shared" si="30"/>
        <v>   </v>
      </c>
      <c r="E231" s="65">
        <f t="shared" si="31"/>
        <v>0</v>
      </c>
    </row>
    <row r="232" spans="1:5" ht="29.25" customHeight="1">
      <c r="A232" s="39" t="s">
        <v>169</v>
      </c>
      <c r="B232" s="64">
        <v>850000</v>
      </c>
      <c r="C232" s="64">
        <v>413740.49</v>
      </c>
      <c r="D232" s="28">
        <f t="shared" si="30"/>
        <v>0.4867535176470588</v>
      </c>
      <c r="E232" s="65">
        <f t="shared" si="31"/>
        <v>-436259.51</v>
      </c>
    </row>
    <row r="233" spans="1:5" ht="30">
      <c r="A233" s="27" t="s">
        <v>167</v>
      </c>
      <c r="B233" s="64">
        <v>520000</v>
      </c>
      <c r="C233" s="64">
        <v>0</v>
      </c>
      <c r="D233" s="28">
        <f>IF(B233=0,"   ",C233/B233)</f>
        <v>0</v>
      </c>
      <c r="E233" s="65">
        <f>C233-B233</f>
        <v>-520000</v>
      </c>
    </row>
    <row r="234" spans="1:5" ht="45">
      <c r="A234" s="27" t="s">
        <v>276</v>
      </c>
      <c r="B234" s="64">
        <v>3844008.72</v>
      </c>
      <c r="C234" s="64">
        <v>0</v>
      </c>
      <c r="D234" s="28">
        <f>IF(B234=0,"   ",C234/B234)</f>
        <v>0</v>
      </c>
      <c r="E234" s="65">
        <f>C234-B234</f>
        <v>-3844008.72</v>
      </c>
    </row>
    <row r="235" spans="1:5" s="5" customFormat="1" ht="105">
      <c r="A235" s="39" t="s">
        <v>137</v>
      </c>
      <c r="B235" s="51">
        <v>9247570.51</v>
      </c>
      <c r="C235" s="51">
        <v>5295107.77</v>
      </c>
      <c r="D235" s="28">
        <f t="shared" si="30"/>
        <v>0.5725944737889865</v>
      </c>
      <c r="E235" s="31">
        <f t="shared" si="31"/>
        <v>-3952462.74</v>
      </c>
    </row>
    <row r="236" spans="1:5" s="5" customFormat="1" ht="17.25" customHeight="1">
      <c r="A236" s="27" t="s">
        <v>129</v>
      </c>
      <c r="B236" s="51">
        <f>SUM(B237:B239)</f>
        <v>4477148</v>
      </c>
      <c r="C236" s="51">
        <f>SUM(C237:C238)</f>
        <v>0</v>
      </c>
      <c r="D236" s="28">
        <f t="shared" si="30"/>
        <v>0</v>
      </c>
      <c r="E236" s="31">
        <f t="shared" si="31"/>
        <v>-4477148</v>
      </c>
    </row>
    <row r="237" spans="1:5" s="5" customFormat="1" ht="13.5" customHeight="1">
      <c r="A237" s="41" t="s">
        <v>46</v>
      </c>
      <c r="B237" s="51">
        <v>2686288.8</v>
      </c>
      <c r="C237" s="51">
        <v>0</v>
      </c>
      <c r="D237" s="28">
        <f t="shared" si="30"/>
        <v>0</v>
      </c>
      <c r="E237" s="31">
        <f t="shared" si="31"/>
        <v>-2686288.8</v>
      </c>
    </row>
    <row r="238" spans="1:5" s="5" customFormat="1" ht="13.5" customHeight="1">
      <c r="A238" s="41" t="s">
        <v>155</v>
      </c>
      <c r="B238" s="51">
        <v>1682768.51</v>
      </c>
      <c r="C238" s="51">
        <v>0</v>
      </c>
      <c r="D238" s="28">
        <v>0</v>
      </c>
      <c r="E238" s="31">
        <f t="shared" si="31"/>
        <v>-1682768.51</v>
      </c>
    </row>
    <row r="239" spans="1:5" s="5" customFormat="1" ht="13.5" customHeight="1">
      <c r="A239" s="41" t="s">
        <v>235</v>
      </c>
      <c r="B239" s="51">
        <v>108090.69</v>
      </c>
      <c r="C239" s="51">
        <v>0</v>
      </c>
      <c r="D239" s="28">
        <v>0</v>
      </c>
      <c r="E239" s="31">
        <f>C239-B239</f>
        <v>-108090.69</v>
      </c>
    </row>
    <row r="240" spans="1:5" ht="15">
      <c r="A240" s="27" t="s">
        <v>88</v>
      </c>
      <c r="B240" s="64">
        <f>B242+B243+B244+B245+B246+B247+B251+B255+B256+B241</f>
        <v>42744126.449999996</v>
      </c>
      <c r="C240" s="64">
        <f>C242+C243+C244+C245+C246+C247+C251+C255+C256+C241</f>
        <v>16454043.68</v>
      </c>
      <c r="D240" s="28">
        <f>IF(B240=0,"   ",C240/B240)</f>
        <v>0.38494279908251583</v>
      </c>
      <c r="E240" s="65">
        <f aca="true" t="shared" si="32" ref="E240:E265">C240-B240</f>
        <v>-26290082.769999996</v>
      </c>
    </row>
    <row r="241" spans="1:5" ht="47.25" customHeight="1">
      <c r="A241" s="27" t="s">
        <v>277</v>
      </c>
      <c r="B241" s="64">
        <v>30000</v>
      </c>
      <c r="C241" s="64">
        <v>0</v>
      </c>
      <c r="D241" s="28">
        <f>IF(B241=0,"   ",C241/B241)</f>
        <v>0</v>
      </c>
      <c r="E241" s="65">
        <f>C241-B241</f>
        <v>-30000</v>
      </c>
    </row>
    <row r="242" spans="1:5" ht="27.75" customHeight="1">
      <c r="A242" s="27" t="s">
        <v>170</v>
      </c>
      <c r="B242" s="64">
        <v>1458386</v>
      </c>
      <c r="C242" s="64">
        <v>0</v>
      </c>
      <c r="D242" s="28">
        <f>IF(B242=0,"   ",C242/B242)</f>
        <v>0</v>
      </c>
      <c r="E242" s="65">
        <f t="shared" si="32"/>
        <v>-1458386</v>
      </c>
    </row>
    <row r="243" spans="1:5" ht="15">
      <c r="A243" s="27" t="s">
        <v>171</v>
      </c>
      <c r="B243" s="64">
        <v>10539100</v>
      </c>
      <c r="C243" s="64">
        <v>3947070.94</v>
      </c>
      <c r="D243" s="64">
        <f>IF(B243=0,"   ",C243/B243*100)</f>
        <v>37.45168885388696</v>
      </c>
      <c r="E243" s="65">
        <f t="shared" si="32"/>
        <v>-6592029.0600000005</v>
      </c>
    </row>
    <row r="244" spans="1:5" ht="15">
      <c r="A244" s="27" t="s">
        <v>172</v>
      </c>
      <c r="B244" s="64">
        <v>130000</v>
      </c>
      <c r="C244" s="64">
        <v>0</v>
      </c>
      <c r="D244" s="64">
        <f>IF(B244=0,"   ",C244/B244*100)</f>
        <v>0</v>
      </c>
      <c r="E244" s="65">
        <f t="shared" si="32"/>
        <v>-130000</v>
      </c>
    </row>
    <row r="245" spans="1:5" ht="13.5" customHeight="1">
      <c r="A245" s="27" t="s">
        <v>173</v>
      </c>
      <c r="B245" s="64">
        <v>5434579.21</v>
      </c>
      <c r="C245" s="64">
        <v>2617453.16</v>
      </c>
      <c r="D245" s="64">
        <f>IF(B245=0,"   ",C245/B245*100)</f>
        <v>48.16294065939284</v>
      </c>
      <c r="E245" s="65">
        <f t="shared" si="32"/>
        <v>-2817126.05</v>
      </c>
    </row>
    <row r="246" spans="1:5" ht="14.25" customHeight="1">
      <c r="A246" s="27" t="s">
        <v>174</v>
      </c>
      <c r="B246" s="64">
        <v>450000</v>
      </c>
      <c r="C246" s="64">
        <v>300000</v>
      </c>
      <c r="D246" s="64">
        <f>IF(B246=0,"   ",C246/B246*100)</f>
        <v>66.66666666666666</v>
      </c>
      <c r="E246" s="65">
        <f t="shared" si="32"/>
        <v>-150000</v>
      </c>
    </row>
    <row r="247" spans="1:5" ht="27.75" customHeight="1">
      <c r="A247" s="39" t="s">
        <v>224</v>
      </c>
      <c r="B247" s="64">
        <f>B248+B249+B250</f>
        <v>18631357.759999998</v>
      </c>
      <c r="C247" s="64">
        <f>C248+C249+C250</f>
        <v>4657233.21</v>
      </c>
      <c r="D247" s="28">
        <f aca="true" t="shared" si="33" ref="D247:D265">IF(B247=0,"   ",C247/B247)</f>
        <v>0.24996746184535723</v>
      </c>
      <c r="E247" s="65">
        <f t="shared" si="32"/>
        <v>-13974124.549999997</v>
      </c>
    </row>
    <row r="248" spans="1:5" ht="15">
      <c r="A248" s="41" t="s">
        <v>46</v>
      </c>
      <c r="B248" s="64">
        <v>16451276.29</v>
      </c>
      <c r="C248" s="64">
        <v>3339569.22</v>
      </c>
      <c r="D248" s="28">
        <f t="shared" si="33"/>
        <v>0.20299757667008342</v>
      </c>
      <c r="E248" s="65">
        <f t="shared" si="32"/>
        <v>-13111707.069999998</v>
      </c>
    </row>
    <row r="249" spans="1:5" ht="15">
      <c r="A249" s="41" t="s">
        <v>162</v>
      </c>
      <c r="B249" s="64">
        <v>1050081.47</v>
      </c>
      <c r="C249" s="64">
        <v>213163.99</v>
      </c>
      <c r="D249" s="28">
        <f t="shared" si="33"/>
        <v>0.20299757313115904</v>
      </c>
      <c r="E249" s="65">
        <f t="shared" si="32"/>
        <v>-836917.48</v>
      </c>
    </row>
    <row r="250" spans="1:5" ht="15">
      <c r="A250" s="41" t="s">
        <v>236</v>
      </c>
      <c r="B250" s="64">
        <v>1130000</v>
      </c>
      <c r="C250" s="64">
        <v>1104500</v>
      </c>
      <c r="D250" s="28">
        <f>IF(B250=0,"   ",C250/B250)</f>
        <v>0.977433628318584</v>
      </c>
      <c r="E250" s="65">
        <f>C250-B250</f>
        <v>-25500</v>
      </c>
    </row>
    <row r="251" spans="1:5" ht="27.75" customHeight="1">
      <c r="A251" s="39" t="s">
        <v>175</v>
      </c>
      <c r="B251" s="64">
        <f>B252+B254+B253</f>
        <v>4695574.8</v>
      </c>
      <c r="C251" s="64">
        <f>C252+C254+C253</f>
        <v>4695574.8</v>
      </c>
      <c r="D251" s="28">
        <f t="shared" si="33"/>
        <v>1</v>
      </c>
      <c r="E251" s="65">
        <f t="shared" si="32"/>
        <v>0</v>
      </c>
    </row>
    <row r="252" spans="1:5" ht="15">
      <c r="A252" s="27" t="s">
        <v>226</v>
      </c>
      <c r="B252" s="64">
        <v>4648619.05</v>
      </c>
      <c r="C252" s="64">
        <v>4648619.05</v>
      </c>
      <c r="D252" s="28">
        <f t="shared" si="33"/>
        <v>1</v>
      </c>
      <c r="E252" s="65">
        <f t="shared" si="32"/>
        <v>0</v>
      </c>
    </row>
    <row r="253" spans="1:5" ht="15">
      <c r="A253" s="27" t="s">
        <v>225</v>
      </c>
      <c r="B253" s="64">
        <v>32869.02</v>
      </c>
      <c r="C253" s="64">
        <v>32869.02</v>
      </c>
      <c r="D253" s="28">
        <f t="shared" si="33"/>
        <v>1</v>
      </c>
      <c r="E253" s="65">
        <f t="shared" si="32"/>
        <v>0</v>
      </c>
    </row>
    <row r="254" spans="1:5" ht="15">
      <c r="A254" s="39" t="s">
        <v>176</v>
      </c>
      <c r="B254" s="64">
        <v>14086.73</v>
      </c>
      <c r="C254" s="64">
        <v>14086.73</v>
      </c>
      <c r="D254" s="28">
        <f t="shared" si="33"/>
        <v>1</v>
      </c>
      <c r="E254" s="65">
        <f t="shared" si="32"/>
        <v>0</v>
      </c>
    </row>
    <row r="255" spans="1:5" ht="27.75" customHeight="1">
      <c r="A255" s="27" t="s">
        <v>177</v>
      </c>
      <c r="B255" s="64">
        <v>322700</v>
      </c>
      <c r="C255" s="64">
        <v>128895.17</v>
      </c>
      <c r="D255" s="28">
        <f t="shared" si="33"/>
        <v>0.399427238921599</v>
      </c>
      <c r="E255" s="65">
        <f t="shared" si="32"/>
        <v>-193804.83000000002</v>
      </c>
    </row>
    <row r="256" spans="1:5" s="5" customFormat="1" ht="17.25" customHeight="1">
      <c r="A256" s="27" t="s">
        <v>129</v>
      </c>
      <c r="B256" s="51">
        <f>SUM(B257:B259)</f>
        <v>1052428.68</v>
      </c>
      <c r="C256" s="51">
        <f>SUM(C257:C259)</f>
        <v>107816.4</v>
      </c>
      <c r="D256" s="28">
        <f t="shared" si="33"/>
        <v>0.1024453267465117</v>
      </c>
      <c r="E256" s="31">
        <f t="shared" si="32"/>
        <v>-944612.2799999999</v>
      </c>
    </row>
    <row r="257" spans="1:5" s="5" customFormat="1" ht="13.5" customHeight="1">
      <c r="A257" s="41" t="s">
        <v>46</v>
      </c>
      <c r="B257" s="51">
        <v>522896.24</v>
      </c>
      <c r="C257" s="51">
        <v>64689.84</v>
      </c>
      <c r="D257" s="28">
        <f t="shared" si="33"/>
        <v>0.12371448683585867</v>
      </c>
      <c r="E257" s="31">
        <f t="shared" si="32"/>
        <v>-458206.4</v>
      </c>
    </row>
    <row r="258" spans="1:5" s="5" customFormat="1" ht="13.5" customHeight="1">
      <c r="A258" s="41" t="s">
        <v>155</v>
      </c>
      <c r="B258" s="51">
        <v>303809.36</v>
      </c>
      <c r="C258" s="51">
        <v>21563.28</v>
      </c>
      <c r="D258" s="28">
        <v>0</v>
      </c>
      <c r="E258" s="31">
        <f t="shared" si="32"/>
        <v>-282246.07999999996</v>
      </c>
    </row>
    <row r="259" spans="1:5" s="5" customFormat="1" ht="13.5" customHeight="1">
      <c r="A259" s="41" t="s">
        <v>235</v>
      </c>
      <c r="B259" s="51">
        <v>225723.08</v>
      </c>
      <c r="C259" s="51">
        <v>21563.28</v>
      </c>
      <c r="D259" s="28">
        <v>0</v>
      </c>
      <c r="E259" s="31">
        <f t="shared" si="32"/>
        <v>-204159.8</v>
      </c>
    </row>
    <row r="260" spans="1:5" ht="30">
      <c r="A260" s="27" t="s">
        <v>127</v>
      </c>
      <c r="B260" s="64">
        <f>B261</f>
        <v>2000</v>
      </c>
      <c r="C260" s="64">
        <f>C261</f>
        <v>0</v>
      </c>
      <c r="D260" s="28">
        <f t="shared" si="33"/>
        <v>0</v>
      </c>
      <c r="E260" s="65">
        <f t="shared" si="32"/>
        <v>-2000</v>
      </c>
    </row>
    <row r="261" spans="1:5" s="5" customFormat="1" ht="45">
      <c r="A261" s="27" t="s">
        <v>227</v>
      </c>
      <c r="B261" s="51">
        <v>2000</v>
      </c>
      <c r="C261" s="55">
        <v>0</v>
      </c>
      <c r="D261" s="28">
        <f t="shared" si="33"/>
        <v>0</v>
      </c>
      <c r="E261" s="31">
        <f t="shared" si="32"/>
        <v>-2000</v>
      </c>
    </row>
    <row r="262" spans="1:5" s="5" customFormat="1" ht="15">
      <c r="A262" s="27" t="s">
        <v>178</v>
      </c>
      <c r="B262" s="63">
        <f>B263+B264+B265</f>
        <v>665000</v>
      </c>
      <c r="C262" s="63">
        <f>C263</f>
        <v>0</v>
      </c>
      <c r="D262" s="28">
        <f t="shared" si="33"/>
        <v>0</v>
      </c>
      <c r="E262" s="31">
        <f t="shared" si="32"/>
        <v>-665000</v>
      </c>
    </row>
    <row r="263" spans="1:5" s="5" customFormat="1" ht="30">
      <c r="A263" s="27" t="s">
        <v>179</v>
      </c>
      <c r="B263" s="64">
        <v>165000</v>
      </c>
      <c r="C263" s="64">
        <v>0</v>
      </c>
      <c r="D263" s="28">
        <f t="shared" si="33"/>
        <v>0</v>
      </c>
      <c r="E263" s="31">
        <f t="shared" si="32"/>
        <v>-165000</v>
      </c>
    </row>
    <row r="264" spans="1:5" s="5" customFormat="1" ht="30">
      <c r="A264" s="27" t="s">
        <v>180</v>
      </c>
      <c r="B264" s="64">
        <v>250000</v>
      </c>
      <c r="C264" s="64">
        <v>0</v>
      </c>
      <c r="D264" s="28">
        <f t="shared" si="33"/>
        <v>0</v>
      </c>
      <c r="E264" s="31">
        <f t="shared" si="32"/>
        <v>-250000</v>
      </c>
    </row>
    <row r="265" spans="1:5" s="5" customFormat="1" ht="15">
      <c r="A265" s="27" t="s">
        <v>181</v>
      </c>
      <c r="B265" s="64">
        <v>250000</v>
      </c>
      <c r="C265" s="64">
        <v>0</v>
      </c>
      <c r="D265" s="28">
        <f t="shared" si="33"/>
        <v>0</v>
      </c>
      <c r="E265" s="31">
        <f t="shared" si="32"/>
        <v>-250000</v>
      </c>
    </row>
    <row r="266" spans="1:5" s="5" customFormat="1" ht="15">
      <c r="A266" s="27" t="s">
        <v>8</v>
      </c>
      <c r="B266" s="51">
        <f>B267+B275+B322+B319+B309</f>
        <v>286046492.22999996</v>
      </c>
      <c r="C266" s="51">
        <f>C267+C275+C322+C319+C309</f>
        <v>152244987</v>
      </c>
      <c r="D266" s="28">
        <f aca="true" t="shared" si="34" ref="D266:D282">IF(B266=0,"   ",C266/B266)</f>
        <v>0.5322386085321583</v>
      </c>
      <c r="E266" s="31">
        <f aca="true" t="shared" si="35" ref="E266:E282">C266-B266</f>
        <v>-133801505.22999996</v>
      </c>
    </row>
    <row r="267" spans="1:5" s="5" customFormat="1" ht="15">
      <c r="A267" s="27" t="s">
        <v>37</v>
      </c>
      <c r="B267" s="51">
        <f>B268+B270+B271+B274</f>
        <v>61636404.35</v>
      </c>
      <c r="C267" s="51">
        <f>C268+C270+C271+C274</f>
        <v>31620157.57</v>
      </c>
      <c r="D267" s="28">
        <f t="shared" si="34"/>
        <v>0.5130110671356838</v>
      </c>
      <c r="E267" s="31">
        <f t="shared" si="35"/>
        <v>-30016246.78</v>
      </c>
    </row>
    <row r="268" spans="1:5" s="5" customFormat="1" ht="15">
      <c r="A268" s="27" t="s">
        <v>55</v>
      </c>
      <c r="B268" s="51">
        <v>58653646.78</v>
      </c>
      <c r="C268" s="55">
        <v>30337300</v>
      </c>
      <c r="D268" s="28">
        <f t="shared" si="34"/>
        <v>0.5172278565012356</v>
      </c>
      <c r="E268" s="31">
        <f t="shared" si="35"/>
        <v>-28316346.78</v>
      </c>
    </row>
    <row r="269" spans="1:5" s="5" customFormat="1" ht="15">
      <c r="A269" s="41" t="s">
        <v>228</v>
      </c>
      <c r="B269" s="51">
        <v>50757700</v>
      </c>
      <c r="C269" s="55">
        <v>26578400</v>
      </c>
      <c r="D269" s="28">
        <f t="shared" si="34"/>
        <v>0.5236328675255183</v>
      </c>
      <c r="E269" s="31">
        <f t="shared" si="35"/>
        <v>-24179300</v>
      </c>
    </row>
    <row r="270" spans="1:5" s="5" customFormat="1" ht="60" customHeight="1">
      <c r="A270" s="27" t="s">
        <v>182</v>
      </c>
      <c r="B270" s="51">
        <v>945000</v>
      </c>
      <c r="C270" s="55">
        <v>57100</v>
      </c>
      <c r="D270" s="28">
        <f>IF(B270=0,"   ",C270/B270)</f>
        <v>0.06042328042328042</v>
      </c>
      <c r="E270" s="31">
        <f>C270-B270</f>
        <v>-887900</v>
      </c>
    </row>
    <row r="271" spans="1:5" s="5" customFormat="1" ht="31.5" customHeight="1">
      <c r="A271" s="39" t="s">
        <v>124</v>
      </c>
      <c r="B271" s="51">
        <f>SUM(B272:B273)</f>
        <v>1225757.57</v>
      </c>
      <c r="C271" s="51">
        <f>SUM(C272:C273)</f>
        <v>1225757.57</v>
      </c>
      <c r="D271" s="28">
        <f>IF(B271=0,"   ",C271/B271)</f>
        <v>1</v>
      </c>
      <c r="E271" s="31">
        <f>C271-B271</f>
        <v>0</v>
      </c>
    </row>
    <row r="272" spans="1:5" ht="15">
      <c r="A272" s="27" t="s">
        <v>225</v>
      </c>
      <c r="B272" s="64">
        <v>1213500</v>
      </c>
      <c r="C272" s="64">
        <v>1213500</v>
      </c>
      <c r="D272" s="28">
        <f>IF(B272=0,"   ",C272/B272)</f>
        <v>1</v>
      </c>
      <c r="E272" s="65">
        <f>C272-B272</f>
        <v>0</v>
      </c>
    </row>
    <row r="273" spans="1:5" ht="15">
      <c r="A273" s="39" t="s">
        <v>176</v>
      </c>
      <c r="B273" s="64">
        <v>12257.57</v>
      </c>
      <c r="C273" s="64">
        <v>12257.57</v>
      </c>
      <c r="D273" s="28">
        <f>IF(B273=0,"   ",C273/B273)</f>
        <v>1</v>
      </c>
      <c r="E273" s="65">
        <f>C273-B273</f>
        <v>0</v>
      </c>
    </row>
    <row r="274" spans="1:5" ht="45">
      <c r="A274" s="39" t="s">
        <v>278</v>
      </c>
      <c r="B274" s="64">
        <v>812000</v>
      </c>
      <c r="C274" s="64">
        <v>0</v>
      </c>
      <c r="D274" s="28">
        <f>IF(B274=0,"   ",C274/B274)</f>
        <v>0</v>
      </c>
      <c r="E274" s="65">
        <f>C274-B274</f>
        <v>-812000</v>
      </c>
    </row>
    <row r="275" spans="1:5" s="5" customFormat="1" ht="15">
      <c r="A275" s="27" t="s">
        <v>38</v>
      </c>
      <c r="B275" s="51">
        <f>B276+B278+B279+B282+B308+B300+B304</f>
        <v>188660096.79</v>
      </c>
      <c r="C275" s="51">
        <f>C276+C278+C279+C282+C308+C300+C304</f>
        <v>102801428</v>
      </c>
      <c r="D275" s="28">
        <f t="shared" si="34"/>
        <v>0.5449028689645463</v>
      </c>
      <c r="E275" s="31">
        <f t="shared" si="35"/>
        <v>-85858668.78999999</v>
      </c>
    </row>
    <row r="276" spans="1:5" s="5" customFormat="1" ht="15">
      <c r="A276" s="27" t="s">
        <v>55</v>
      </c>
      <c r="B276" s="51">
        <v>140519743.41</v>
      </c>
      <c r="C276" s="51">
        <v>83029864</v>
      </c>
      <c r="D276" s="28">
        <f t="shared" si="34"/>
        <v>0.5908768546334482</v>
      </c>
      <c r="E276" s="31">
        <f t="shared" si="35"/>
        <v>-57489879.41</v>
      </c>
    </row>
    <row r="277" spans="1:5" s="5" customFormat="1" ht="18" customHeight="1">
      <c r="A277" s="41" t="s">
        <v>229</v>
      </c>
      <c r="B277" s="51">
        <v>124759400</v>
      </c>
      <c r="C277" s="51">
        <v>76533924</v>
      </c>
      <c r="D277" s="28">
        <f t="shared" si="34"/>
        <v>0.6134521647266659</v>
      </c>
      <c r="E277" s="31">
        <f t="shared" si="35"/>
        <v>-48225476</v>
      </c>
    </row>
    <row r="278" spans="1:5" s="5" customFormat="1" ht="30">
      <c r="A278" s="39" t="s">
        <v>183</v>
      </c>
      <c r="B278" s="51">
        <v>1179600</v>
      </c>
      <c r="C278" s="55">
        <v>574300</v>
      </c>
      <c r="D278" s="28">
        <f>IF(B278=0,"   ",C278/B278)</f>
        <v>0.4868599525262801</v>
      </c>
      <c r="E278" s="31">
        <f>C278-B278</f>
        <v>-605300</v>
      </c>
    </row>
    <row r="279" spans="1:5" s="5" customFormat="1" ht="31.5" customHeight="1">
      <c r="A279" s="39" t="s">
        <v>124</v>
      </c>
      <c r="B279" s="51">
        <f>SUM(B280:B281)</f>
        <v>8674242.43</v>
      </c>
      <c r="C279" s="51">
        <f>SUM(C280:C281)</f>
        <v>8674242.43</v>
      </c>
      <c r="D279" s="28">
        <f>IF(B279=0,"   ",C279/B279)</f>
        <v>1</v>
      </c>
      <c r="E279" s="31">
        <f>C279-B279</f>
        <v>0</v>
      </c>
    </row>
    <row r="280" spans="1:5" ht="15">
      <c r="A280" s="27" t="s">
        <v>225</v>
      </c>
      <c r="B280" s="64">
        <v>8587500</v>
      </c>
      <c r="C280" s="64">
        <v>8587500</v>
      </c>
      <c r="D280" s="28">
        <f>IF(B280=0,"   ",C280/B280)</f>
        <v>1</v>
      </c>
      <c r="E280" s="65">
        <f>C280-B280</f>
        <v>0</v>
      </c>
    </row>
    <row r="281" spans="1:5" ht="15">
      <c r="A281" s="39" t="s">
        <v>176</v>
      </c>
      <c r="B281" s="64">
        <v>86742.43</v>
      </c>
      <c r="C281" s="64">
        <v>86742.43</v>
      </c>
      <c r="D281" s="28">
        <f>IF(B281=0,"   ",C281/B281)</f>
        <v>1</v>
      </c>
      <c r="E281" s="65">
        <f>C281-B281</f>
        <v>0</v>
      </c>
    </row>
    <row r="282" spans="1:5" s="5" customFormat="1" ht="15">
      <c r="A282" s="27" t="s">
        <v>111</v>
      </c>
      <c r="B282" s="51">
        <f>B283+B284+B285+B289+B292+B293+B294+B297</f>
        <v>20979143.659999996</v>
      </c>
      <c r="C282" s="51">
        <f>C283+C284+C285+C289+C292+C293+C300+C294+C297</f>
        <v>10435005.29</v>
      </c>
      <c r="D282" s="28">
        <f t="shared" si="34"/>
        <v>0.4973990101367179</v>
      </c>
      <c r="E282" s="31">
        <f t="shared" si="35"/>
        <v>-10544138.369999997</v>
      </c>
    </row>
    <row r="283" spans="1:5" s="5" customFormat="1" ht="60">
      <c r="A283" s="39" t="s">
        <v>190</v>
      </c>
      <c r="B283" s="51">
        <v>8593200</v>
      </c>
      <c r="C283" s="55">
        <v>5970910</v>
      </c>
      <c r="D283" s="28">
        <f aca="true" t="shared" si="36" ref="D283:D293">IF(B283=0,"   ",C283/B283)</f>
        <v>0.6948412698412698</v>
      </c>
      <c r="E283" s="31">
        <f aca="true" t="shared" si="37" ref="E283:E292">C283-B283</f>
        <v>-2622290</v>
      </c>
    </row>
    <row r="284" spans="1:5" s="5" customFormat="1" ht="152.25" customHeight="1">
      <c r="A284" s="39" t="s">
        <v>251</v>
      </c>
      <c r="B284" s="51">
        <v>367200</v>
      </c>
      <c r="C284" s="55">
        <v>92000</v>
      </c>
      <c r="D284" s="28">
        <f t="shared" si="36"/>
        <v>0.25054466230936817</v>
      </c>
      <c r="E284" s="31">
        <f t="shared" si="37"/>
        <v>-275200</v>
      </c>
    </row>
    <row r="285" spans="1:5" s="5" customFormat="1" ht="43.5" customHeight="1">
      <c r="A285" s="39" t="s">
        <v>110</v>
      </c>
      <c r="B285" s="51">
        <f>SUM(B286:B288)</f>
        <v>7345556</v>
      </c>
      <c r="C285" s="51">
        <f>SUM(C286:C288)</f>
        <v>3094582</v>
      </c>
      <c r="D285" s="28">
        <f t="shared" si="36"/>
        <v>0.42128628520427863</v>
      </c>
      <c r="E285" s="31">
        <f t="shared" si="37"/>
        <v>-4250974</v>
      </c>
    </row>
    <row r="286" spans="1:5" s="5" customFormat="1" ht="15" customHeight="1">
      <c r="A286" s="41" t="s">
        <v>54</v>
      </c>
      <c r="B286" s="51">
        <v>7272100</v>
      </c>
      <c r="C286" s="51">
        <v>3063636</v>
      </c>
      <c r="D286" s="28">
        <f t="shared" si="36"/>
        <v>0.4212862859421625</v>
      </c>
      <c r="E286" s="31">
        <f t="shared" si="37"/>
        <v>-4208464</v>
      </c>
    </row>
    <row r="287" spans="1:5" s="5" customFormat="1" ht="15.75" customHeight="1">
      <c r="A287" s="41" t="s">
        <v>46</v>
      </c>
      <c r="B287" s="51">
        <v>36728</v>
      </c>
      <c r="C287" s="51">
        <v>15472.97</v>
      </c>
      <c r="D287" s="28">
        <f t="shared" si="36"/>
        <v>0.4212853953387061</v>
      </c>
      <c r="E287" s="31">
        <f t="shared" si="37"/>
        <v>-21255.03</v>
      </c>
    </row>
    <row r="288" spans="1:5" ht="15">
      <c r="A288" s="41" t="s">
        <v>176</v>
      </c>
      <c r="B288" s="64">
        <v>36728</v>
      </c>
      <c r="C288" s="64">
        <v>15473.03</v>
      </c>
      <c r="D288" s="28">
        <f t="shared" si="36"/>
        <v>0.42128702896972337</v>
      </c>
      <c r="E288" s="65">
        <f t="shared" si="37"/>
        <v>-21254.97</v>
      </c>
    </row>
    <row r="289" spans="1:5" s="5" customFormat="1" ht="88.5" customHeight="1">
      <c r="A289" s="39" t="s">
        <v>121</v>
      </c>
      <c r="B289" s="51">
        <f>SUM(B290:B291)</f>
        <v>556222.22</v>
      </c>
      <c r="C289" s="51">
        <f>SUM(C290:C291)</f>
        <v>300000</v>
      </c>
      <c r="D289" s="28">
        <f t="shared" si="36"/>
        <v>0.5393527788228237</v>
      </c>
      <c r="E289" s="31">
        <f t="shared" si="37"/>
        <v>-256222.21999999997</v>
      </c>
    </row>
    <row r="290" spans="1:5" s="5" customFormat="1" ht="15.75" customHeight="1">
      <c r="A290" s="41" t="s">
        <v>46</v>
      </c>
      <c r="B290" s="51">
        <v>500600</v>
      </c>
      <c r="C290" s="51">
        <v>270000</v>
      </c>
      <c r="D290" s="28">
        <f t="shared" si="36"/>
        <v>0.5393527766679984</v>
      </c>
      <c r="E290" s="31">
        <f t="shared" si="37"/>
        <v>-230600</v>
      </c>
    </row>
    <row r="291" spans="1:5" ht="15">
      <c r="A291" s="41" t="s">
        <v>176</v>
      </c>
      <c r="B291" s="64">
        <v>55622.22</v>
      </c>
      <c r="C291" s="64">
        <v>30000</v>
      </c>
      <c r="D291" s="28">
        <f t="shared" si="36"/>
        <v>0.5393527982162524</v>
      </c>
      <c r="E291" s="65">
        <f t="shared" si="37"/>
        <v>-25622.22</v>
      </c>
    </row>
    <row r="292" spans="1:5" s="5" customFormat="1" ht="30">
      <c r="A292" s="39" t="s">
        <v>263</v>
      </c>
      <c r="B292" s="51">
        <v>199800</v>
      </c>
      <c r="C292" s="51">
        <v>199800</v>
      </c>
      <c r="D292" s="28">
        <f t="shared" si="36"/>
        <v>1</v>
      </c>
      <c r="E292" s="31">
        <f t="shared" si="37"/>
        <v>0</v>
      </c>
    </row>
    <row r="293" spans="1:5" s="5" customFormat="1" ht="32.25" customHeight="1">
      <c r="A293" s="39" t="s">
        <v>184</v>
      </c>
      <c r="B293" s="51">
        <v>308500</v>
      </c>
      <c r="C293" s="51">
        <v>0</v>
      </c>
      <c r="D293" s="28">
        <f t="shared" si="36"/>
        <v>0</v>
      </c>
      <c r="E293" s="31">
        <f aca="true" t="shared" si="38" ref="E293:E320">C293-B293</f>
        <v>-308500</v>
      </c>
    </row>
    <row r="294" spans="1:5" s="5" customFormat="1" ht="75">
      <c r="A294" s="27" t="s">
        <v>135</v>
      </c>
      <c r="B294" s="51">
        <f>B295+B296</f>
        <v>1351612.8099999998</v>
      </c>
      <c r="C294" s="51">
        <f>C295+C296</f>
        <v>777713.29</v>
      </c>
      <c r="D294" s="28">
        <v>0</v>
      </c>
      <c r="E294" s="31">
        <f t="shared" si="38"/>
        <v>-573899.5199999998</v>
      </c>
    </row>
    <row r="295" spans="1:5" s="5" customFormat="1" ht="13.5" customHeight="1">
      <c r="A295" s="41" t="s">
        <v>54</v>
      </c>
      <c r="B295" s="51">
        <v>1338096.68</v>
      </c>
      <c r="C295" s="51">
        <v>769936.15</v>
      </c>
      <c r="D295" s="28">
        <v>0</v>
      </c>
      <c r="E295" s="31">
        <f t="shared" si="38"/>
        <v>-568160.5299999999</v>
      </c>
    </row>
    <row r="296" spans="1:5" s="5" customFormat="1" ht="13.5" customHeight="1">
      <c r="A296" s="41" t="s">
        <v>46</v>
      </c>
      <c r="B296" s="51">
        <v>13516.13</v>
      </c>
      <c r="C296" s="51">
        <v>7777.14</v>
      </c>
      <c r="D296" s="28">
        <v>0</v>
      </c>
      <c r="E296" s="31">
        <f t="shared" si="38"/>
        <v>-5738.989999999999</v>
      </c>
    </row>
    <row r="297" spans="1:5" s="5" customFormat="1" ht="75" customHeight="1">
      <c r="A297" s="27" t="s">
        <v>186</v>
      </c>
      <c r="B297" s="51">
        <f>B298+B299</f>
        <v>2257052.63</v>
      </c>
      <c r="C297" s="51">
        <f>C298+C299</f>
        <v>0</v>
      </c>
      <c r="D297" s="28">
        <v>0</v>
      </c>
      <c r="E297" s="31">
        <f t="shared" si="38"/>
        <v>-2257052.63</v>
      </c>
    </row>
    <row r="298" spans="1:5" s="5" customFormat="1" ht="13.5" customHeight="1">
      <c r="A298" s="41" t="s">
        <v>46</v>
      </c>
      <c r="B298" s="51">
        <v>2144200</v>
      </c>
      <c r="C298" s="51">
        <v>0</v>
      </c>
      <c r="D298" s="28">
        <v>0</v>
      </c>
      <c r="E298" s="31">
        <f t="shared" si="38"/>
        <v>-2144200</v>
      </c>
    </row>
    <row r="299" spans="1:5" ht="15">
      <c r="A299" s="41" t="s">
        <v>176</v>
      </c>
      <c r="B299" s="64">
        <v>112852.63</v>
      </c>
      <c r="C299" s="64">
        <v>0</v>
      </c>
      <c r="D299" s="28">
        <f aca="true" t="shared" si="39" ref="D299:D320">IF(B299=0,"   ",C299/B299)</f>
        <v>0</v>
      </c>
      <c r="E299" s="65">
        <f t="shared" si="38"/>
        <v>-112852.63</v>
      </c>
    </row>
    <row r="300" spans="1:5" s="5" customFormat="1" ht="43.5" customHeight="1">
      <c r="A300" s="39" t="s">
        <v>185</v>
      </c>
      <c r="B300" s="51">
        <f>SUM(B301:B303)</f>
        <v>2753272</v>
      </c>
      <c r="C300" s="51">
        <f>SUM(C301:C303)</f>
        <v>0</v>
      </c>
      <c r="D300" s="28">
        <f t="shared" si="39"/>
        <v>0</v>
      </c>
      <c r="E300" s="31">
        <f t="shared" si="38"/>
        <v>-2753272</v>
      </c>
    </row>
    <row r="301" spans="1:5" s="5" customFormat="1" ht="15" customHeight="1">
      <c r="A301" s="41" t="s">
        <v>54</v>
      </c>
      <c r="B301" s="51">
        <v>2725700</v>
      </c>
      <c r="C301" s="51">
        <v>0</v>
      </c>
      <c r="D301" s="28">
        <f t="shared" si="39"/>
        <v>0</v>
      </c>
      <c r="E301" s="31">
        <f t="shared" si="38"/>
        <v>-2725700</v>
      </c>
    </row>
    <row r="302" spans="1:5" s="5" customFormat="1" ht="15.75" customHeight="1">
      <c r="A302" s="41" t="s">
        <v>46</v>
      </c>
      <c r="B302" s="51">
        <v>13786</v>
      </c>
      <c r="C302" s="51">
        <v>0</v>
      </c>
      <c r="D302" s="28">
        <f t="shared" si="39"/>
        <v>0</v>
      </c>
      <c r="E302" s="31">
        <f t="shared" si="38"/>
        <v>-13786</v>
      </c>
    </row>
    <row r="303" spans="1:5" ht="15">
      <c r="A303" s="41" t="s">
        <v>176</v>
      </c>
      <c r="B303" s="64">
        <v>13786</v>
      </c>
      <c r="C303" s="64">
        <v>0</v>
      </c>
      <c r="D303" s="28">
        <f t="shared" si="39"/>
        <v>0</v>
      </c>
      <c r="E303" s="65">
        <f t="shared" si="38"/>
        <v>-13786</v>
      </c>
    </row>
    <row r="304" spans="1:5" s="5" customFormat="1" ht="75" customHeight="1">
      <c r="A304" s="39" t="s">
        <v>252</v>
      </c>
      <c r="B304" s="51">
        <f>SUM(B305:B307)</f>
        <v>14223986.32</v>
      </c>
      <c r="C304" s="51">
        <f>SUM(C305:C307)</f>
        <v>0</v>
      </c>
      <c r="D304" s="28">
        <f t="shared" si="39"/>
        <v>0</v>
      </c>
      <c r="E304" s="31">
        <f t="shared" si="38"/>
        <v>-14223986.32</v>
      </c>
    </row>
    <row r="305" spans="1:5" s="5" customFormat="1" ht="15.75" customHeight="1">
      <c r="A305" s="41" t="s">
        <v>46</v>
      </c>
      <c r="B305" s="51">
        <v>9700000</v>
      </c>
      <c r="C305" s="51">
        <v>0</v>
      </c>
      <c r="D305" s="28">
        <f t="shared" si="39"/>
        <v>0</v>
      </c>
      <c r="E305" s="31">
        <f t="shared" si="38"/>
        <v>-9700000</v>
      </c>
    </row>
    <row r="306" spans="1:5" ht="15">
      <c r="A306" s="41" t="s">
        <v>253</v>
      </c>
      <c r="B306" s="64">
        <v>510526.32</v>
      </c>
      <c r="C306" s="64">
        <v>0</v>
      </c>
      <c r="D306" s="28">
        <f t="shared" si="39"/>
        <v>0</v>
      </c>
      <c r="E306" s="65">
        <f t="shared" si="38"/>
        <v>-510526.32</v>
      </c>
    </row>
    <row r="307" spans="1:5" ht="15">
      <c r="A307" s="41" t="s">
        <v>254</v>
      </c>
      <c r="B307" s="64">
        <v>4013460</v>
      </c>
      <c r="C307" s="64">
        <v>0</v>
      </c>
      <c r="D307" s="28">
        <f t="shared" si="39"/>
        <v>0</v>
      </c>
      <c r="E307" s="65">
        <f t="shared" si="38"/>
        <v>-4013460</v>
      </c>
    </row>
    <row r="308" spans="1:5" s="5" customFormat="1" ht="15">
      <c r="A308" s="39" t="s">
        <v>76</v>
      </c>
      <c r="B308" s="51">
        <v>330108.97</v>
      </c>
      <c r="C308" s="51">
        <v>88016.28</v>
      </c>
      <c r="D308" s="28">
        <f t="shared" si="39"/>
        <v>0.26662795621700314</v>
      </c>
      <c r="E308" s="31">
        <f t="shared" si="38"/>
        <v>-242092.68999999997</v>
      </c>
    </row>
    <row r="309" spans="1:5" s="5" customFormat="1" ht="15">
      <c r="A309" s="27" t="s">
        <v>87</v>
      </c>
      <c r="B309" s="51">
        <f>B310+B317+B311+B314+B318</f>
        <v>31092371.09</v>
      </c>
      <c r="C309" s="51">
        <f>C310+C317+C311+C314+C318</f>
        <v>16706501.25</v>
      </c>
      <c r="D309" s="28">
        <f t="shared" si="39"/>
        <v>0.5373183409409771</v>
      </c>
      <c r="E309" s="31">
        <f t="shared" si="38"/>
        <v>-14385869.84</v>
      </c>
    </row>
    <row r="310" spans="1:5" s="5" customFormat="1" ht="15">
      <c r="A310" s="27" t="s">
        <v>55</v>
      </c>
      <c r="B310" s="51">
        <v>24684083.05</v>
      </c>
      <c r="C310" s="55">
        <v>13363100</v>
      </c>
      <c r="D310" s="28">
        <f t="shared" si="39"/>
        <v>0.5413650558917561</v>
      </c>
      <c r="E310" s="31">
        <f t="shared" si="38"/>
        <v>-11320983.05</v>
      </c>
    </row>
    <row r="311" spans="1:5" s="5" customFormat="1" ht="101.25" customHeight="1">
      <c r="A311" s="39" t="s">
        <v>255</v>
      </c>
      <c r="B311" s="51">
        <f>SUM(B312:B313)</f>
        <v>2409578.95</v>
      </c>
      <c r="C311" s="51">
        <f>SUM(C312:C313)</f>
        <v>803263.16</v>
      </c>
      <c r="D311" s="28">
        <f t="shared" si="39"/>
        <v>0.3333624573704049</v>
      </c>
      <c r="E311" s="31">
        <f t="shared" si="38"/>
        <v>-1606315.79</v>
      </c>
    </row>
    <row r="312" spans="1:5" ht="15">
      <c r="A312" s="27" t="s">
        <v>256</v>
      </c>
      <c r="B312" s="64">
        <v>2289100</v>
      </c>
      <c r="C312" s="64">
        <v>763100</v>
      </c>
      <c r="D312" s="28">
        <f t="shared" si="39"/>
        <v>0.333362456860775</v>
      </c>
      <c r="E312" s="65">
        <f t="shared" si="38"/>
        <v>-1526000</v>
      </c>
    </row>
    <row r="313" spans="1:5" ht="15">
      <c r="A313" s="27" t="s">
        <v>257</v>
      </c>
      <c r="B313" s="64">
        <v>120478.95</v>
      </c>
      <c r="C313" s="64">
        <v>40163.16</v>
      </c>
      <c r="D313" s="28">
        <f t="shared" si="39"/>
        <v>0.33336246705337325</v>
      </c>
      <c r="E313" s="65">
        <f t="shared" si="38"/>
        <v>-80315.79</v>
      </c>
    </row>
    <row r="314" spans="1:5" s="5" customFormat="1" ht="31.5" customHeight="1">
      <c r="A314" s="39" t="s">
        <v>124</v>
      </c>
      <c r="B314" s="51">
        <f>SUM(B315:B316)</f>
        <v>580909.09</v>
      </c>
      <c r="C314" s="51">
        <f>SUM(C315:C316)</f>
        <v>580909.09</v>
      </c>
      <c r="D314" s="28">
        <f t="shared" si="39"/>
        <v>1</v>
      </c>
      <c r="E314" s="31">
        <f t="shared" si="38"/>
        <v>0</v>
      </c>
    </row>
    <row r="315" spans="1:5" ht="15">
      <c r="A315" s="27" t="s">
        <v>256</v>
      </c>
      <c r="B315" s="64">
        <v>575100</v>
      </c>
      <c r="C315" s="64">
        <v>575100</v>
      </c>
      <c r="D315" s="28">
        <f t="shared" si="39"/>
        <v>1</v>
      </c>
      <c r="E315" s="65">
        <f t="shared" si="38"/>
        <v>0</v>
      </c>
    </row>
    <row r="316" spans="1:5" ht="15">
      <c r="A316" s="27" t="s">
        <v>257</v>
      </c>
      <c r="B316" s="64">
        <v>5809.09</v>
      </c>
      <c r="C316" s="64">
        <v>5809.09</v>
      </c>
      <c r="D316" s="28">
        <f t="shared" si="39"/>
        <v>1</v>
      </c>
      <c r="E316" s="65">
        <f t="shared" si="38"/>
        <v>0</v>
      </c>
    </row>
    <row r="317" spans="1:5" s="5" customFormat="1" ht="27" customHeight="1">
      <c r="A317" s="39" t="s">
        <v>102</v>
      </c>
      <c r="B317" s="64">
        <v>3367800</v>
      </c>
      <c r="C317" s="64">
        <v>1959229</v>
      </c>
      <c r="D317" s="28">
        <f t="shared" si="39"/>
        <v>0.5817533701526219</v>
      </c>
      <c r="E317" s="31">
        <f t="shared" si="38"/>
        <v>-1408571</v>
      </c>
    </row>
    <row r="318" spans="1:5" s="5" customFormat="1" ht="28.5" customHeight="1">
      <c r="A318" s="39" t="s">
        <v>279</v>
      </c>
      <c r="B318" s="64">
        <v>50000</v>
      </c>
      <c r="C318" s="64">
        <v>0</v>
      </c>
      <c r="D318" s="28">
        <f t="shared" si="39"/>
        <v>0</v>
      </c>
      <c r="E318" s="31">
        <f t="shared" si="38"/>
        <v>-50000</v>
      </c>
    </row>
    <row r="319" spans="1:5" s="5" customFormat="1" ht="15">
      <c r="A319" s="39" t="s">
        <v>39</v>
      </c>
      <c r="B319" s="51">
        <f>B320+B321</f>
        <v>214120</v>
      </c>
      <c r="C319" s="51">
        <f>C320+C321</f>
        <v>154120</v>
      </c>
      <c r="D319" s="28">
        <f t="shared" si="39"/>
        <v>0.7197832990846255</v>
      </c>
      <c r="E319" s="31">
        <f t="shared" si="38"/>
        <v>-60000</v>
      </c>
    </row>
    <row r="320" spans="1:5" s="5" customFormat="1" ht="15">
      <c r="A320" s="27" t="s">
        <v>240</v>
      </c>
      <c r="B320" s="51">
        <v>120000</v>
      </c>
      <c r="C320" s="51">
        <v>60000</v>
      </c>
      <c r="D320" s="28">
        <f t="shared" si="39"/>
        <v>0.5</v>
      </c>
      <c r="E320" s="31">
        <f t="shared" si="38"/>
        <v>-60000</v>
      </c>
    </row>
    <row r="321" spans="1:5" s="5" customFormat="1" ht="30">
      <c r="A321" s="27" t="s">
        <v>132</v>
      </c>
      <c r="B321" s="51">
        <v>94120</v>
      </c>
      <c r="C321" s="51">
        <v>94120</v>
      </c>
      <c r="D321" s="28">
        <f aca="true" t="shared" si="40" ref="D321:D328">IF(B321=0,"   ",C321/B321)</f>
        <v>1</v>
      </c>
      <c r="E321" s="31">
        <f aca="true" t="shared" si="41" ref="E321:E328">C321-B321</f>
        <v>0</v>
      </c>
    </row>
    <row r="322" spans="1:5" s="5" customFormat="1" ht="15">
      <c r="A322" s="27" t="s">
        <v>40</v>
      </c>
      <c r="B322" s="51">
        <f>B323+B324+B325</f>
        <v>4443500</v>
      </c>
      <c r="C322" s="51">
        <f>C323+C324+C325</f>
        <v>962780.18</v>
      </c>
      <c r="D322" s="28">
        <f t="shared" si="40"/>
        <v>0.21667158321143243</v>
      </c>
      <c r="E322" s="31">
        <f t="shared" si="41"/>
        <v>-3480719.82</v>
      </c>
    </row>
    <row r="323" spans="1:5" s="5" customFormat="1" ht="30" customHeight="1">
      <c r="A323" s="27" t="s">
        <v>191</v>
      </c>
      <c r="B323" s="51">
        <v>3058900</v>
      </c>
      <c r="C323" s="55">
        <v>962780.18</v>
      </c>
      <c r="D323" s="28">
        <f t="shared" si="40"/>
        <v>0.3147471901663997</v>
      </c>
      <c r="E323" s="31">
        <f t="shared" si="41"/>
        <v>-2096119.8199999998</v>
      </c>
    </row>
    <row r="324" spans="1:5" s="5" customFormat="1" ht="30">
      <c r="A324" s="27" t="s">
        <v>118</v>
      </c>
      <c r="B324" s="51">
        <v>1373100</v>
      </c>
      <c r="C324" s="51">
        <v>0</v>
      </c>
      <c r="D324" s="28">
        <f>IF(B324=0,"   ",C324/B324)</f>
        <v>0</v>
      </c>
      <c r="E324" s="31">
        <f>C324-B324</f>
        <v>-1373100</v>
      </c>
    </row>
    <row r="325" spans="1:5" s="5" customFormat="1" ht="30">
      <c r="A325" s="27" t="s">
        <v>131</v>
      </c>
      <c r="B325" s="51">
        <v>11500</v>
      </c>
      <c r="C325" s="51">
        <v>0</v>
      </c>
      <c r="D325" s="28">
        <f>IF(B325=0,"   ",C325/B325)</f>
        <v>0</v>
      </c>
      <c r="E325" s="31">
        <f>C325-B325</f>
        <v>-11500</v>
      </c>
    </row>
    <row r="326" spans="1:5" s="5" customFormat="1" ht="15">
      <c r="A326" s="27" t="s">
        <v>48</v>
      </c>
      <c r="B326" s="50">
        <f>SUM(B327,)</f>
        <v>42013587.25</v>
      </c>
      <c r="C326" s="50">
        <f>SUM(C327,)</f>
        <v>21149563.04</v>
      </c>
      <c r="D326" s="28">
        <f t="shared" si="40"/>
        <v>0.5033981724566973</v>
      </c>
      <c r="E326" s="31">
        <f t="shared" si="41"/>
        <v>-20864024.21</v>
      </c>
    </row>
    <row r="327" spans="1:5" s="5" customFormat="1" ht="13.5" customHeight="1">
      <c r="A327" s="27" t="s">
        <v>41</v>
      </c>
      <c r="B327" s="51">
        <f>B329+B332+B347+B328+B336+B340+B343+B346+B348</f>
        <v>42013587.25</v>
      </c>
      <c r="C327" s="51">
        <f>C329+C332+C347+C328+C336+C340+C343+C346+C348</f>
        <v>21149563.04</v>
      </c>
      <c r="D327" s="28">
        <f t="shared" si="40"/>
        <v>0.5033981724566973</v>
      </c>
      <c r="E327" s="31">
        <f t="shared" si="41"/>
        <v>-20864024.21</v>
      </c>
    </row>
    <row r="328" spans="1:5" s="5" customFormat="1" ht="15">
      <c r="A328" s="27" t="s">
        <v>55</v>
      </c>
      <c r="B328" s="51">
        <v>32286960.85</v>
      </c>
      <c r="C328" s="51">
        <v>13604000</v>
      </c>
      <c r="D328" s="28">
        <f t="shared" si="40"/>
        <v>0.42134656349979743</v>
      </c>
      <c r="E328" s="31">
        <f t="shared" si="41"/>
        <v>-18682960.85</v>
      </c>
    </row>
    <row r="329" spans="1:5" ht="30.75" customHeight="1">
      <c r="A329" s="27" t="s">
        <v>109</v>
      </c>
      <c r="B329" s="51">
        <f>SUM(B330:B331)</f>
        <v>45368.42</v>
      </c>
      <c r="C329" s="51">
        <f>SUM(C330:C331)</f>
        <v>0</v>
      </c>
      <c r="D329" s="28">
        <f aca="true" t="shared" si="42" ref="D329:D334">IF(B329=0,"   ",C329/B329)</f>
        <v>0</v>
      </c>
      <c r="E329" s="65">
        <f aca="true" t="shared" si="43" ref="E329:E334">C329-B329</f>
        <v>-45368.42</v>
      </c>
    </row>
    <row r="330" spans="1:5" s="5" customFormat="1" ht="13.5" customHeight="1">
      <c r="A330" s="41" t="s">
        <v>46</v>
      </c>
      <c r="B330" s="64">
        <v>43100</v>
      </c>
      <c r="C330" s="64">
        <v>0</v>
      </c>
      <c r="D330" s="28">
        <f t="shared" si="42"/>
        <v>0</v>
      </c>
      <c r="E330" s="31">
        <f t="shared" si="43"/>
        <v>-43100</v>
      </c>
    </row>
    <row r="331" spans="1:5" ht="14.25" customHeight="1">
      <c r="A331" s="41" t="s">
        <v>176</v>
      </c>
      <c r="B331" s="64">
        <v>2268.42</v>
      </c>
      <c r="C331" s="64">
        <v>0</v>
      </c>
      <c r="D331" s="28">
        <f t="shared" si="42"/>
        <v>0</v>
      </c>
      <c r="E331" s="65">
        <f t="shared" si="43"/>
        <v>-2268.42</v>
      </c>
    </row>
    <row r="332" spans="1:5" s="5" customFormat="1" ht="29.25" customHeight="1">
      <c r="A332" s="27" t="s">
        <v>115</v>
      </c>
      <c r="B332" s="51">
        <f>B333+B334+B335</f>
        <v>175000</v>
      </c>
      <c r="C332" s="51">
        <f>C333+C334+C335</f>
        <v>175000</v>
      </c>
      <c r="D332" s="28">
        <f t="shared" si="42"/>
        <v>1</v>
      </c>
      <c r="E332" s="31">
        <f t="shared" si="43"/>
        <v>0</v>
      </c>
    </row>
    <row r="333" spans="1:5" s="5" customFormat="1" ht="13.5" customHeight="1">
      <c r="A333" s="41" t="s">
        <v>54</v>
      </c>
      <c r="B333" s="51">
        <v>100000</v>
      </c>
      <c r="C333" s="51">
        <v>100000</v>
      </c>
      <c r="D333" s="28">
        <f t="shared" si="42"/>
        <v>1</v>
      </c>
      <c r="E333" s="31">
        <f t="shared" si="43"/>
        <v>0</v>
      </c>
    </row>
    <row r="334" spans="1:5" s="5" customFormat="1" ht="13.5" customHeight="1">
      <c r="A334" s="41" t="s">
        <v>46</v>
      </c>
      <c r="B334" s="51">
        <v>50000</v>
      </c>
      <c r="C334" s="51">
        <v>50000</v>
      </c>
      <c r="D334" s="28">
        <f t="shared" si="42"/>
        <v>1</v>
      </c>
      <c r="E334" s="31">
        <f t="shared" si="43"/>
        <v>0</v>
      </c>
    </row>
    <row r="335" spans="1:5" ht="14.25" customHeight="1">
      <c r="A335" s="41" t="s">
        <v>176</v>
      </c>
      <c r="B335" s="64">
        <v>25000</v>
      </c>
      <c r="C335" s="64">
        <v>25000</v>
      </c>
      <c r="D335" s="28">
        <f aca="true" t="shared" si="44" ref="D335:D347">IF(B335=0,"   ",C335/B335)</f>
        <v>1</v>
      </c>
      <c r="E335" s="65">
        <f aca="true" t="shared" si="45" ref="E335:E347">C335-B335</f>
        <v>0</v>
      </c>
    </row>
    <row r="336" spans="1:5" s="5" customFormat="1" ht="60">
      <c r="A336" s="39" t="s">
        <v>238</v>
      </c>
      <c r="B336" s="51">
        <f>B337+B338+B339</f>
        <v>1307694.94</v>
      </c>
      <c r="C336" s="51">
        <f>C337+C338+C339</f>
        <v>0</v>
      </c>
      <c r="D336" s="28">
        <f t="shared" si="44"/>
        <v>0</v>
      </c>
      <c r="E336" s="31">
        <f t="shared" si="45"/>
        <v>-1307694.94</v>
      </c>
    </row>
    <row r="337" spans="1:5" s="5" customFormat="1" ht="13.5" customHeight="1">
      <c r="A337" s="41" t="s">
        <v>54</v>
      </c>
      <c r="B337" s="51">
        <v>1281800</v>
      </c>
      <c r="C337" s="51">
        <v>0</v>
      </c>
      <c r="D337" s="28">
        <f t="shared" si="44"/>
        <v>0</v>
      </c>
      <c r="E337" s="31">
        <f t="shared" si="45"/>
        <v>-1281800</v>
      </c>
    </row>
    <row r="338" spans="1:5" s="5" customFormat="1" ht="13.5" customHeight="1">
      <c r="A338" s="41" t="s">
        <v>46</v>
      </c>
      <c r="B338" s="51">
        <v>12947.47</v>
      </c>
      <c r="C338" s="51">
        <v>0</v>
      </c>
      <c r="D338" s="28">
        <f t="shared" si="44"/>
        <v>0</v>
      </c>
      <c r="E338" s="31">
        <f t="shared" si="45"/>
        <v>-12947.47</v>
      </c>
    </row>
    <row r="339" spans="1:5" ht="14.25" customHeight="1">
      <c r="A339" s="41" t="s">
        <v>239</v>
      </c>
      <c r="B339" s="64">
        <v>12947.47</v>
      </c>
      <c r="C339" s="64">
        <v>0</v>
      </c>
      <c r="D339" s="28">
        <f t="shared" si="44"/>
        <v>0</v>
      </c>
      <c r="E339" s="65">
        <f t="shared" si="45"/>
        <v>-12947.47</v>
      </c>
    </row>
    <row r="340" spans="1:5" s="5" customFormat="1" ht="92.25" customHeight="1">
      <c r="A340" s="39" t="s">
        <v>259</v>
      </c>
      <c r="B340" s="51">
        <f>SUM(B341:B342)</f>
        <v>4344421.05</v>
      </c>
      <c r="C340" s="51">
        <f>SUM(C341:C342)</f>
        <v>4344421.05</v>
      </c>
      <c r="D340" s="28">
        <f t="shared" si="44"/>
        <v>1</v>
      </c>
      <c r="E340" s="31">
        <f t="shared" si="45"/>
        <v>0</v>
      </c>
    </row>
    <row r="341" spans="1:5" ht="15">
      <c r="A341" s="27" t="s">
        <v>256</v>
      </c>
      <c r="B341" s="64">
        <v>4127200</v>
      </c>
      <c r="C341" s="64">
        <v>4127200</v>
      </c>
      <c r="D341" s="28">
        <f t="shared" si="44"/>
        <v>1</v>
      </c>
      <c r="E341" s="65">
        <f t="shared" si="45"/>
        <v>0</v>
      </c>
    </row>
    <row r="342" spans="1:5" ht="15">
      <c r="A342" s="27" t="s">
        <v>257</v>
      </c>
      <c r="B342" s="64">
        <v>217221.05</v>
      </c>
      <c r="C342" s="64">
        <v>217221.05</v>
      </c>
      <c r="D342" s="28">
        <f t="shared" si="44"/>
        <v>1</v>
      </c>
      <c r="E342" s="65">
        <f t="shared" si="45"/>
        <v>0</v>
      </c>
    </row>
    <row r="343" spans="1:5" s="5" customFormat="1" ht="44.25" customHeight="1">
      <c r="A343" s="39" t="s">
        <v>260</v>
      </c>
      <c r="B343" s="51">
        <f>SUM(B344:B345)</f>
        <v>2706565.66</v>
      </c>
      <c r="C343" s="51">
        <f>SUM(C344:C345)</f>
        <v>2706565.66</v>
      </c>
      <c r="D343" s="28">
        <f t="shared" si="44"/>
        <v>1</v>
      </c>
      <c r="E343" s="31">
        <f t="shared" si="45"/>
        <v>0</v>
      </c>
    </row>
    <row r="344" spans="1:5" ht="15">
      <c r="A344" s="27" t="s">
        <v>256</v>
      </c>
      <c r="B344" s="64">
        <v>2679500</v>
      </c>
      <c r="C344" s="64">
        <v>2679500</v>
      </c>
      <c r="D344" s="28">
        <f t="shared" si="44"/>
        <v>1</v>
      </c>
      <c r="E344" s="65">
        <f t="shared" si="45"/>
        <v>0</v>
      </c>
    </row>
    <row r="345" spans="1:5" ht="15">
      <c r="A345" s="27" t="s">
        <v>257</v>
      </c>
      <c r="B345" s="64">
        <v>27065.66</v>
      </c>
      <c r="C345" s="64">
        <v>27065.66</v>
      </c>
      <c r="D345" s="28">
        <f t="shared" si="44"/>
        <v>1</v>
      </c>
      <c r="E345" s="65">
        <f t="shared" si="45"/>
        <v>0</v>
      </c>
    </row>
    <row r="346" spans="1:5" s="5" customFormat="1" ht="45.75" customHeight="1">
      <c r="A346" s="27" t="s">
        <v>258</v>
      </c>
      <c r="B346" s="51">
        <v>550000</v>
      </c>
      <c r="C346" s="55">
        <v>0</v>
      </c>
      <c r="D346" s="28">
        <f>IF(B346=0,"   ",C346/B346)</f>
        <v>0</v>
      </c>
      <c r="E346" s="31">
        <f>C346-B346</f>
        <v>-550000</v>
      </c>
    </row>
    <row r="347" spans="1:5" s="5" customFormat="1" ht="45.75" customHeight="1">
      <c r="A347" s="27" t="s">
        <v>138</v>
      </c>
      <c r="B347" s="51">
        <v>278000</v>
      </c>
      <c r="C347" s="55">
        <v>0</v>
      </c>
      <c r="D347" s="28">
        <f t="shared" si="44"/>
        <v>0</v>
      </c>
      <c r="E347" s="31">
        <f t="shared" si="45"/>
        <v>-278000</v>
      </c>
    </row>
    <row r="348" spans="1:5" s="5" customFormat="1" ht="102.75" customHeight="1">
      <c r="A348" s="27" t="s">
        <v>280</v>
      </c>
      <c r="B348" s="51">
        <v>319576.33</v>
      </c>
      <c r="C348" s="55">
        <v>319576.33</v>
      </c>
      <c r="D348" s="28">
        <f>IF(B348=0,"   ",C348/B348)</f>
        <v>1</v>
      </c>
      <c r="E348" s="31">
        <f>C348-B348</f>
        <v>0</v>
      </c>
    </row>
    <row r="349" spans="1:5" ht="15.75" customHeight="1">
      <c r="A349" s="27" t="s">
        <v>9</v>
      </c>
      <c r="B349" s="51">
        <f>SUM(B350,B351,B361,)</f>
        <v>16544225.29</v>
      </c>
      <c r="C349" s="51">
        <f>SUM(C350,C351,C361,)</f>
        <v>14330245.47</v>
      </c>
      <c r="D349" s="28">
        <f aca="true" t="shared" si="46" ref="D349:D372">IF(B349=0,"   ",C349/B349)</f>
        <v>0.8661780904701402</v>
      </c>
      <c r="E349" s="31">
        <f aca="true" t="shared" si="47" ref="E349:E372">C349-B349</f>
        <v>-2213979.8199999984</v>
      </c>
    </row>
    <row r="350" spans="1:5" ht="14.25" customHeight="1">
      <c r="A350" s="27" t="s">
        <v>42</v>
      </c>
      <c r="B350" s="51">
        <v>109000</v>
      </c>
      <c r="C350" s="55">
        <v>30640.49</v>
      </c>
      <c r="D350" s="28">
        <f t="shared" si="46"/>
        <v>0.28110541284403673</v>
      </c>
      <c r="E350" s="31">
        <f t="shared" si="47"/>
        <v>-78359.51</v>
      </c>
    </row>
    <row r="351" spans="1:5" s="5" customFormat="1" ht="13.5" customHeight="1">
      <c r="A351" s="27" t="s">
        <v>30</v>
      </c>
      <c r="B351" s="51">
        <f>B352+B356+B360+B359</f>
        <v>3615717.98</v>
      </c>
      <c r="C351" s="51">
        <f>C352+C356+C360+C359</f>
        <v>1937504.98</v>
      </c>
      <c r="D351" s="28">
        <f t="shared" si="46"/>
        <v>0.5358562229457952</v>
      </c>
      <c r="E351" s="31">
        <f t="shared" si="47"/>
        <v>-1678213</v>
      </c>
    </row>
    <row r="352" spans="1:5" s="5" customFormat="1" ht="42" customHeight="1">
      <c r="A352" s="39" t="s">
        <v>105</v>
      </c>
      <c r="B352" s="51">
        <f>B354+B353+B355</f>
        <v>621787.88</v>
      </c>
      <c r="C352" s="51">
        <f>C354+C353+C355</f>
        <v>621787.88</v>
      </c>
      <c r="D352" s="28">
        <f t="shared" si="46"/>
        <v>1</v>
      </c>
      <c r="E352" s="31">
        <f t="shared" si="47"/>
        <v>0</v>
      </c>
    </row>
    <row r="353" spans="1:5" s="5" customFormat="1" ht="13.5" customHeight="1">
      <c r="A353" s="41" t="s">
        <v>54</v>
      </c>
      <c r="B353" s="51">
        <v>606900</v>
      </c>
      <c r="C353" s="51">
        <v>606900</v>
      </c>
      <c r="D353" s="28">
        <f t="shared" si="46"/>
        <v>1</v>
      </c>
      <c r="E353" s="31">
        <f t="shared" si="47"/>
        <v>0</v>
      </c>
    </row>
    <row r="354" spans="1:5" s="5" customFormat="1" ht="13.5" customHeight="1">
      <c r="A354" s="41" t="s">
        <v>46</v>
      </c>
      <c r="B354" s="51">
        <v>6130.3</v>
      </c>
      <c r="C354" s="51">
        <v>6130.3</v>
      </c>
      <c r="D354" s="28">
        <f t="shared" si="46"/>
        <v>1</v>
      </c>
      <c r="E354" s="31">
        <f t="shared" si="47"/>
        <v>0</v>
      </c>
    </row>
    <row r="355" spans="1:5" s="5" customFormat="1" ht="13.5" customHeight="1">
      <c r="A355" s="41" t="s">
        <v>176</v>
      </c>
      <c r="B355" s="51">
        <v>8757.58</v>
      </c>
      <c r="C355" s="51">
        <v>8757.58</v>
      </c>
      <c r="D355" s="28">
        <f t="shared" si="46"/>
        <v>1</v>
      </c>
      <c r="E355" s="31">
        <f t="shared" si="47"/>
        <v>0</v>
      </c>
    </row>
    <row r="356" spans="1:5" s="5" customFormat="1" ht="27" customHeight="1">
      <c r="A356" s="27" t="s">
        <v>231</v>
      </c>
      <c r="B356" s="51">
        <f>B357+B358</f>
        <v>2394700</v>
      </c>
      <c r="C356" s="51">
        <f>C357+C358</f>
        <v>1123267</v>
      </c>
      <c r="D356" s="28">
        <f t="shared" si="46"/>
        <v>0.46906376581617737</v>
      </c>
      <c r="E356" s="31">
        <f t="shared" si="47"/>
        <v>-1271433</v>
      </c>
    </row>
    <row r="357" spans="1:5" s="5" customFormat="1" ht="13.5" customHeight="1">
      <c r="A357" s="41" t="s">
        <v>84</v>
      </c>
      <c r="B357" s="51">
        <v>666900</v>
      </c>
      <c r="C357" s="51">
        <v>281745</v>
      </c>
      <c r="D357" s="28">
        <f t="shared" si="46"/>
        <v>0.42246963562753037</v>
      </c>
      <c r="E357" s="31">
        <f t="shared" si="47"/>
        <v>-385155</v>
      </c>
    </row>
    <row r="358" spans="1:5" s="5" customFormat="1" ht="13.5" customHeight="1">
      <c r="A358" s="41" t="s">
        <v>83</v>
      </c>
      <c r="B358" s="51">
        <v>1727800</v>
      </c>
      <c r="C358" s="51">
        <v>841522</v>
      </c>
      <c r="D358" s="28">
        <f t="shared" si="46"/>
        <v>0.48704826947563373</v>
      </c>
      <c r="E358" s="31">
        <f t="shared" si="47"/>
        <v>-886278</v>
      </c>
    </row>
    <row r="359" spans="1:5" s="5" customFormat="1" ht="75.75" customHeight="1">
      <c r="A359" s="27" t="s">
        <v>264</v>
      </c>
      <c r="B359" s="51">
        <v>549230.1</v>
      </c>
      <c r="C359" s="51">
        <v>187450.1</v>
      </c>
      <c r="D359" s="28">
        <f>IF(B359=0,"   ",C359/B359)</f>
        <v>0.34129611614512756</v>
      </c>
      <c r="E359" s="31">
        <f>C359-B359</f>
        <v>-361780</v>
      </c>
    </row>
    <row r="360" spans="1:5" s="5" customFormat="1" ht="13.5" customHeight="1">
      <c r="A360" s="27" t="s">
        <v>232</v>
      </c>
      <c r="B360" s="51">
        <v>50000</v>
      </c>
      <c r="C360" s="51">
        <v>5000</v>
      </c>
      <c r="D360" s="28">
        <f>IF(B360=0,"   ",C360/B360)</f>
        <v>0.1</v>
      </c>
      <c r="E360" s="31">
        <f>C360-B360</f>
        <v>-45000</v>
      </c>
    </row>
    <row r="361" spans="1:5" s="5" customFormat="1" ht="14.25" customHeight="1">
      <c r="A361" s="27" t="s">
        <v>31</v>
      </c>
      <c r="B361" s="51">
        <f>B362+B366+B370</f>
        <v>12819507.309999999</v>
      </c>
      <c r="C361" s="51">
        <f>C362+C366+C370</f>
        <v>12362100</v>
      </c>
      <c r="D361" s="28">
        <f t="shared" si="46"/>
        <v>0.9643194313994272</v>
      </c>
      <c r="E361" s="31">
        <f t="shared" si="47"/>
        <v>-457407.30999999866</v>
      </c>
    </row>
    <row r="362" spans="1:5" s="5" customFormat="1" ht="27" customHeight="1">
      <c r="A362" s="27" t="s">
        <v>43</v>
      </c>
      <c r="B362" s="51">
        <f>B364+B363+B365</f>
        <v>8536007.309999999</v>
      </c>
      <c r="C362" s="51">
        <f>C364+C363+C365</f>
        <v>8316000</v>
      </c>
      <c r="D362" s="28">
        <f aca="true" t="shared" si="48" ref="D362:D368">IF(B362=0,"   ",C362/B362)</f>
        <v>0.9742259698228868</v>
      </c>
      <c r="E362" s="31">
        <f aca="true" t="shared" si="49" ref="E362:E369">C362-B362</f>
        <v>-220007.30999999866</v>
      </c>
    </row>
    <row r="363" spans="1:5" s="5" customFormat="1" ht="13.5" customHeight="1">
      <c r="A363" s="41" t="s">
        <v>54</v>
      </c>
      <c r="B363" s="51">
        <v>4872637.27</v>
      </c>
      <c r="C363" s="51">
        <v>4747049.68</v>
      </c>
      <c r="D363" s="28">
        <f t="shared" si="48"/>
        <v>0.9742259513604221</v>
      </c>
      <c r="E363" s="31">
        <f t="shared" si="49"/>
        <v>-125587.58999999985</v>
      </c>
    </row>
    <row r="364" spans="1:5" s="5" customFormat="1" ht="13.5" customHeight="1">
      <c r="A364" s="41" t="s">
        <v>46</v>
      </c>
      <c r="B364" s="51">
        <v>2567370.04</v>
      </c>
      <c r="C364" s="51">
        <v>2501198.62</v>
      </c>
      <c r="D364" s="28">
        <f t="shared" si="48"/>
        <v>0.9742259904224793</v>
      </c>
      <c r="E364" s="31">
        <f t="shared" si="49"/>
        <v>-66171.41999999993</v>
      </c>
    </row>
    <row r="365" spans="1:5" s="5" customFormat="1" ht="13.5" customHeight="1">
      <c r="A365" s="41" t="s">
        <v>176</v>
      </c>
      <c r="B365" s="51">
        <v>1096000</v>
      </c>
      <c r="C365" s="51">
        <v>1067751.7</v>
      </c>
      <c r="D365" s="28">
        <f t="shared" si="48"/>
        <v>0.974226003649635</v>
      </c>
      <c r="E365" s="31">
        <f t="shared" si="49"/>
        <v>-28248.300000000047</v>
      </c>
    </row>
    <row r="366" spans="1:5" s="5" customFormat="1" ht="16.5" customHeight="1">
      <c r="A366" s="27" t="s">
        <v>69</v>
      </c>
      <c r="B366" s="51">
        <f>B367+B368+B369</f>
        <v>3971100</v>
      </c>
      <c r="C366" s="51">
        <f>C367+C368+C369</f>
        <v>3971100</v>
      </c>
      <c r="D366" s="28">
        <f t="shared" si="48"/>
        <v>1</v>
      </c>
      <c r="E366" s="31">
        <f t="shared" si="49"/>
        <v>0</v>
      </c>
    </row>
    <row r="367" spans="1:5" s="5" customFormat="1" ht="14.25" customHeight="1">
      <c r="A367" s="41" t="s">
        <v>54</v>
      </c>
      <c r="B367" s="51">
        <v>2620926</v>
      </c>
      <c r="C367" s="51">
        <v>2620926</v>
      </c>
      <c r="D367" s="28">
        <f t="shared" si="48"/>
        <v>1</v>
      </c>
      <c r="E367" s="31">
        <f t="shared" si="49"/>
        <v>0</v>
      </c>
    </row>
    <row r="368" spans="1:5" s="5" customFormat="1" ht="13.5" customHeight="1">
      <c r="A368" s="41" t="s">
        <v>46</v>
      </c>
      <c r="B368" s="51">
        <v>1350174</v>
      </c>
      <c r="C368" s="51">
        <v>1350174</v>
      </c>
      <c r="D368" s="28">
        <f t="shared" si="48"/>
        <v>1</v>
      </c>
      <c r="E368" s="31">
        <f t="shared" si="49"/>
        <v>0</v>
      </c>
    </row>
    <row r="369" spans="1:5" s="5" customFormat="1" ht="13.5" customHeight="1">
      <c r="A369" s="41" t="s">
        <v>176</v>
      </c>
      <c r="B369" s="51">
        <v>0</v>
      </c>
      <c r="C369" s="51">
        <v>0</v>
      </c>
      <c r="D369" s="28">
        <v>0</v>
      </c>
      <c r="E369" s="31">
        <f t="shared" si="49"/>
        <v>0</v>
      </c>
    </row>
    <row r="370" spans="1:5" s="5" customFormat="1" ht="29.25" customHeight="1">
      <c r="A370" s="27" t="s">
        <v>230</v>
      </c>
      <c r="B370" s="51">
        <v>312400</v>
      </c>
      <c r="C370" s="55">
        <v>75000</v>
      </c>
      <c r="D370" s="28">
        <f t="shared" si="46"/>
        <v>0.24007682458386684</v>
      </c>
      <c r="E370" s="31">
        <f t="shared" si="47"/>
        <v>-237400</v>
      </c>
    </row>
    <row r="371" spans="1:5" s="5" customFormat="1" ht="16.5" customHeight="1">
      <c r="A371" s="27" t="s">
        <v>44</v>
      </c>
      <c r="B371" s="51">
        <f>B372</f>
        <v>587000</v>
      </c>
      <c r="C371" s="51">
        <f>C372</f>
        <v>200548</v>
      </c>
      <c r="D371" s="28">
        <f t="shared" si="46"/>
        <v>0.341649063032368</v>
      </c>
      <c r="E371" s="31">
        <f t="shared" si="47"/>
        <v>-386452</v>
      </c>
    </row>
    <row r="372" spans="1:5" ht="14.25" customHeight="1">
      <c r="A372" s="27" t="s">
        <v>192</v>
      </c>
      <c r="B372" s="51">
        <v>587000</v>
      </c>
      <c r="C372" s="55">
        <v>200548</v>
      </c>
      <c r="D372" s="28">
        <f t="shared" si="46"/>
        <v>0.341649063032368</v>
      </c>
      <c r="E372" s="31">
        <f t="shared" si="47"/>
        <v>-386452</v>
      </c>
    </row>
    <row r="373" spans="1:5" s="5" customFormat="1" ht="14.25">
      <c r="A373" s="56" t="s">
        <v>10</v>
      </c>
      <c r="B373" s="57">
        <f>B134+B152+B154+B165+B218+B266+B326+B349+B371+B262</f>
        <v>587877134.06</v>
      </c>
      <c r="C373" s="57">
        <f>C134+C152+C154+C165+C218+C266+C326+C349+C371+C262</f>
        <v>257701267.57999998</v>
      </c>
      <c r="D373" s="58">
        <f>IF(B373=0,"   ",C373/B373)</f>
        <v>0.4383590594862267</v>
      </c>
      <c r="E373" s="59">
        <f>C373-B373</f>
        <v>-330175866.47999996</v>
      </c>
    </row>
    <row r="374" spans="1:5" s="5" customFormat="1" ht="14.25">
      <c r="A374" s="56" t="s">
        <v>47</v>
      </c>
      <c r="B374" s="57">
        <f>B132-B373</f>
        <v>-45223208.75999999</v>
      </c>
      <c r="C374" s="57">
        <f>C132-C373</f>
        <v>22430414.099999964</v>
      </c>
      <c r="D374" s="58">
        <f>IF(B374=0,"   ",C374/B374)</f>
        <v>-0.4959934227365066</v>
      </c>
      <c r="E374" s="59">
        <f>C374-B374</f>
        <v>67653622.85999995</v>
      </c>
    </row>
    <row r="375" spans="1:5" s="5" customFormat="1" ht="12.75" hidden="1">
      <c r="A375" s="33" t="s">
        <v>11</v>
      </c>
      <c r="B375" s="34"/>
      <c r="C375" s="35"/>
      <c r="D375" s="36" t="str">
        <f>IF(B375=0,"   ",C375/B375)</f>
        <v>   </v>
      </c>
      <c r="E375" s="37">
        <f>C375-B375</f>
        <v>0</v>
      </c>
    </row>
    <row r="376" spans="1:5" s="5" customFormat="1" ht="12.75" hidden="1">
      <c r="A376" s="24" t="s">
        <v>12</v>
      </c>
      <c r="B376" s="25">
        <v>1122919</v>
      </c>
      <c r="C376" s="26">
        <v>815256</v>
      </c>
      <c r="D376" s="22">
        <f>IF(B376=0,"   ",C376/B376)</f>
        <v>0.7260149663510903</v>
      </c>
      <c r="E376" s="23">
        <f>C376-B376</f>
        <v>-307663</v>
      </c>
    </row>
    <row r="377" spans="1:5" s="5" customFormat="1" ht="12.75" hidden="1">
      <c r="A377" s="24" t="s">
        <v>13</v>
      </c>
      <c r="B377" s="25">
        <v>1700000</v>
      </c>
      <c r="C377" s="60">
        <v>1700000</v>
      </c>
      <c r="D377" s="61">
        <f>IF(B377=0,"   ",C377/B377)</f>
        <v>1</v>
      </c>
      <c r="E377" s="62">
        <f>C377-B377</f>
        <v>0</v>
      </c>
    </row>
    <row r="378" spans="1:5" s="5" customFormat="1" ht="15.75">
      <c r="A378" s="69" t="s">
        <v>96</v>
      </c>
      <c r="B378" s="20"/>
      <c r="C378" s="19"/>
      <c r="D378" s="22"/>
      <c r="E378" s="23"/>
    </row>
    <row r="379" spans="1:5" s="5" customFormat="1" ht="15.75">
      <c r="A379" s="70" t="s">
        <v>97</v>
      </c>
      <c r="B379" s="63">
        <f>B9+B17+B18+B52+B87+B89+B41+B47</f>
        <v>70268005</v>
      </c>
      <c r="C379" s="63">
        <f>C9+C17+C18+C52+C87+C89+C41+C47</f>
        <v>25610358.13</v>
      </c>
      <c r="D379" s="28">
        <f>IF(B379=0,"   ",C379/B379)</f>
        <v>0.3644668456148712</v>
      </c>
      <c r="E379" s="31">
        <f>C379-B379</f>
        <v>-44657646.870000005</v>
      </c>
    </row>
    <row r="380" spans="1:5" s="5" customFormat="1" ht="31.5">
      <c r="A380" s="70" t="s">
        <v>262</v>
      </c>
      <c r="B380" s="63">
        <v>2272877.69</v>
      </c>
      <c r="C380" s="63">
        <v>2272877.69</v>
      </c>
      <c r="D380" s="28">
        <f>IF(B380=0,"   ",C380/B380)</f>
        <v>1</v>
      </c>
      <c r="E380" s="31">
        <f>C380-B380</f>
        <v>0</v>
      </c>
    </row>
    <row r="381" spans="1:5" s="5" customFormat="1" ht="16.5" thickBot="1">
      <c r="A381" s="76" t="s">
        <v>98</v>
      </c>
      <c r="B381" s="79">
        <f>B183</f>
        <v>72540882.69</v>
      </c>
      <c r="C381" s="79">
        <f>C183</f>
        <v>16845556.119999997</v>
      </c>
      <c r="D381" s="77">
        <f>IF(B381=0,"   ",C381/B381)</f>
        <v>0.2322215486677861</v>
      </c>
      <c r="E381" s="78">
        <f>C381-B381</f>
        <v>-55695326.57</v>
      </c>
    </row>
    <row r="382" spans="1:5" s="5" customFormat="1" ht="12.75">
      <c r="A382" s="46"/>
      <c r="B382" s="46"/>
      <c r="C382" s="47"/>
      <c r="D382" s="48"/>
      <c r="E382" s="49"/>
    </row>
    <row r="383" spans="1:5" s="5" customFormat="1" ht="18" customHeight="1">
      <c r="A383" s="46"/>
      <c r="B383" s="73"/>
      <c r="C383" s="73"/>
      <c r="D383" s="48"/>
      <c r="E383" s="49"/>
    </row>
    <row r="384" spans="1:5" s="5" customFormat="1" ht="16.5">
      <c r="A384" s="42" t="s">
        <v>112</v>
      </c>
      <c r="B384" s="46"/>
      <c r="C384" s="47"/>
      <c r="D384" s="48"/>
      <c r="E384" s="49"/>
    </row>
    <row r="385" spans="1:5" s="5" customFormat="1" ht="15.75" customHeight="1">
      <c r="A385" s="42" t="s">
        <v>195</v>
      </c>
      <c r="C385" s="82" t="s">
        <v>113</v>
      </c>
      <c r="D385" s="82"/>
      <c r="E385" s="49"/>
    </row>
    <row r="386" spans="1:5" s="5" customFormat="1" ht="15.75" customHeight="1">
      <c r="A386" s="42"/>
      <c r="C386" s="74"/>
      <c r="D386" s="74"/>
      <c r="E386" s="49"/>
    </row>
    <row r="387" spans="1:5" s="5" customFormat="1" ht="16.5">
      <c r="A387" s="72"/>
      <c r="B387" s="71"/>
      <c r="C387" s="71"/>
      <c r="D387" s="48"/>
      <c r="E387" s="49"/>
    </row>
    <row r="388" spans="1:5" s="5" customFormat="1" ht="16.5">
      <c r="A388" s="72"/>
      <c r="B388" s="71"/>
      <c r="C388" s="71"/>
      <c r="D388" s="48"/>
      <c r="E388" s="49"/>
    </row>
    <row r="389" spans="1:5" s="5" customFormat="1" ht="16.5">
      <c r="A389" s="72"/>
      <c r="B389" s="71"/>
      <c r="C389" s="71"/>
      <c r="D389" s="48"/>
      <c r="E389" s="49"/>
    </row>
    <row r="390" spans="1:5" s="5" customFormat="1" ht="16.5">
      <c r="A390" s="72"/>
      <c r="B390" s="71"/>
      <c r="C390" s="71"/>
      <c r="D390" s="48"/>
      <c r="E390" s="49"/>
    </row>
    <row r="391" spans="1:5" s="5" customFormat="1" ht="16.5">
      <c r="A391" s="42"/>
      <c r="B391" s="71"/>
      <c r="C391" s="71"/>
      <c r="D391" s="48"/>
      <c r="E391" s="49"/>
    </row>
    <row r="392" spans="1:5" s="5" customFormat="1" ht="16.5">
      <c r="A392" s="72"/>
      <c r="B392" s="71"/>
      <c r="C392" s="71"/>
      <c r="D392" s="48"/>
      <c r="E392" s="49"/>
    </row>
    <row r="393" spans="1:5" s="5" customFormat="1" ht="16.5">
      <c r="A393" s="72"/>
      <c r="B393" s="71"/>
      <c r="C393" s="71"/>
      <c r="D393" s="48"/>
      <c r="E393" s="49"/>
    </row>
    <row r="394" spans="1:5" s="5" customFormat="1" ht="16.5">
      <c r="A394" s="42"/>
      <c r="B394" s="71"/>
      <c r="C394" s="71"/>
      <c r="D394" s="48"/>
      <c r="E394" s="49"/>
    </row>
    <row r="395" spans="1:5" s="5" customFormat="1" ht="16.5">
      <c r="A395" s="42"/>
      <c r="C395" s="71"/>
      <c r="D395" s="48"/>
      <c r="E395" s="49"/>
    </row>
    <row r="396" spans="1:5" s="5" customFormat="1" ht="16.5">
      <c r="A396" s="42"/>
      <c r="C396" s="42"/>
      <c r="D396" s="48"/>
      <c r="E396" s="49"/>
    </row>
    <row r="397" spans="1:5" s="5" customFormat="1" ht="16.5">
      <c r="A397" s="72"/>
      <c r="B397" s="71"/>
      <c r="C397" s="71"/>
      <c r="D397" s="48"/>
      <c r="E397" s="49"/>
    </row>
    <row r="398" spans="1:5" s="5" customFormat="1" ht="16.5">
      <c r="A398" s="42"/>
      <c r="B398" s="71"/>
      <c r="C398" s="71"/>
      <c r="D398" s="48"/>
      <c r="E398" s="49"/>
    </row>
    <row r="399" spans="1:5" s="5" customFormat="1" ht="16.5">
      <c r="A399" s="42"/>
      <c r="C399" s="42"/>
      <c r="D399" s="48"/>
      <c r="E399" s="49"/>
    </row>
    <row r="400" spans="1:5" s="5" customFormat="1" ht="16.5">
      <c r="A400" s="42"/>
      <c r="C400" s="42"/>
      <c r="D400" s="48"/>
      <c r="E400" s="49"/>
    </row>
    <row r="401" spans="1:5" s="5" customFormat="1" ht="16.5">
      <c r="A401" s="42"/>
      <c r="C401" s="42"/>
      <c r="D401" s="48"/>
      <c r="E401" s="49"/>
    </row>
    <row r="402" spans="1:5" s="5" customFormat="1" ht="16.5">
      <c r="A402" s="42"/>
      <c r="C402" s="42"/>
      <c r="D402" s="48"/>
      <c r="E402" s="49"/>
    </row>
    <row r="403" spans="1:5" s="5" customFormat="1" ht="16.5">
      <c r="A403" s="42"/>
      <c r="C403" s="42"/>
      <c r="D403" s="48"/>
      <c r="E403" s="49"/>
    </row>
    <row r="404" spans="1:5" s="5" customFormat="1" ht="16.5">
      <c r="A404" s="42"/>
      <c r="C404" s="42"/>
      <c r="D404" s="48"/>
      <c r="E404" s="49"/>
    </row>
    <row r="405" spans="1:5" s="5" customFormat="1" ht="16.5">
      <c r="A405" s="42"/>
      <c r="C405" s="42"/>
      <c r="D405" s="48"/>
      <c r="E405" s="49"/>
    </row>
    <row r="406" spans="1:5" s="5" customFormat="1" ht="16.5">
      <c r="A406" s="42"/>
      <c r="C406" s="42"/>
      <c r="D406" s="48"/>
      <c r="E406" s="49"/>
    </row>
    <row r="407" spans="1:5" s="5" customFormat="1" ht="16.5">
      <c r="A407" s="42"/>
      <c r="C407" s="42"/>
      <c r="D407" s="48"/>
      <c r="E407" s="49"/>
    </row>
    <row r="408" spans="1:5" s="5" customFormat="1" ht="16.5">
      <c r="A408" s="42"/>
      <c r="C408" s="42"/>
      <c r="D408" s="48"/>
      <c r="E408" s="49"/>
    </row>
    <row r="409" spans="1:5" s="5" customFormat="1" ht="16.5">
      <c r="A409" s="42"/>
      <c r="C409" s="42"/>
      <c r="D409" s="48"/>
      <c r="E409" s="49"/>
    </row>
    <row r="410" spans="1:5" s="5" customFormat="1" ht="16.5">
      <c r="A410" s="42"/>
      <c r="C410" s="42"/>
      <c r="D410" s="48"/>
      <c r="E410" s="49"/>
    </row>
    <row r="411" spans="1:5" s="5" customFormat="1" ht="16.5">
      <c r="A411" s="42"/>
      <c r="C411" s="42"/>
      <c r="D411" s="48"/>
      <c r="E411" s="49"/>
    </row>
    <row r="412" spans="1:5" s="5" customFormat="1" ht="16.5">
      <c r="A412" s="42"/>
      <c r="C412" s="42"/>
      <c r="D412" s="48"/>
      <c r="E412" s="49"/>
    </row>
    <row r="413" spans="1:5" s="5" customFormat="1" ht="16.5">
      <c r="A413" s="42"/>
      <c r="C413" s="42"/>
      <c r="D413" s="48"/>
      <c r="E413" s="49"/>
    </row>
    <row r="414" spans="1:5" s="5" customFormat="1" ht="16.5">
      <c r="A414" s="42"/>
      <c r="C414" s="42"/>
      <c r="D414" s="48"/>
      <c r="E414" s="49"/>
    </row>
    <row r="415" spans="1:5" s="5" customFormat="1" ht="16.5">
      <c r="A415" s="42"/>
      <c r="C415" s="42"/>
      <c r="D415" s="48"/>
      <c r="E415" s="49"/>
    </row>
    <row r="416" spans="1:5" s="5" customFormat="1" ht="16.5">
      <c r="A416" s="42"/>
      <c r="C416" s="42"/>
      <c r="D416" s="48"/>
      <c r="E416" s="49"/>
    </row>
    <row r="417" spans="1:5" s="5" customFormat="1" ht="16.5">
      <c r="A417" s="42"/>
      <c r="C417" s="42"/>
      <c r="D417" s="48"/>
      <c r="E417" s="49"/>
    </row>
    <row r="418" spans="1:5" s="5" customFormat="1" ht="16.5">
      <c r="A418" s="42"/>
      <c r="C418" s="42"/>
      <c r="D418" s="48"/>
      <c r="E418" s="49"/>
    </row>
    <row r="419" spans="1:5" s="5" customFormat="1" ht="16.5">
      <c r="A419" s="42"/>
      <c r="C419" s="42"/>
      <c r="D419" s="48"/>
      <c r="E419" s="49"/>
    </row>
    <row r="420" spans="1:5" s="5" customFormat="1" ht="16.5">
      <c r="A420" s="42"/>
      <c r="C420" s="42"/>
      <c r="D420" s="48"/>
      <c r="E420" s="49"/>
    </row>
    <row r="421" spans="1:5" s="5" customFormat="1" ht="16.5">
      <c r="A421" s="42"/>
      <c r="C421" s="42"/>
      <c r="D421" s="48"/>
      <c r="E421" s="49"/>
    </row>
    <row r="422" spans="1:5" s="5" customFormat="1" ht="16.5">
      <c r="A422" s="42"/>
      <c r="C422" s="42"/>
      <c r="D422" s="48"/>
      <c r="E422" s="49"/>
    </row>
    <row r="423" spans="1:5" s="5" customFormat="1" ht="16.5">
      <c r="A423" s="42"/>
      <c r="C423" s="42"/>
      <c r="D423" s="48"/>
      <c r="E423" s="49"/>
    </row>
    <row r="424" spans="1:5" s="5" customFormat="1" ht="16.5">
      <c r="A424" s="42"/>
      <c r="C424" s="42"/>
      <c r="D424" s="48"/>
      <c r="E424" s="49"/>
    </row>
    <row r="425" spans="1:5" s="5" customFormat="1" ht="16.5">
      <c r="A425" s="42"/>
      <c r="C425" s="42"/>
      <c r="D425" s="48"/>
      <c r="E425" s="49"/>
    </row>
    <row r="426" spans="1:5" s="5" customFormat="1" ht="16.5">
      <c r="A426" s="42"/>
      <c r="C426" s="42"/>
      <c r="D426" s="48"/>
      <c r="E426" s="49"/>
    </row>
    <row r="427" spans="1:5" s="5" customFormat="1" ht="16.5">
      <c r="A427" s="42"/>
      <c r="C427" s="42"/>
      <c r="D427" s="48"/>
      <c r="E427" s="49"/>
    </row>
    <row r="428" spans="1:5" s="5" customFormat="1" ht="16.5">
      <c r="A428" s="42"/>
      <c r="C428" s="42"/>
      <c r="D428" s="48"/>
      <c r="E428" s="49"/>
    </row>
    <row r="429" spans="1:5" s="5" customFormat="1" ht="16.5">
      <c r="A429" s="42"/>
      <c r="C429" s="42"/>
      <c r="D429" s="48"/>
      <c r="E429" s="49"/>
    </row>
    <row r="430" spans="1:5" s="5" customFormat="1" ht="16.5">
      <c r="A430" s="42"/>
      <c r="C430" s="42"/>
      <c r="D430" s="48"/>
      <c r="E430" s="49"/>
    </row>
    <row r="431" spans="1:5" s="5" customFormat="1" ht="16.5">
      <c r="A431" s="42"/>
      <c r="C431" s="42"/>
      <c r="D431" s="48"/>
      <c r="E431" s="49"/>
    </row>
    <row r="432" spans="1:5" s="5" customFormat="1" ht="16.5">
      <c r="A432" s="42"/>
      <c r="C432" s="42"/>
      <c r="D432" s="48"/>
      <c r="E432" s="49"/>
    </row>
    <row r="433" spans="1:5" s="5" customFormat="1" ht="16.5">
      <c r="A433" s="42"/>
      <c r="C433" s="42"/>
      <c r="D433" s="48"/>
      <c r="E433" s="49"/>
    </row>
    <row r="434" spans="1:5" s="5" customFormat="1" ht="16.5">
      <c r="A434" s="42"/>
      <c r="B434" s="46"/>
      <c r="C434" s="47"/>
      <c r="D434" s="48"/>
      <c r="E434" s="49"/>
    </row>
    <row r="435" spans="1:5" s="5" customFormat="1" ht="13.5" customHeight="1">
      <c r="A435" s="42"/>
      <c r="C435" s="42"/>
      <c r="D435" s="48"/>
      <c r="E435" s="49"/>
    </row>
    <row r="445" ht="4.5" customHeight="1"/>
    <row r="446" ht="12.75" hidden="1"/>
  </sheetData>
  <sheetProtection/>
  <mergeCells count="2">
    <mergeCell ref="A1:E1"/>
    <mergeCell ref="C385:D385"/>
  </mergeCells>
  <printOptions horizontalCentered="1" verticalCentered="1"/>
  <pageMargins left="0.984251968503937" right="0" top="0" bottom="0" header="0.1968503937007874" footer="0.11811023622047245"/>
  <pageSetup fitToHeight="3" fitToWidth="3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S02</cp:lastModifiedBy>
  <cp:lastPrinted>2023-07-05T05:20:47Z</cp:lastPrinted>
  <dcterms:created xsi:type="dcterms:W3CDTF">2001-03-21T05:21:19Z</dcterms:created>
  <dcterms:modified xsi:type="dcterms:W3CDTF">2023-07-05T05:20:50Z</dcterms:modified>
  <cp:category/>
  <cp:version/>
  <cp:contentType/>
  <cp:contentStatus/>
</cp:coreProperties>
</file>