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оперативка!$A$2:$Y$234</definedName>
  </definedNames>
  <calcPr calcId="145621"/>
</workbook>
</file>

<file path=xl/calcChain.xml><?xml version="1.0" encoding="utf-8"?>
<calcChain xmlns="http://schemas.openxmlformats.org/spreadsheetml/2006/main">
  <c r="D11" i="1" l="1"/>
  <c r="B22" i="1" l="1"/>
  <c r="C25" i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8" i="1" l="1"/>
  <c r="C147" i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C164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B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C61" i="1"/>
  <c r="D61" i="1" s="1"/>
  <c r="C60" i="1"/>
  <c r="D60" i="1" s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D43" i="1" s="1"/>
  <c r="C42" i="1"/>
  <c r="C41" i="1"/>
  <c r="D41" i="1" s="1"/>
  <c r="C40" i="1"/>
  <c r="D40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C20" i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B13" i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C8" i="1"/>
  <c r="D8" i="1" s="1"/>
  <c r="C7" i="1"/>
  <c r="D20" i="1" l="1"/>
  <c r="C26" i="1"/>
  <c r="C22" i="1"/>
  <c r="D21" i="1"/>
  <c r="C165" i="1"/>
  <c r="C166" i="1" s="1"/>
  <c r="D139" i="1"/>
  <c r="C173" i="1"/>
  <c r="D173" i="1" s="1"/>
  <c r="D164" i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D24" i="1" s="1"/>
  <c r="C44" i="1"/>
  <c r="D44" i="1" s="1"/>
  <c r="D22" i="1"/>
  <c r="C29" i="1"/>
  <c r="D29" i="1" s="1"/>
  <c r="C182" i="1"/>
  <c r="D182" i="1" s="1"/>
  <c r="D7" i="1"/>
  <c r="C13" i="1"/>
  <c r="C32" i="1"/>
  <c r="D32" i="1" s="1"/>
  <c r="C36" i="1"/>
  <c r="D36" i="1" s="1"/>
  <c r="C34" i="1"/>
  <c r="D34" i="1" s="1"/>
  <c r="C59" i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62" i="1"/>
  <c r="D62" i="1" s="1"/>
  <c r="C145" i="1"/>
  <c r="D145" i="1" s="1"/>
  <c r="C170" i="1"/>
  <c r="D170" i="1" s="1"/>
  <c r="C128" i="1"/>
  <c r="D128" i="1" s="1"/>
  <c r="C154" i="1"/>
  <c r="D154" i="1" s="1"/>
  <c r="C63" i="1"/>
  <c r="D63" i="1" s="1"/>
  <c r="C55" i="1"/>
  <c r="D42" i="1"/>
  <c r="C86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D165" i="1" l="1"/>
  <c r="C151" i="1"/>
  <c r="D151" i="1" s="1"/>
  <c r="D138" i="1"/>
  <c r="D166" i="1"/>
  <c r="C140" i="1"/>
  <c r="D140" i="1" s="1"/>
  <c r="C92" i="1"/>
  <c r="C93" i="1" s="1"/>
  <c r="D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<sst xmlns="http://schemas.openxmlformats.org/spreadsheetml/2006/main" count="275" uniqueCount="219">
  <si>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</si>
  <si>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</si>
  <si>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</si>
  <si>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</si>
  <si>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</si>
  <si>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</si>
  <si>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</si>
  <si>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</si>
  <si>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</si>
  <si>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</si>
  <si>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</si>
  <si>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</si>
  <si>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</si>
  <si>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</si>
  <si>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</si>
  <si>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</si>
  <si>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</si>
  <si>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</si>
  <si>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</si>
  <si>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</si>
  <si>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</si>
  <si>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</si>
  <si>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</si>
  <si>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</si>
  <si>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</si>
  <si>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</si>
  <si>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</si>
  <si>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</si>
  <si>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</si>
  <si>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</si>
  <si>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</si>
  <si>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</si>
  <si>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</si>
  <si>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</si>
  <si>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</si>
  <si>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</si>
  <si>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</si>
  <si>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</si>
  <si>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</si>
  <si>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</si>
  <si>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</si>
  <si>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</si>
  <si>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</si>
  <si>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</si>
  <si>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</si>
  <si>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</si>
  <si>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</si>
  <si>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</si>
  <si>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</si>
  <si>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</si>
  <si>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</si>
  <si>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</si>
  <si>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</si>
  <si>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</si>
  <si>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</si>
  <si>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</si>
  <si>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</si>
  <si>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</si>
  <si>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</si>
  <si>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</si>
  <si>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</si>
  <si>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</si>
  <si>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</si>
  <si>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</si>
  <si>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</si>
  <si>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</si>
  <si>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</si>
  <si>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</si>
  <si>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</si>
  <si>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</si>
  <si>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</si>
  <si>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</si>
  <si>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</si>
  <si>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</si>
  <si>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</si>
  <si>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</si>
  <si>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</si>
  <si>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</si>
  <si>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</si>
  <si>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</si>
  <si>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</si>
  <si>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</si>
  <si>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</si>
  <si>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</si>
  <si>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</si>
  <si>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</si>
  <si>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</si>
  <si>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</si>
  <si>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</si>
  <si>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</si>
  <si>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</si>
  <si>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</si>
  <si>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</si>
  <si>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</si>
  <si>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</si>
  <si>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</si>
  <si>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</si>
  <si>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</si>
  <si>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</si>
  <si>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</si>
  <si>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</si>
  <si>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</si>
  <si>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</si>
  <si>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</si>
  <si>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</si>
  <si>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</si>
  <si>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</si>
  <si>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</si>
  <si>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</si>
  <si>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</si>
  <si>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</si>
  <si>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</si>
  <si>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</si>
  <si>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</si>
  <si>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</si>
  <si>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</si>
  <si>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</si>
  <si>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</si>
  <si>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</si>
  <si>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</si>
  <si>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</si>
  <si>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</si>
  <si>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</si>
  <si>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</si>
  <si>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</si>
  <si>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</si>
  <si>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</si>
  <si>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</si>
  <si>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</si>
  <si>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</si>
  <si>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</si>
  <si>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</si>
  <si>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</si>
  <si>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</si>
  <si>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</si>
  <si>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</si>
  <si>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</si>
  <si>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</si>
  <si>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</si>
  <si>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</si>
  <si>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</si>
  <si>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</si>
  <si>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</si>
  <si>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</si>
  <si>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</si>
  <si>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</si>
  <si>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</si>
  <si>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</si>
  <si>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</si>
  <si>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</si>
  <si>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</si>
  <si>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</si>
  <si>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</si>
  <si>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</si>
  <si>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</si>
  <si>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</si>
  <si>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</si>
  <si>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</si>
  <si>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</si>
  <si>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</si>
  <si>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</si>
  <si>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</si>
  <si>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</si>
  <si>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</si>
  <si>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</si>
  <si>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</si>
  <si>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</si>
  <si>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</si>
  <si>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</si>
  <si>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</si>
  <si>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</si>
  <si>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</si>
  <si>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</si>
  <si>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</si>
  <si>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</si>
  <si>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</si>
  <si>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</si>
  <si>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</si>
  <si>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</si>
  <si>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</si>
  <si>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</si>
  <si>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</si>
  <si>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</si>
  <si>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</si>
  <si>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</si>
  <si>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</si>
  <si>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</si>
  <si>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</si>
  <si>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</si>
  <si>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</si>
  <si>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</si>
  <si>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</si>
  <si>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</si>
  <si>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</si>
  <si>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</si>
  <si>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</si>
  <si>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</si>
  <si>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</si>
  <si>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</si>
  <si>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</si>
  <si>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</si>
  <si>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</si>
  <si>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</si>
  <si>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</si>
  <si>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</si>
  <si>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</si>
  <si>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</si>
  <si>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</si>
  <si>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</si>
  <si>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</si>
  <si>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</si>
  <si>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</si>
  <si>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</si>
  <si>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</si>
  <si>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</si>
  <si>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</si>
  <si>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</si>
  <si>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</si>
  <si>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3 апреля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</si>
</sst>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D14" sqref="D14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5" style="2" customWidth="1"/>
    <col min="5" max="8" width="13.7109375" style="1" customWidth="1"/>
    <col min="9" max="9" width="14" style="95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5" customWidth="1"/>
    <col min="17" max="17" width="13.5703125" style="111" customWidth="1"/>
    <col min="18" max="22" width="13.7109375" style="1" customWidth="1"/>
    <col min="23" max="23" width="13.7109375" style="111" customWidth="1"/>
    <col min="24" max="24" width="13.7109375" style="95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192" t="s">
        <v>218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178" customFormat="1" ht="17.25" customHeight="1" thickBot="1" x14ac:dyDescent="0.35">
      <c r="A4" s="193" t="s">
        <v>3</v>
      </c>
      <c r="B4" s="196" t="s">
        <v>214</v>
      </c>
      <c r="C4" s="199" t="s">
        <v>215</v>
      </c>
      <c r="D4" s="199" t="s">
        <v>216</v>
      </c>
      <c r="E4" s="202" t="s">
        <v>4</v>
      </c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4"/>
      <c r="Z4" s="178" t="s">
        <v>0</v>
      </c>
    </row>
    <row r="5" spans="1:26" s="178" customFormat="1" ht="87" customHeight="1" x14ac:dyDescent="0.25">
      <c r="A5" s="194"/>
      <c r="B5" s="197"/>
      <c r="C5" s="200"/>
      <c r="D5" s="200"/>
      <c r="E5" s="205" t="s">
        <v>5</v>
      </c>
      <c r="F5" s="205" t="s">
        <v>6</v>
      </c>
      <c r="G5" s="205" t="s">
        <v>7</v>
      </c>
      <c r="H5" s="205" t="s">
        <v>8</v>
      </c>
      <c r="I5" s="205" t="s">
        <v>9</v>
      </c>
      <c r="J5" s="205" t="s">
        <v>10</v>
      </c>
      <c r="K5" s="205" t="s">
        <v>11</v>
      </c>
      <c r="L5" s="205" t="s">
        <v>12</v>
      </c>
      <c r="M5" s="205" t="s">
        <v>13</v>
      </c>
      <c r="N5" s="205" t="s">
        <v>14</v>
      </c>
      <c r="O5" s="205" t="s">
        <v>15</v>
      </c>
      <c r="P5" s="205" t="s">
        <v>16</v>
      </c>
      <c r="Q5" s="205" t="s">
        <v>17</v>
      </c>
      <c r="R5" s="205" t="s">
        <v>18</v>
      </c>
      <c r="S5" s="205" t="s">
        <v>19</v>
      </c>
      <c r="T5" s="205" t="s">
        <v>20</v>
      </c>
      <c r="U5" s="205" t="s">
        <v>21</v>
      </c>
      <c r="V5" s="205" t="s">
        <v>22</v>
      </c>
      <c r="W5" s="205" t="s">
        <v>23</v>
      </c>
      <c r="X5" s="205" t="s">
        <v>24</v>
      </c>
      <c r="Y5" s="205" t="s">
        <v>25</v>
      </c>
    </row>
    <row r="6" spans="1:26" s="178" customFormat="1" ht="69.75" customHeight="1" thickBot="1" x14ac:dyDescent="0.3">
      <c r="A6" s="195"/>
      <c r="B6" s="198"/>
      <c r="C6" s="201"/>
      <c r="D6" s="201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</row>
    <row r="7" spans="1:26" s="2" customFormat="1" ht="30" customHeight="1" x14ac:dyDescent="0.25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customHeight="1" x14ac:dyDescent="0.2">
      <c r="A8" s="11" t="s">
        <v>27</v>
      </c>
      <c r="B8" s="8">
        <v>50509</v>
      </c>
      <c r="C8" s="8">
        <f>SUM(E8:Y8)</f>
        <v>52609</v>
      </c>
      <c r="D8" s="15">
        <f t="shared" si="0"/>
        <v>1.0415767486982519</v>
      </c>
      <c r="E8" s="113">
        <v>2886</v>
      </c>
      <c r="F8" s="113">
        <v>1536</v>
      </c>
      <c r="G8" s="113">
        <v>3488</v>
      </c>
      <c r="H8" s="113">
        <v>3013</v>
      </c>
      <c r="I8" s="113">
        <v>1381</v>
      </c>
      <c r="J8" s="113">
        <v>3788.5</v>
      </c>
      <c r="K8" s="113">
        <v>2220</v>
      </c>
      <c r="L8" s="113">
        <v>2813.5</v>
      </c>
      <c r="M8" s="113">
        <v>3065.6</v>
      </c>
      <c r="N8" s="113">
        <v>708</v>
      </c>
      <c r="O8" s="113">
        <v>1529</v>
      </c>
      <c r="P8" s="113">
        <v>1997</v>
      </c>
      <c r="Q8" s="113">
        <v>4027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2015</v>
      </c>
      <c r="X8" s="113">
        <v>4314</v>
      </c>
      <c r="Y8" s="113">
        <v>2370</v>
      </c>
    </row>
    <row r="9" spans="1:26" s="12" customFormat="1" ht="30" customHeight="1" x14ac:dyDescent="0.2">
      <c r="A9" s="13" t="s">
        <v>28</v>
      </c>
      <c r="B9" s="14">
        <f t="shared" ref="B9:Y9" si="1">B8/B7</f>
        <v>1.0467969575760088</v>
      </c>
      <c r="C9" s="14">
        <f t="shared" si="1"/>
        <v>1.0934921327762881</v>
      </c>
      <c r="D9" s="15"/>
      <c r="E9" s="140">
        <f t="shared" si="1"/>
        <v>1.3955512572533848</v>
      </c>
      <c r="F9" s="140">
        <f t="shared" si="1"/>
        <v>1.0771388499298737</v>
      </c>
      <c r="G9" s="140">
        <f t="shared" si="1"/>
        <v>1.0534581697372396</v>
      </c>
      <c r="H9" s="140">
        <f t="shared" si="1"/>
        <v>1</v>
      </c>
      <c r="I9" s="140">
        <f t="shared" si="1"/>
        <v>1</v>
      </c>
      <c r="J9" s="140">
        <f t="shared" si="1"/>
        <v>1.171097372488408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1.3439719421306444</v>
      </c>
      <c r="N9" s="140">
        <f t="shared" si="1"/>
        <v>1.023121387283237</v>
      </c>
      <c r="O9" s="140">
        <f t="shared" si="1"/>
        <v>0.96833438885370493</v>
      </c>
      <c r="P9" s="140">
        <f t="shared" si="1"/>
        <v>1</v>
      </c>
      <c r="Q9" s="140">
        <f t="shared" si="1"/>
        <v>1.4402718168812589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1.0689655172413792</v>
      </c>
      <c r="X9" s="140">
        <f t="shared" si="1"/>
        <v>1.0787696924231058</v>
      </c>
      <c r="Y9" s="140">
        <f t="shared" si="1"/>
        <v>1.1048951048951048</v>
      </c>
    </row>
    <row r="10" spans="1:26" s="12" customFormat="1" ht="30" customHeight="1" x14ac:dyDescent="0.2">
      <c r="A10" s="11" t="s">
        <v>29</v>
      </c>
      <c r="B10" s="8">
        <v>48535</v>
      </c>
      <c r="C10" s="8">
        <f>SUM(E10:Y10)</f>
        <v>49414.5</v>
      </c>
      <c r="D10" s="15">
        <f t="shared" si="0"/>
        <v>1.0181209436489131</v>
      </c>
      <c r="E10" s="113">
        <v>2736</v>
      </c>
      <c r="F10" s="113">
        <v>1472</v>
      </c>
      <c r="G10" s="113">
        <v>3338</v>
      </c>
      <c r="H10" s="113">
        <v>2722</v>
      </c>
      <c r="I10" s="113">
        <v>1286</v>
      </c>
      <c r="J10" s="113">
        <v>3788.5</v>
      </c>
      <c r="K10" s="113">
        <v>2954</v>
      </c>
      <c r="L10" s="113">
        <v>2600</v>
      </c>
      <c r="M10" s="113">
        <v>3065.6</v>
      </c>
      <c r="N10" s="113">
        <v>639</v>
      </c>
      <c r="O10" s="113">
        <v>1279</v>
      </c>
      <c r="P10" s="113">
        <v>1863</v>
      </c>
      <c r="Q10" s="113">
        <v>3947</v>
      </c>
      <c r="R10" s="113">
        <v>2442</v>
      </c>
      <c r="S10" s="113">
        <v>3310.4</v>
      </c>
      <c r="T10" s="113">
        <v>1436</v>
      </c>
      <c r="U10" s="113">
        <v>1872</v>
      </c>
      <c r="V10" s="113">
        <v>440</v>
      </c>
      <c r="W10" s="113">
        <v>2015</v>
      </c>
      <c r="X10" s="113">
        <v>4314</v>
      </c>
      <c r="Y10" s="113">
        <v>1895</v>
      </c>
    </row>
    <row r="11" spans="1:26" s="12" customFormat="1" ht="30" customHeight="1" x14ac:dyDescent="0.2">
      <c r="A11" s="11" t="s">
        <v>30</v>
      </c>
      <c r="B11" s="14">
        <v>0.87</v>
      </c>
      <c r="C11" s="14">
        <v>0.96</v>
      </c>
      <c r="D11" s="15">
        <f t="shared" si="0"/>
        <v>1.103448275862069</v>
      </c>
      <c r="E11" s="140">
        <f>E10/E8</f>
        <v>0.94802494802494808</v>
      </c>
      <c r="F11" s="140">
        <f>F10/F8</f>
        <v>0.95833333333333337</v>
      </c>
      <c r="G11" s="140">
        <f t="shared" ref="G11:Y11" si="2">G10/G8</f>
        <v>0.95699541284403666</v>
      </c>
      <c r="H11" s="140">
        <f t="shared" si="2"/>
        <v>0.90341851974775966</v>
      </c>
      <c r="I11" s="140">
        <f t="shared" si="2"/>
        <v>0.93120926864590881</v>
      </c>
      <c r="J11" s="140">
        <f t="shared" si="2"/>
        <v>1</v>
      </c>
      <c r="K11" s="140">
        <v>0.97</v>
      </c>
      <c r="L11" s="140">
        <f t="shared" si="2"/>
        <v>0.92411586991291983</v>
      </c>
      <c r="M11" s="140">
        <f t="shared" si="2"/>
        <v>1</v>
      </c>
      <c r="N11" s="140">
        <f t="shared" si="2"/>
        <v>0.90254237288135597</v>
      </c>
      <c r="O11" s="140">
        <v>0.94</v>
      </c>
      <c r="P11" s="140">
        <f t="shared" si="2"/>
        <v>0.93289934902353533</v>
      </c>
      <c r="Q11" s="140">
        <f t="shared" si="2"/>
        <v>0.98013409485969705</v>
      </c>
      <c r="R11" s="140">
        <f t="shared" si="2"/>
        <v>0.81102623713052147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0.90609874152952563</v>
      </c>
      <c r="V11" s="140">
        <v>0.97</v>
      </c>
      <c r="W11" s="140">
        <f t="shared" si="2"/>
        <v>1</v>
      </c>
      <c r="X11" s="140">
        <f t="shared" si="2"/>
        <v>1</v>
      </c>
      <c r="Y11" s="140">
        <f t="shared" si="2"/>
        <v>0.79957805907172996</v>
      </c>
    </row>
    <row r="12" spans="1:26" s="12" customFormat="1" ht="30" customHeight="1" x14ac:dyDescent="0.2">
      <c r="A12" s="13" t="s">
        <v>31</v>
      </c>
      <c r="B12" s="8"/>
      <c r="C12" s="8">
        <f>SUM(E12:Y12)</f>
        <v>1400</v>
      </c>
      <c r="D12" s="15"/>
      <c r="E12" s="141">
        <v>55</v>
      </c>
      <c r="F12" s="141">
        <v>310</v>
      </c>
      <c r="G12" s="141"/>
      <c r="H12" s="141"/>
      <c r="I12" s="141">
        <v>90</v>
      </c>
      <c r="J12" s="141">
        <v>380</v>
      </c>
      <c r="K12" s="141"/>
      <c r="L12" s="141"/>
      <c r="M12" s="141"/>
      <c r="N12" s="141"/>
      <c r="O12" s="141"/>
      <c r="P12" s="141"/>
      <c r="Q12" s="141"/>
      <c r="R12" s="141"/>
      <c r="S12" s="141">
        <v>115</v>
      </c>
      <c r="T12" s="141"/>
      <c r="U12" s="141"/>
      <c r="V12" s="141"/>
      <c r="W12" s="141"/>
      <c r="X12" s="141"/>
      <c r="Y12" s="141">
        <v>450</v>
      </c>
    </row>
    <row r="13" spans="1:26" s="12" customFormat="1" ht="30" hidden="1" customHeight="1" x14ac:dyDescent="0.2">
      <c r="A13" s="13" t="s">
        <v>32</v>
      </c>
      <c r="B13" s="15">
        <f>B12/B8</f>
        <v>0</v>
      </c>
      <c r="C13" s="15">
        <f>C12/C8</f>
        <v>2.6611416297591665E-2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customHeight="1" x14ac:dyDescent="0.2">
      <c r="A14" s="18" t="s">
        <v>33</v>
      </c>
      <c r="B14" s="8"/>
      <c r="C14" s="23">
        <f t="shared" ref="C14:C19" si="3">SUM(E14:Y14)</f>
        <v>215</v>
      </c>
      <c r="D14" s="15"/>
      <c r="E14" s="113">
        <v>40</v>
      </c>
      <c r="F14" s="113"/>
      <c r="G14" s="113">
        <v>30</v>
      </c>
      <c r="H14" s="113"/>
      <c r="I14" s="113"/>
      <c r="J14" s="113">
        <v>120</v>
      </c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>
        <v>25</v>
      </c>
      <c r="W14" s="113"/>
      <c r="X14" s="113"/>
      <c r="Y14" s="113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customHeight="1" x14ac:dyDescent="0.2">
      <c r="A20" s="22" t="s">
        <v>39</v>
      </c>
      <c r="B20" s="23">
        <v>100529</v>
      </c>
      <c r="C20" s="23">
        <f>SUM(E20:Y20)</f>
        <v>81874.5</v>
      </c>
      <c r="D20" s="15">
        <f t="shared" si="0"/>
        <v>0.81443663022610391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2435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6830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customHeight="1" x14ac:dyDescent="0.2">
      <c r="A25" s="13" t="s">
        <v>44</v>
      </c>
      <c r="B25" s="23"/>
      <c r="C25" s="23">
        <f>SUM(E25:Y25)</f>
        <v>2706</v>
      </c>
      <c r="D25" s="15"/>
      <c r="E25" s="94">
        <v>600</v>
      </c>
      <c r="F25" s="94"/>
      <c r="G25" s="94"/>
      <c r="H25" s="94">
        <v>240</v>
      </c>
      <c r="I25" s="94"/>
      <c r="J25" s="94">
        <v>180</v>
      </c>
      <c r="K25" s="94">
        <v>22</v>
      </c>
      <c r="L25" s="94"/>
      <c r="M25" s="94">
        <v>40</v>
      </c>
      <c r="N25" s="94"/>
      <c r="O25" s="94"/>
      <c r="P25" s="94"/>
      <c r="Q25" s="94">
        <v>120</v>
      </c>
      <c r="R25" s="94"/>
      <c r="S25" s="94"/>
      <c r="T25" s="94"/>
      <c r="U25" s="94">
        <v>275</v>
      </c>
      <c r="V25" s="94"/>
      <c r="W25" s="94"/>
      <c r="X25" s="94">
        <v>1164</v>
      </c>
      <c r="Y25" s="94">
        <v>65</v>
      </c>
    </row>
    <row r="26" spans="1:26" s="12" customFormat="1" ht="30" customHeight="1" x14ac:dyDescent="0.2">
      <c r="A26" s="18" t="s">
        <v>45</v>
      </c>
      <c r="B26" s="28"/>
      <c r="C26" s="28">
        <f>C25/C20</f>
        <v>3.3050583515013832E-2</v>
      </c>
      <c r="D26" s="15"/>
      <c r="E26" s="117">
        <f t="shared" ref="E26:Y26" si="7">E25/E20</f>
        <v>7.8947368421052627E-2</v>
      </c>
      <c r="F26" s="117">
        <f t="shared" si="7"/>
        <v>0</v>
      </c>
      <c r="G26" s="117">
        <f t="shared" si="7"/>
        <v>0</v>
      </c>
      <c r="H26" s="117">
        <f t="shared" si="7"/>
        <v>4.9833887043189369E-2</v>
      </c>
      <c r="I26" s="117">
        <f t="shared" si="7"/>
        <v>0</v>
      </c>
      <c r="J26" s="117">
        <f t="shared" si="7"/>
        <v>3.0508474576271188E-2</v>
      </c>
      <c r="K26" s="117">
        <f t="shared" si="7"/>
        <v>9.0349075975359339E-3</v>
      </c>
      <c r="L26" s="117">
        <f t="shared" si="7"/>
        <v>0</v>
      </c>
      <c r="M26" s="117">
        <f t="shared" si="7"/>
        <v>9.4585008276188223E-3</v>
      </c>
      <c r="N26" s="117">
        <f t="shared" si="7"/>
        <v>0</v>
      </c>
      <c r="O26" s="117">
        <f t="shared" si="7"/>
        <v>0</v>
      </c>
      <c r="P26" s="117">
        <f t="shared" si="7"/>
        <v>0</v>
      </c>
      <c r="Q26" s="117">
        <f t="shared" si="7"/>
        <v>3.292181069958848E-2</v>
      </c>
      <c r="R26" s="117">
        <f t="shared" si="7"/>
        <v>0</v>
      </c>
      <c r="S26" s="117">
        <f t="shared" si="7"/>
        <v>0</v>
      </c>
      <c r="T26" s="117">
        <f t="shared" si="7"/>
        <v>0</v>
      </c>
      <c r="U26" s="117">
        <f t="shared" si="7"/>
        <v>0.16243354991139988</v>
      </c>
      <c r="V26" s="117">
        <f t="shared" si="7"/>
        <v>0</v>
      </c>
      <c r="W26" s="117">
        <f t="shared" si="7"/>
        <v>0</v>
      </c>
      <c r="X26" s="117">
        <f t="shared" si="7"/>
        <v>0.21194464675892208</v>
      </c>
      <c r="Y26" s="117">
        <f t="shared" si="7"/>
        <v>3.140096618357488E-2</v>
      </c>
    </row>
    <row r="27" spans="1:26" s="91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hidden="1" customHeight="1" x14ac:dyDescent="0.2">
      <c r="A28" s="25" t="s">
        <v>46</v>
      </c>
      <c r="B28" s="23">
        <v>31856</v>
      </c>
      <c r="C28" s="23">
        <f t="shared" si="8"/>
        <v>58087</v>
      </c>
      <c r="D28" s="15">
        <f t="shared" si="0"/>
        <v>1.8234241587142139</v>
      </c>
      <c r="E28" s="94">
        <v>5000</v>
      </c>
      <c r="F28" s="94">
        <v>1103</v>
      </c>
      <c r="G28" s="94">
        <v>50</v>
      </c>
      <c r="H28" s="94">
        <v>1120</v>
      </c>
      <c r="I28" s="94">
        <v>1210</v>
      </c>
      <c r="J28" s="94">
        <v>6276</v>
      </c>
      <c r="K28" s="94">
        <v>2486</v>
      </c>
      <c r="L28" s="94">
        <v>1451</v>
      </c>
      <c r="M28" s="94">
        <v>100</v>
      </c>
      <c r="N28" s="94">
        <v>1784</v>
      </c>
      <c r="O28" s="94">
        <v>2037</v>
      </c>
      <c r="P28" s="94">
        <v>6400</v>
      </c>
      <c r="Q28" s="94">
        <v>6080</v>
      </c>
      <c r="R28" s="94">
        <v>3300</v>
      </c>
      <c r="S28" s="94">
        <v>5875</v>
      </c>
      <c r="T28" s="94">
        <v>3124</v>
      </c>
      <c r="U28" s="94"/>
      <c r="V28" s="94"/>
      <c r="W28" s="94">
        <v>6102</v>
      </c>
      <c r="X28" s="94">
        <v>2399</v>
      </c>
      <c r="Y28" s="94">
        <v>2190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0.31688368530473793</v>
      </c>
      <c r="C29" s="23">
        <f t="shared" si="8"/>
        <v>14.412917504923945</v>
      </c>
      <c r="D29" s="15">
        <f t="shared" si="0"/>
        <v>45.48330562068368</v>
      </c>
      <c r="E29" s="116">
        <f t="shared" si="9"/>
        <v>0.65789473684210531</v>
      </c>
      <c r="F29" s="116">
        <f t="shared" si="9"/>
        <v>0.55650857719475277</v>
      </c>
      <c r="G29" s="116">
        <f t="shared" si="9"/>
        <v>1.1268875366238449E-2</v>
      </c>
      <c r="H29" s="116">
        <f t="shared" si="9"/>
        <v>0.23255813953488372</v>
      </c>
      <c r="I29" s="116">
        <f t="shared" si="9"/>
        <v>0.38994521430873347</v>
      </c>
      <c r="J29" s="116">
        <f t="shared" si="9"/>
        <v>1.0637288135593221</v>
      </c>
      <c r="K29" s="116">
        <f t="shared" si="9"/>
        <v>1.0209445585215606</v>
      </c>
      <c r="L29" s="116">
        <f t="shared" si="9"/>
        <v>0.54081252329481921</v>
      </c>
      <c r="M29" s="116">
        <f t="shared" si="9"/>
        <v>2.3646252069047056E-2</v>
      </c>
      <c r="N29" s="116">
        <f t="shared" si="9"/>
        <v>1.2231744943435037</v>
      </c>
      <c r="O29" s="116">
        <f t="shared" si="9"/>
        <v>0.95858823529411763</v>
      </c>
      <c r="P29" s="116">
        <f t="shared" si="9"/>
        <v>1.2225405921680994</v>
      </c>
      <c r="Q29" s="116">
        <f t="shared" si="9"/>
        <v>1.6680384087791496</v>
      </c>
      <c r="R29" s="116">
        <f t="shared" si="9"/>
        <v>0.64553990610328638</v>
      </c>
      <c r="S29" s="116">
        <f t="shared" si="9"/>
        <v>0.86017569546120054</v>
      </c>
      <c r="T29" s="116">
        <f t="shared" si="9"/>
        <v>0.88</v>
      </c>
      <c r="U29" s="116">
        <f t="shared" si="9"/>
        <v>0</v>
      </c>
      <c r="V29" s="116">
        <f t="shared" si="9"/>
        <v>0</v>
      </c>
      <c r="W29" s="116">
        <f t="shared" si="9"/>
        <v>0.96276427895235095</v>
      </c>
      <c r="X29" s="116">
        <f t="shared" si="9"/>
        <v>0.43681718863801894</v>
      </c>
      <c r="Y29" s="116">
        <f t="shared" si="9"/>
        <v>1.0579710144927537</v>
      </c>
    </row>
    <row r="30" spans="1:26" s="12" customFormat="1" ht="30" hidden="1" customHeight="1" x14ac:dyDescent="0.2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 x14ac:dyDescent="0.2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customHeight="1" x14ac:dyDescent="0.2">
      <c r="A33" s="13" t="s">
        <v>48</v>
      </c>
      <c r="B33" s="23"/>
      <c r="C33" s="23">
        <f t="shared" si="8"/>
        <v>3463</v>
      </c>
      <c r="D33" s="15"/>
      <c r="E33" s="94">
        <v>470</v>
      </c>
      <c r="F33" s="94"/>
      <c r="G33" s="94">
        <v>470</v>
      </c>
      <c r="H33" s="94">
        <v>40</v>
      </c>
      <c r="I33" s="94"/>
      <c r="J33" s="94">
        <v>50</v>
      </c>
      <c r="K33" s="94"/>
      <c r="L33" s="94"/>
      <c r="M33" s="94">
        <v>240</v>
      </c>
      <c r="N33" s="94">
        <v>230</v>
      </c>
      <c r="O33" s="94"/>
      <c r="P33" s="94"/>
      <c r="Q33" s="94"/>
      <c r="R33" s="94"/>
      <c r="S33" s="94">
        <v>320</v>
      </c>
      <c r="T33" s="94">
        <v>160</v>
      </c>
      <c r="U33" s="94">
        <v>90</v>
      </c>
      <c r="V33" s="94"/>
      <c r="W33" s="94"/>
      <c r="X33" s="94">
        <v>1328</v>
      </c>
      <c r="Y33" s="94">
        <v>65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3.1005183944991091E-2</v>
      </c>
      <c r="D34" s="15" t="e">
        <f t="shared" si="0"/>
        <v>#DIV/0!</v>
      </c>
      <c r="E34" s="117">
        <f t="shared" si="11"/>
        <v>0.35795887281035799</v>
      </c>
      <c r="F34" s="117">
        <f t="shared" si="11"/>
        <v>0</v>
      </c>
      <c r="G34" s="117">
        <f t="shared" si="11"/>
        <v>3.8987971795935293E-2</v>
      </c>
      <c r="H34" s="117">
        <f t="shared" si="11"/>
        <v>5.180676078228209E-3</v>
      </c>
      <c r="I34" s="117">
        <f t="shared" si="11"/>
        <v>0</v>
      </c>
      <c r="J34" s="117">
        <f t="shared" si="11"/>
        <v>8.8276836158192092E-3</v>
      </c>
      <c r="K34" s="117">
        <f t="shared" si="11"/>
        <v>0</v>
      </c>
      <c r="L34" s="117">
        <f t="shared" si="11"/>
        <v>0</v>
      </c>
      <c r="M34" s="117">
        <f t="shared" si="11"/>
        <v>7.4441687344913146E-2</v>
      </c>
      <c r="N34" s="117">
        <f t="shared" si="11"/>
        <v>5.5155875299760189E-2</v>
      </c>
      <c r="O34" s="117">
        <f t="shared" si="11"/>
        <v>0</v>
      </c>
      <c r="P34" s="117">
        <f>P33/Q30</f>
        <v>0</v>
      </c>
      <c r="Q34" s="117">
        <f>Q33/R30</f>
        <v>0</v>
      </c>
      <c r="R34" s="117">
        <f>R33/S30</f>
        <v>0</v>
      </c>
      <c r="S34" s="117">
        <f>S33/T30</f>
        <v>5.9645852749301023E-2</v>
      </c>
      <c r="T34" s="117">
        <f t="shared" si="11"/>
        <v>2.9822926374650512E-2</v>
      </c>
      <c r="U34" s="117">
        <f t="shared" si="11"/>
        <v>4.9261083743842367E-2</v>
      </c>
      <c r="V34" s="117">
        <f t="shared" si="11"/>
        <v>0</v>
      </c>
      <c r="W34" s="117">
        <f t="shared" si="11"/>
        <v>0</v>
      </c>
      <c r="X34" s="117">
        <f t="shared" si="11"/>
        <v>0.15908001916626738</v>
      </c>
      <c r="Y34" s="117">
        <f t="shared" si="11"/>
        <v>1.0027769207034866E-2</v>
      </c>
    </row>
    <row r="35" spans="1:29" s="12" customFormat="1" ht="30" customHeight="1" x14ac:dyDescent="0.2">
      <c r="A35" s="25" t="s">
        <v>49</v>
      </c>
      <c r="B35" s="23"/>
      <c r="C35" s="23">
        <f>SUM(E35:Y35)</f>
        <v>365</v>
      </c>
      <c r="D35" s="15"/>
      <c r="E35" s="94">
        <v>150</v>
      </c>
      <c r="F35" s="94"/>
      <c r="G35" s="94">
        <v>150</v>
      </c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>
        <v>65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3.2679445971474873E-3</v>
      </c>
      <c r="D36" s="15" t="e">
        <f t="shared" si="0"/>
        <v>#DIV/0!</v>
      </c>
      <c r="E36" s="116">
        <f t="shared" si="12"/>
        <v>0.11424219345011424</v>
      </c>
      <c r="F36" s="116">
        <f t="shared" si="12"/>
        <v>0</v>
      </c>
      <c r="G36" s="116">
        <f t="shared" si="12"/>
        <v>1.244296972210701E-2</v>
      </c>
      <c r="H36" s="116">
        <f t="shared" si="12"/>
        <v>0</v>
      </c>
      <c r="I36" s="116">
        <f t="shared" si="12"/>
        <v>0</v>
      </c>
      <c r="J36" s="116">
        <f t="shared" si="12"/>
        <v>0</v>
      </c>
      <c r="K36" s="116">
        <f t="shared" si="12"/>
        <v>0</v>
      </c>
      <c r="L36" s="116">
        <f t="shared" si="12"/>
        <v>0</v>
      </c>
      <c r="M36" s="116">
        <f t="shared" si="12"/>
        <v>0</v>
      </c>
      <c r="N36" s="116">
        <f t="shared" si="12"/>
        <v>0</v>
      </c>
      <c r="O36" s="116">
        <f t="shared" si="12"/>
        <v>0</v>
      </c>
      <c r="P36" s="116">
        <f>P35/Q30</f>
        <v>0</v>
      </c>
      <c r="Q36" s="116">
        <f>Q35/R30</f>
        <v>0</v>
      </c>
      <c r="R36" s="116">
        <f>R35/S30</f>
        <v>0</v>
      </c>
      <c r="S36" s="116">
        <f>S35/T30</f>
        <v>0</v>
      </c>
      <c r="T36" s="116">
        <f t="shared" si="12"/>
        <v>0</v>
      </c>
      <c r="U36" s="116">
        <f t="shared" si="12"/>
        <v>0</v>
      </c>
      <c r="V36" s="116">
        <f t="shared" si="12"/>
        <v>0</v>
      </c>
      <c r="W36" s="116">
        <f t="shared" si="12"/>
        <v>0</v>
      </c>
      <c r="X36" s="116">
        <f t="shared" si="12"/>
        <v>0</v>
      </c>
      <c r="Y36" s="116">
        <f t="shared" si="12"/>
        <v>1.0027769207034866E-2</v>
      </c>
      <c r="Z36" s="92"/>
      <c r="AA36" s="92"/>
      <c r="AB36" s="92"/>
      <c r="AC36" s="92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30" customHeight="1" x14ac:dyDescent="0.2">
      <c r="A38" s="25" t="s">
        <v>51</v>
      </c>
      <c r="B38" s="23"/>
      <c r="C38" s="23">
        <f>SUM(E38:Y38)</f>
        <v>20</v>
      </c>
      <c r="D38" s="15"/>
      <c r="E38" s="94"/>
      <c r="F38" s="94"/>
      <c r="G38" s="94">
        <v>20</v>
      </c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hidden="1" customHeight="1" x14ac:dyDescent="0.2">
      <c r="A40" s="73" t="s">
        <v>53</v>
      </c>
      <c r="B40" s="23">
        <v>58899</v>
      </c>
      <c r="C40" s="23">
        <f>SUM(E40:Y40)</f>
        <v>116767</v>
      </c>
      <c r="D40" s="15">
        <f t="shared" si="0"/>
        <v>1.9824954583269665</v>
      </c>
      <c r="E40" s="94">
        <v>7300</v>
      </c>
      <c r="F40" s="94">
        <v>3400</v>
      </c>
      <c r="G40" s="94">
        <v>9840</v>
      </c>
      <c r="H40" s="94">
        <v>8495</v>
      </c>
      <c r="I40" s="94">
        <v>3310</v>
      </c>
      <c r="J40" s="94">
        <v>12378</v>
      </c>
      <c r="K40" s="94">
        <v>3928</v>
      </c>
      <c r="L40" s="94">
        <v>4619</v>
      </c>
      <c r="M40" s="94">
        <v>5492</v>
      </c>
      <c r="N40" s="94">
        <v>1355</v>
      </c>
      <c r="O40" s="94">
        <v>1289</v>
      </c>
      <c r="P40" s="94">
        <v>1000</v>
      </c>
      <c r="Q40" s="94">
        <v>11589</v>
      </c>
      <c r="R40" s="94">
        <v>7200</v>
      </c>
      <c r="S40" s="94">
        <v>5198</v>
      </c>
      <c r="T40" s="94">
        <v>2803</v>
      </c>
      <c r="U40" s="94">
        <v>3260</v>
      </c>
      <c r="V40" s="94">
        <v>1522</v>
      </c>
      <c r="W40" s="94">
        <v>5980</v>
      </c>
      <c r="X40" s="94">
        <v>13309</v>
      </c>
      <c r="Y40" s="94">
        <v>3500</v>
      </c>
    </row>
    <row r="41" spans="1:29" s="2" customFormat="1" ht="30" hidden="1" customHeight="1" x14ac:dyDescent="0.25">
      <c r="A41" s="11" t="s">
        <v>160</v>
      </c>
      <c r="B41" s="23">
        <v>200224</v>
      </c>
      <c r="C41" s="23">
        <f>SUM(E41:Y41)</f>
        <v>211003</v>
      </c>
      <c r="D41" s="15">
        <f t="shared" si="0"/>
        <v>1.0538347051302541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5702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hidden="1" customHeight="1" x14ac:dyDescent="0.25">
      <c r="A42" s="31" t="s">
        <v>158</v>
      </c>
      <c r="B42" s="23">
        <v>215982</v>
      </c>
      <c r="C42" s="23">
        <f>SUM(E42:Y42)</f>
        <v>220561</v>
      </c>
      <c r="D42" s="15">
        <f t="shared" si="0"/>
        <v>1.0212008408108084</v>
      </c>
      <c r="E42" s="135">
        <v>10667</v>
      </c>
      <c r="F42" s="113">
        <v>7044</v>
      </c>
      <c r="G42" s="113">
        <v>15409</v>
      </c>
      <c r="H42" s="113">
        <v>12417</v>
      </c>
      <c r="I42" s="113">
        <v>7032</v>
      </c>
      <c r="J42" s="113">
        <v>15912</v>
      </c>
      <c r="K42" s="113">
        <v>11221</v>
      </c>
      <c r="L42" s="113">
        <v>10800</v>
      </c>
      <c r="M42" s="113">
        <v>10526</v>
      </c>
      <c r="N42" s="113">
        <v>4591</v>
      </c>
      <c r="O42" s="113">
        <v>4872</v>
      </c>
      <c r="P42" s="113">
        <v>9000</v>
      </c>
      <c r="Q42" s="113">
        <v>12343</v>
      </c>
      <c r="R42" s="113">
        <v>13591</v>
      </c>
      <c r="S42" s="113">
        <v>11836</v>
      </c>
      <c r="T42" s="113">
        <v>10146</v>
      </c>
      <c r="U42" s="113">
        <v>9587</v>
      </c>
      <c r="V42" s="113">
        <v>3324</v>
      </c>
      <c r="W42" s="113">
        <v>9077</v>
      </c>
      <c r="X42" s="113">
        <v>20271</v>
      </c>
      <c r="Y42" s="113">
        <v>10895</v>
      </c>
      <c r="Z42" s="20"/>
    </row>
    <row r="43" spans="1:29" s="2" customFormat="1" ht="30" hidden="1" customHeight="1" x14ac:dyDescent="0.25">
      <c r="A43" s="17" t="s">
        <v>186</v>
      </c>
      <c r="B43" s="23">
        <v>13240</v>
      </c>
      <c r="C43" s="23">
        <f>SUM(E43:Y43)</f>
        <v>457</v>
      </c>
      <c r="D43" s="15">
        <f t="shared" si="0"/>
        <v>3.4516616314199396E-2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425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 x14ac:dyDescent="0.25">
      <c r="A44" s="18" t="s">
        <v>52</v>
      </c>
      <c r="B44" s="32">
        <f>B42/B41</f>
        <v>1.0787018539236055</v>
      </c>
      <c r="C44" s="32">
        <f>C42/C41</f>
        <v>1.045297934152595</v>
      </c>
      <c r="D44" s="15">
        <f t="shared" si="0"/>
        <v>0.96903322298973615</v>
      </c>
      <c r="E44" s="118">
        <f t="shared" ref="E44:Y44" si="14">E42/E41</f>
        <v>1.0063207547169812</v>
      </c>
      <c r="F44" s="118">
        <f t="shared" si="14"/>
        <v>1.1117424242424243</v>
      </c>
      <c r="G44" s="118">
        <f t="shared" si="14"/>
        <v>1.0783065080475858</v>
      </c>
      <c r="H44" s="118">
        <f t="shared" si="14"/>
        <v>1.0236603462489695</v>
      </c>
      <c r="I44" s="118">
        <f t="shared" si="14"/>
        <v>1.2124137931034482</v>
      </c>
      <c r="J44" s="118">
        <f t="shared" si="14"/>
        <v>1.0136323098483884</v>
      </c>
      <c r="K44" s="118">
        <f t="shared" si="14"/>
        <v>1.0018750000000001</v>
      </c>
      <c r="L44" s="118">
        <f t="shared" si="14"/>
        <v>1</v>
      </c>
      <c r="M44" s="118">
        <f t="shared" si="14"/>
        <v>1.027027027027027</v>
      </c>
      <c r="N44" s="118">
        <f t="shared" si="14"/>
        <v>1.0340090090090091</v>
      </c>
      <c r="O44" s="118">
        <f t="shared" si="14"/>
        <v>0.85443703963521567</v>
      </c>
      <c r="P44" s="118">
        <f t="shared" si="14"/>
        <v>1.2048192771084338</v>
      </c>
      <c r="Q44" s="118">
        <f t="shared" si="14"/>
        <v>1.1119819819819821</v>
      </c>
      <c r="R44" s="118">
        <f t="shared" si="14"/>
        <v>1.0214189087629642</v>
      </c>
      <c r="S44" s="118">
        <f t="shared" si="14"/>
        <v>1.0307410955325262</v>
      </c>
      <c r="T44" s="118">
        <f t="shared" si="14"/>
        <v>1.0224730424266855</v>
      </c>
      <c r="U44" s="118">
        <f t="shared" si="14"/>
        <v>0.99347150259067363</v>
      </c>
      <c r="V44" s="118">
        <f t="shared" si="14"/>
        <v>1.0859196341065012</v>
      </c>
      <c r="W44" s="118">
        <f t="shared" si="14"/>
        <v>1.0818831942789036</v>
      </c>
      <c r="X44" s="118">
        <f t="shared" si="14"/>
        <v>1.0613089005235603</v>
      </c>
      <c r="Y44" s="118">
        <f t="shared" si="14"/>
        <v>1.0603406326034064</v>
      </c>
      <c r="Z44" s="21"/>
    </row>
    <row r="45" spans="1:29" s="2" customFormat="1" ht="30" hidden="1" customHeight="1" x14ac:dyDescent="0.25">
      <c r="A45" s="18" t="s">
        <v>159</v>
      </c>
      <c r="B45" s="23">
        <v>96919</v>
      </c>
      <c r="C45" s="23">
        <f>SUM(E45:Y45)</f>
        <v>95945</v>
      </c>
      <c r="D45" s="15">
        <f t="shared" si="0"/>
        <v>0.98995037092830096</v>
      </c>
      <c r="E45" s="119">
        <v>7950</v>
      </c>
      <c r="F45" s="119">
        <v>3374</v>
      </c>
      <c r="G45" s="119">
        <v>6339</v>
      </c>
      <c r="H45" s="119">
        <v>3643</v>
      </c>
      <c r="I45" s="119">
        <v>2625</v>
      </c>
      <c r="J45" s="119">
        <v>7534</v>
      </c>
      <c r="K45" s="119">
        <v>5644</v>
      </c>
      <c r="L45" s="119">
        <v>4148</v>
      </c>
      <c r="M45" s="119">
        <v>4639</v>
      </c>
      <c r="N45" s="119">
        <v>1026</v>
      </c>
      <c r="O45" s="119">
        <v>2284</v>
      </c>
      <c r="P45" s="119">
        <v>2325</v>
      </c>
      <c r="Q45" s="119">
        <v>6152</v>
      </c>
      <c r="R45" s="119">
        <v>7162</v>
      </c>
      <c r="S45" s="119">
        <v>4741</v>
      </c>
      <c r="T45" s="119">
        <v>3534</v>
      </c>
      <c r="U45" s="119">
        <v>4470</v>
      </c>
      <c r="V45" s="119">
        <v>1314</v>
      </c>
      <c r="W45" s="119">
        <v>2702</v>
      </c>
      <c r="X45" s="119">
        <v>9384</v>
      </c>
      <c r="Y45" s="119">
        <v>4955</v>
      </c>
      <c r="Z45" s="21"/>
    </row>
    <row r="46" spans="1:29" s="2" customFormat="1" ht="30" hidden="1" customHeight="1" x14ac:dyDescent="0.25">
      <c r="A46" s="18" t="s">
        <v>54</v>
      </c>
      <c r="B46" s="23">
        <v>93837</v>
      </c>
      <c r="C46" s="23">
        <f>SUM(E46:Y46)</f>
        <v>94407</v>
      </c>
      <c r="D46" s="15">
        <f t="shared" si="0"/>
        <v>1.0060743629911442</v>
      </c>
      <c r="E46" s="94">
        <v>1200</v>
      </c>
      <c r="F46" s="94">
        <v>2960</v>
      </c>
      <c r="G46" s="94">
        <v>5857</v>
      </c>
      <c r="H46" s="94">
        <v>6854</v>
      </c>
      <c r="I46" s="94">
        <v>2291</v>
      </c>
      <c r="J46" s="94">
        <v>7327</v>
      </c>
      <c r="K46" s="94">
        <v>3465</v>
      </c>
      <c r="L46" s="94">
        <v>4777</v>
      </c>
      <c r="M46" s="94">
        <v>4395</v>
      </c>
      <c r="N46" s="94">
        <v>2950</v>
      </c>
      <c r="O46" s="94">
        <v>1741</v>
      </c>
      <c r="P46" s="94">
        <v>5270</v>
      </c>
      <c r="Q46" s="94">
        <v>3722</v>
      </c>
      <c r="R46" s="94">
        <v>5775</v>
      </c>
      <c r="S46" s="94">
        <v>6147</v>
      </c>
      <c r="T46" s="94">
        <v>5219</v>
      </c>
      <c r="U46" s="94">
        <v>4320</v>
      </c>
      <c r="V46" s="94">
        <v>1772</v>
      </c>
      <c r="W46" s="94">
        <v>4360</v>
      </c>
      <c r="X46" s="94">
        <v>8505</v>
      </c>
      <c r="Y46" s="94">
        <v>5500</v>
      </c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hidden="1" customHeight="1" x14ac:dyDescent="0.25">
      <c r="A49" s="18" t="s">
        <v>57</v>
      </c>
      <c r="B49" s="23">
        <v>8737</v>
      </c>
      <c r="C49" s="23">
        <f>SUM(E49:Y49)</f>
        <v>19261</v>
      </c>
      <c r="D49" s="15">
        <f t="shared" si="0"/>
        <v>2.2045324482087674</v>
      </c>
      <c r="E49" s="94">
        <v>1000</v>
      </c>
      <c r="F49" s="94">
        <v>268</v>
      </c>
      <c r="G49" s="94">
        <v>436</v>
      </c>
      <c r="H49" s="94">
        <v>500</v>
      </c>
      <c r="I49" s="94">
        <v>726</v>
      </c>
      <c r="J49" s="94">
        <v>664</v>
      </c>
      <c r="K49" s="94">
        <v>329</v>
      </c>
      <c r="L49" s="94">
        <v>366</v>
      </c>
      <c r="M49" s="94">
        <v>1036</v>
      </c>
      <c r="N49" s="94">
        <v>50</v>
      </c>
      <c r="O49" s="94">
        <v>49</v>
      </c>
      <c r="P49" s="94">
        <v>530</v>
      </c>
      <c r="Q49" s="94">
        <v>238</v>
      </c>
      <c r="R49" s="94">
        <v>160</v>
      </c>
      <c r="S49" s="94">
        <v>669</v>
      </c>
      <c r="T49" s="94">
        <v>617</v>
      </c>
      <c r="U49" s="94">
        <v>130</v>
      </c>
      <c r="V49" s="94">
        <v>15</v>
      </c>
      <c r="W49" s="94">
        <v>620</v>
      </c>
      <c r="X49" s="94">
        <v>10778</v>
      </c>
      <c r="Y49" s="94">
        <v>80</v>
      </c>
      <c r="Z49" s="21"/>
    </row>
    <row r="50" spans="1:26" s="2" customFormat="1" ht="30" hidden="1" customHeight="1" x14ac:dyDescent="0.25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hidden="1" customHeight="1" outlineLevel="1" x14ac:dyDescent="0.25">
      <c r="A51" s="17" t="s">
        <v>161</v>
      </c>
      <c r="B51" s="23">
        <v>251283</v>
      </c>
      <c r="C51" s="23">
        <f t="shared" si="15"/>
        <v>237914.7</v>
      </c>
      <c r="D51" s="15">
        <f t="shared" si="0"/>
        <v>0.94679982330678958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5153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hidden="1" customHeight="1" outlineLevel="1" x14ac:dyDescent="0.25">
      <c r="A52" s="17" t="s">
        <v>162</v>
      </c>
      <c r="B52" s="23">
        <v>174016</v>
      </c>
      <c r="C52" s="23">
        <f t="shared" si="15"/>
        <v>162145.70000000001</v>
      </c>
      <c r="D52" s="15">
        <f t="shared" si="0"/>
        <v>0.93178615759470396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4249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hidden="1" customHeight="1" x14ac:dyDescent="0.25">
      <c r="A54" s="31" t="s">
        <v>60</v>
      </c>
      <c r="B54" s="23">
        <v>5003</v>
      </c>
      <c r="C54" s="23">
        <f t="shared" si="15"/>
        <v>5691.1</v>
      </c>
      <c r="D54" s="15">
        <f>C54/B54</f>
        <v>1.1375374775134919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280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1.1864406779661016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30" hidden="1" customHeight="1" outlineLevel="1" x14ac:dyDescent="0.25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 x14ac:dyDescent="0.25">
      <c r="A57" s="11" t="s">
        <v>153</v>
      </c>
      <c r="B57" s="23">
        <v>900</v>
      </c>
      <c r="C57" s="23">
        <f t="shared" si="15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hidden="1" customHeight="1" x14ac:dyDescent="0.25">
      <c r="A58" s="31" t="s">
        <v>154</v>
      </c>
      <c r="B58" s="27">
        <v>828</v>
      </c>
      <c r="C58" s="27">
        <f t="shared" si="15"/>
        <v>952.5</v>
      </c>
      <c r="D58" s="15">
        <f t="shared" si="0"/>
        <v>1.1503623188405796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76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1.9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hidden="1" customHeight="1" x14ac:dyDescent="0.25">
      <c r="A60" s="13" t="s">
        <v>188</v>
      </c>
      <c r="B60" s="27">
        <v>496</v>
      </c>
      <c r="C60" s="27">
        <f t="shared" si="15"/>
        <v>557</v>
      </c>
      <c r="D60" s="15">
        <f t="shared" si="0"/>
        <v>1.122983870967742</v>
      </c>
      <c r="E60" s="94"/>
      <c r="F60" s="94"/>
      <c r="G60" s="94">
        <v>543</v>
      </c>
      <c r="H60" s="123"/>
      <c r="I60" s="94"/>
      <c r="J60" s="94"/>
      <c r="K60" s="94"/>
      <c r="L60" s="94">
        <v>3</v>
      </c>
      <c r="M60" s="123"/>
      <c r="N60" s="123"/>
      <c r="O60" s="94"/>
      <c r="P60" s="94"/>
      <c r="Q60" s="94"/>
      <c r="R60" s="94"/>
      <c r="S60" s="94"/>
      <c r="T60" s="94"/>
      <c r="U60" s="94">
        <v>8</v>
      </c>
      <c r="V60" s="94"/>
      <c r="W60" s="94"/>
      <c r="X60" s="94">
        <v>3</v>
      </c>
      <c r="Y60" s="94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5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 x14ac:dyDescent="0.25">
      <c r="A62" s="18" t="s">
        <v>189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19">
        <f>E64+E67+E68+E70+E74+E73+E75</f>
        <v>6450</v>
      </c>
      <c r="F62" s="119">
        <f>F64+F67+F68+F70+F74+F73+F75</f>
        <v>579</v>
      </c>
      <c r="G62" s="119">
        <f t="shared" ref="G62:P62" si="18">G64+G67+G68+G70+G74+G73+G75</f>
        <v>1604</v>
      </c>
      <c r="H62" s="119">
        <f t="shared" si="18"/>
        <v>1315</v>
      </c>
      <c r="I62" s="119">
        <f t="shared" si="18"/>
        <v>1051</v>
      </c>
      <c r="J62" s="119">
        <f t="shared" si="18"/>
        <v>5473</v>
      </c>
      <c r="K62" s="119">
        <f t="shared" si="18"/>
        <v>454</v>
      </c>
      <c r="L62" s="119">
        <f t="shared" si="18"/>
        <v>1480</v>
      </c>
      <c r="M62" s="119">
        <f t="shared" si="18"/>
        <v>1069</v>
      </c>
      <c r="N62" s="119">
        <f t="shared" si="18"/>
        <v>157</v>
      </c>
      <c r="O62" s="119">
        <f t="shared" si="18"/>
        <v>650</v>
      </c>
      <c r="P62" s="119">
        <f t="shared" si="18"/>
        <v>1189</v>
      </c>
      <c r="Q62" s="119">
        <f>Q64+Q67+Q68+Q70+Q74+Q73+Q75</f>
        <v>4836</v>
      </c>
      <c r="R62" s="119">
        <f t="shared" ref="R62:Y62" si="19">R64+R67+R68+R70+R74+R73+R75</f>
        <v>495</v>
      </c>
      <c r="S62" s="119">
        <f>S64+S67+S68+S70+S74+S73+S75</f>
        <v>1016</v>
      </c>
      <c r="T62" s="119">
        <f t="shared" si="19"/>
        <v>1180</v>
      </c>
      <c r="U62" s="119">
        <f t="shared" si="19"/>
        <v>2574</v>
      </c>
      <c r="V62" s="119">
        <f t="shared" si="19"/>
        <v>522</v>
      </c>
      <c r="W62" s="119">
        <f t="shared" si="19"/>
        <v>1489</v>
      </c>
      <c r="X62" s="119">
        <f t="shared" si="19"/>
        <v>1580</v>
      </c>
      <c r="Y62" s="119">
        <f t="shared" si="19"/>
        <v>230</v>
      </c>
      <c r="Z62" s="21"/>
    </row>
    <row r="63" spans="1:26" s="2" customFormat="1" ht="30" hidden="1" customHeight="1" x14ac:dyDescent="0.25">
      <c r="A63" s="18" t="s">
        <v>190</v>
      </c>
      <c r="B63" s="27">
        <f>B69+B71+B72+B76</f>
        <v>37664</v>
      </c>
      <c r="C63" s="27">
        <f>SUM(E63:Y63)</f>
        <v>43399.400000000009</v>
      </c>
      <c r="D63" s="15">
        <f t="shared" si="0"/>
        <v>1.1522780373831778</v>
      </c>
      <c r="E63" s="119">
        <f>E69+E71+E72+E76</f>
        <v>2649</v>
      </c>
      <c r="F63" s="119">
        <f>F69+F71+F72+F76</f>
        <v>608</v>
      </c>
      <c r="G63" s="119">
        <f t="shared" ref="G63:Y63" si="20">G69+G71+G72+G76</f>
        <v>6390</v>
      </c>
      <c r="H63" s="119">
        <f t="shared" si="20"/>
        <v>2478</v>
      </c>
      <c r="I63" s="119">
        <f t="shared" si="20"/>
        <v>1613.9</v>
      </c>
      <c r="J63" s="119">
        <f>J69+J71+J72+J76</f>
        <v>2070</v>
      </c>
      <c r="K63" s="119">
        <f t="shared" si="20"/>
        <v>970.5</v>
      </c>
      <c r="L63" s="119">
        <f t="shared" si="20"/>
        <v>3327</v>
      </c>
      <c r="M63" s="119">
        <f t="shared" si="20"/>
        <v>779</v>
      </c>
      <c r="N63" s="119">
        <f>N69+N71+N72+N76</f>
        <v>1126.2</v>
      </c>
      <c r="O63" s="119">
        <f>O69+O71+O72+O76</f>
        <v>1939.5</v>
      </c>
      <c r="P63" s="119">
        <f t="shared" si="20"/>
        <v>1556</v>
      </c>
      <c r="Q63" s="119">
        <f t="shared" si="20"/>
        <v>2174</v>
      </c>
      <c r="R63" s="119">
        <f t="shared" si="20"/>
        <v>548</v>
      </c>
      <c r="S63" s="119">
        <f>S69+S71+S72+S76</f>
        <v>2995</v>
      </c>
      <c r="T63" s="119">
        <f t="shared" si="20"/>
        <v>2958</v>
      </c>
      <c r="U63" s="119">
        <f t="shared" si="20"/>
        <v>758</v>
      </c>
      <c r="V63" s="119">
        <f t="shared" si="20"/>
        <v>104.5</v>
      </c>
      <c r="W63" s="119">
        <f t="shared" si="20"/>
        <v>1012.8</v>
      </c>
      <c r="X63" s="119">
        <f t="shared" si="20"/>
        <v>5387</v>
      </c>
      <c r="Y63" s="119">
        <f t="shared" si="20"/>
        <v>1955</v>
      </c>
      <c r="Z63" s="21"/>
    </row>
    <row r="64" spans="1:26" s="2" customFormat="1" ht="30" hidden="1" customHeight="1" x14ac:dyDescent="0.25">
      <c r="A64" s="18" t="s">
        <v>62</v>
      </c>
      <c r="B64" s="23">
        <v>652</v>
      </c>
      <c r="C64" s="27">
        <f t="shared" si="15"/>
        <v>867</v>
      </c>
      <c r="D64" s="15">
        <f t="shared" si="0"/>
        <v>1.3297546012269938</v>
      </c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1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1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hidden="1" customHeight="1" x14ac:dyDescent="0.25">
      <c r="A67" s="18" t="s">
        <v>65</v>
      </c>
      <c r="B67" s="27">
        <v>9838</v>
      </c>
      <c r="C67" s="23">
        <f t="shared" si="21"/>
        <v>15631</v>
      </c>
      <c r="D67" s="15">
        <f t="shared" si="0"/>
        <v>1.5888391949583249</v>
      </c>
      <c r="E67" s="110">
        <v>5391</v>
      </c>
      <c r="F67" s="110">
        <v>295</v>
      </c>
      <c r="G67" s="110">
        <v>200</v>
      </c>
      <c r="H67" s="110">
        <v>100</v>
      </c>
      <c r="I67" s="110">
        <v>70</v>
      </c>
      <c r="J67" s="110">
        <v>2152</v>
      </c>
      <c r="K67" s="110">
        <v>120</v>
      </c>
      <c r="L67" s="110">
        <v>170</v>
      </c>
      <c r="M67" s="110"/>
      <c r="N67" s="110"/>
      <c r="O67" s="110">
        <v>650</v>
      </c>
      <c r="P67" s="110">
        <v>962</v>
      </c>
      <c r="Q67" s="110">
        <v>1629</v>
      </c>
      <c r="R67" s="110">
        <v>271</v>
      </c>
      <c r="S67" s="110">
        <v>700</v>
      </c>
      <c r="T67" s="110"/>
      <c r="U67" s="110">
        <v>170</v>
      </c>
      <c r="V67" s="110">
        <v>522</v>
      </c>
      <c r="W67" s="110">
        <v>1132</v>
      </c>
      <c r="X67" s="110">
        <v>1097</v>
      </c>
      <c r="Y67" s="110"/>
      <c r="Z67" s="21"/>
    </row>
    <row r="68" spans="1:26" s="2" customFormat="1" ht="30" hidden="1" customHeight="1" x14ac:dyDescent="0.25">
      <c r="A68" s="18" t="s">
        <v>66</v>
      </c>
      <c r="B68" s="23">
        <v>4492</v>
      </c>
      <c r="C68" s="23">
        <f t="shared" si="21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10">
        <v>1413</v>
      </c>
      <c r="K68" s="110">
        <v>174</v>
      </c>
      <c r="L68" s="110"/>
      <c r="M68" s="110">
        <v>1069</v>
      </c>
      <c r="N68" s="110">
        <v>55</v>
      </c>
      <c r="O68" s="110"/>
      <c r="P68" s="110">
        <v>17</v>
      </c>
      <c r="Q68" s="110">
        <v>110</v>
      </c>
      <c r="R68" s="110">
        <v>30</v>
      </c>
      <c r="S68" s="110"/>
      <c r="T68" s="110">
        <v>706</v>
      </c>
      <c r="U68" s="110"/>
      <c r="V68" s="110"/>
      <c r="W68" s="110"/>
      <c r="X68" s="110">
        <v>73</v>
      </c>
      <c r="Y68" s="110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1"/>
        <v>13423</v>
      </c>
      <c r="D69" s="15">
        <f t="shared" si="0"/>
        <v>1.2322592490590287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557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 x14ac:dyDescent="0.25">
      <c r="A70" s="18" t="s">
        <v>68</v>
      </c>
      <c r="B70" s="23">
        <v>2995</v>
      </c>
      <c r="C70" s="23">
        <f t="shared" si="21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hidden="1" customHeight="1" x14ac:dyDescent="0.25">
      <c r="A71" s="18" t="s">
        <v>69</v>
      </c>
      <c r="B71" s="23">
        <v>18066</v>
      </c>
      <c r="C71" s="23">
        <f t="shared" si="21"/>
        <v>19342</v>
      </c>
      <c r="D71" s="15">
        <f t="shared" ref="D71:D79" si="22">C71/B71</f>
        <v>1.0706299125428982</v>
      </c>
      <c r="E71" s="110">
        <v>2628</v>
      </c>
      <c r="F71" s="110">
        <v>80</v>
      </c>
      <c r="G71" s="110">
        <v>3407</v>
      </c>
      <c r="H71" s="110">
        <v>671</v>
      </c>
      <c r="I71" s="110">
        <v>489</v>
      </c>
      <c r="J71" s="110">
        <v>1339</v>
      </c>
      <c r="K71" s="110">
        <v>202</v>
      </c>
      <c r="L71" s="110">
        <v>1620</v>
      </c>
      <c r="M71" s="110">
        <v>287</v>
      </c>
      <c r="N71" s="110">
        <v>316</v>
      </c>
      <c r="O71" s="110">
        <v>691</v>
      </c>
      <c r="P71" s="110">
        <v>783</v>
      </c>
      <c r="Q71" s="110">
        <v>1392</v>
      </c>
      <c r="R71" s="110">
        <v>120</v>
      </c>
      <c r="S71" s="110">
        <v>235</v>
      </c>
      <c r="T71" s="110">
        <v>582</v>
      </c>
      <c r="U71" s="110">
        <v>50</v>
      </c>
      <c r="V71" s="110">
        <v>32</v>
      </c>
      <c r="W71" s="110">
        <v>271</v>
      </c>
      <c r="X71" s="110">
        <v>3592</v>
      </c>
      <c r="Y71" s="110">
        <v>555</v>
      </c>
      <c r="Z71" s="21"/>
    </row>
    <row r="72" spans="1:26" s="2" customFormat="1" ht="30" hidden="1" customHeight="1" x14ac:dyDescent="0.25">
      <c r="A72" s="18" t="s">
        <v>70</v>
      </c>
      <c r="B72" s="23">
        <v>8705</v>
      </c>
      <c r="C72" s="23">
        <f t="shared" si="21"/>
        <v>10605</v>
      </c>
      <c r="D72" s="15">
        <f t="shared" si="22"/>
        <v>1.218265364732912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10">
        <v>450</v>
      </c>
      <c r="K72" s="110">
        <v>578</v>
      </c>
      <c r="L72" s="110">
        <v>375</v>
      </c>
      <c r="M72" s="110">
        <v>109</v>
      </c>
      <c r="N72" s="110">
        <v>269</v>
      </c>
      <c r="O72" s="110">
        <v>691</v>
      </c>
      <c r="P72" s="175">
        <v>82</v>
      </c>
      <c r="Q72" s="110">
        <v>421</v>
      </c>
      <c r="R72" s="110">
        <v>278</v>
      </c>
      <c r="S72" s="110">
        <v>2242</v>
      </c>
      <c r="T72" s="110">
        <v>173</v>
      </c>
      <c r="U72" s="110">
        <v>127</v>
      </c>
      <c r="V72" s="110">
        <v>72</v>
      </c>
      <c r="W72" s="110">
        <v>171</v>
      </c>
      <c r="X72" s="110">
        <v>357</v>
      </c>
      <c r="Y72" s="110">
        <v>481</v>
      </c>
      <c r="Z72" s="21"/>
    </row>
    <row r="73" spans="1:26" s="2" customFormat="1" ht="30" hidden="1" customHeight="1" x14ac:dyDescent="0.25">
      <c r="A73" s="18" t="s">
        <v>71</v>
      </c>
      <c r="B73" s="23">
        <v>541</v>
      </c>
      <c r="C73" s="23">
        <f t="shared" si="21"/>
        <v>1526</v>
      </c>
      <c r="D73" s="15">
        <f t="shared" si="22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76"/>
      <c r="Q73" s="176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 x14ac:dyDescent="0.25">
      <c r="A74" s="18" t="s">
        <v>72</v>
      </c>
      <c r="B74" s="23">
        <v>2624</v>
      </c>
      <c r="C74" s="23">
        <f t="shared" si="21"/>
        <v>5105</v>
      </c>
      <c r="D74" s="15">
        <f t="shared" si="22"/>
        <v>1.9455030487804879</v>
      </c>
      <c r="E74" s="110">
        <v>953</v>
      </c>
      <c r="F74" s="110">
        <v>140</v>
      </c>
      <c r="G74" s="144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76">
        <v>210</v>
      </c>
      <c r="Q74" s="176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 x14ac:dyDescent="0.25">
      <c r="A75" s="18" t="s">
        <v>73</v>
      </c>
      <c r="B75" s="23">
        <v>1443</v>
      </c>
      <c r="C75" s="23">
        <f t="shared" si="21"/>
        <v>258</v>
      </c>
      <c r="D75" s="15">
        <f t="shared" si="22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1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 x14ac:dyDescent="0.25">
      <c r="A77" s="18" t="s">
        <v>75</v>
      </c>
      <c r="B77" s="23">
        <v>100</v>
      </c>
      <c r="C77" s="19">
        <f t="shared" si="21"/>
        <v>122.9</v>
      </c>
      <c r="D77" s="15">
        <f t="shared" si="22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 x14ac:dyDescent="0.25">
      <c r="A78" s="11" t="s">
        <v>76</v>
      </c>
      <c r="B78" s="23"/>
      <c r="C78" s="23">
        <f t="shared" si="21"/>
        <v>0</v>
      </c>
      <c r="D78" s="15" t="e">
        <f t="shared" si="22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2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3" si="23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3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 x14ac:dyDescent="0.25">
      <c r="A82" s="13"/>
      <c r="B82" s="32"/>
      <c r="C82" s="37"/>
      <c r="D82" s="15" t="e">
        <f t="shared" si="23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23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 x14ac:dyDescent="0.25">
      <c r="A84" s="13"/>
      <c r="B84" s="32"/>
      <c r="C84" s="37"/>
      <c r="D84" s="15" t="e">
        <f t="shared" si="23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 x14ac:dyDescent="0.25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 x14ac:dyDescent="0.25">
      <c r="A86" s="13" t="s">
        <v>80</v>
      </c>
      <c r="B86" s="39"/>
      <c r="C86" s="39">
        <f>SUM(E86:Y86)</f>
        <v>7971</v>
      </c>
      <c r="D86" s="15"/>
      <c r="E86" s="153">
        <f>(E42-E87)</f>
        <v>47</v>
      </c>
      <c r="F86" s="153">
        <f t="shared" ref="F86:Y86" si="24">(F42-F87)</f>
        <v>708</v>
      </c>
      <c r="G86" s="153">
        <f t="shared" si="24"/>
        <v>1119</v>
      </c>
      <c r="H86" s="153">
        <f t="shared" si="24"/>
        <v>818</v>
      </c>
      <c r="I86" s="153">
        <f t="shared" si="24"/>
        <v>632</v>
      </c>
      <c r="J86" s="153">
        <f t="shared" si="24"/>
        <v>132</v>
      </c>
      <c r="K86" s="153">
        <f t="shared" si="24"/>
        <v>287</v>
      </c>
      <c r="L86" s="153">
        <f t="shared" si="24"/>
        <v>698</v>
      </c>
      <c r="M86" s="153">
        <f t="shared" si="24"/>
        <v>148</v>
      </c>
      <c r="N86" s="153">
        <f t="shared" si="24"/>
        <v>0</v>
      </c>
      <c r="O86" s="153">
        <f t="shared" si="24"/>
        <v>-588</v>
      </c>
      <c r="P86" s="153">
        <f t="shared" si="24"/>
        <v>1435</v>
      </c>
      <c r="Q86" s="153">
        <f t="shared" si="24"/>
        <v>1207</v>
      </c>
      <c r="R86" s="153">
        <f t="shared" si="24"/>
        <v>35</v>
      </c>
      <c r="S86" s="153">
        <f t="shared" si="24"/>
        <v>-163</v>
      </c>
      <c r="T86" s="153">
        <f t="shared" si="24"/>
        <v>58</v>
      </c>
      <c r="U86" s="153">
        <f t="shared" si="24"/>
        <v>-63</v>
      </c>
      <c r="V86" s="153">
        <f t="shared" si="24"/>
        <v>22</v>
      </c>
      <c r="W86" s="153">
        <f t="shared" si="24"/>
        <v>778</v>
      </c>
      <c r="X86" s="153">
        <f t="shared" si="24"/>
        <v>116</v>
      </c>
      <c r="Y86" s="153">
        <f t="shared" si="24"/>
        <v>545</v>
      </c>
    </row>
    <row r="87" spans="1:26" ht="30" hidden="1" customHeight="1" x14ac:dyDescent="0.25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 x14ac:dyDescent="0.25">
      <c r="A88" s="13"/>
      <c r="B88" s="32"/>
      <c r="C88" s="23"/>
      <c r="D88" s="15" t="e">
        <f t="shared" si="23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 x14ac:dyDescent="0.25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305997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23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hidden="1" customHeight="1" x14ac:dyDescent="0.2">
      <c r="A102" s="172" t="s">
        <v>91</v>
      </c>
      <c r="B102" s="144">
        <v>297991</v>
      </c>
      <c r="C102" s="173">
        <f>SUM(E102:Y102)</f>
        <v>298518</v>
      </c>
      <c r="D102" s="174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5">G101-G100</f>
        <v>17818</v>
      </c>
      <c r="H103" s="93">
        <v>18910</v>
      </c>
      <c r="I103" s="93">
        <f t="shared" si="25"/>
        <v>9522</v>
      </c>
      <c r="J103" s="93">
        <f t="shared" si="25"/>
        <v>22534</v>
      </c>
      <c r="K103" s="93">
        <f t="shared" si="25"/>
        <v>13480</v>
      </c>
      <c r="L103" s="93">
        <f t="shared" si="25"/>
        <v>13503</v>
      </c>
      <c r="M103" s="93">
        <f>M101-M100</f>
        <v>15249</v>
      </c>
      <c r="N103" s="93">
        <f t="shared" si="25"/>
        <v>5835</v>
      </c>
      <c r="O103" s="93">
        <f>O101-O100-O99</f>
        <v>8520</v>
      </c>
      <c r="P103" s="93">
        <f t="shared" si="25"/>
        <v>14945</v>
      </c>
      <c r="Q103" s="93">
        <f>Q101-Q99-Q100</f>
        <v>16470</v>
      </c>
      <c r="R103" s="93">
        <v>17176</v>
      </c>
      <c r="S103" s="93">
        <f t="shared" si="25"/>
        <v>18511</v>
      </c>
      <c r="T103" s="93">
        <f>T101-T100</f>
        <v>13696</v>
      </c>
      <c r="U103" s="93">
        <f t="shared" si="25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6">C104/B104</f>
        <v>1.0137505628939967</v>
      </c>
      <c r="E104" s="29">
        <f>E102/E103</f>
        <v>1</v>
      </c>
      <c r="F104" s="29">
        <f t="shared" ref="F104:Y104" si="27">F102/F103</f>
        <v>1</v>
      </c>
      <c r="G104" s="29">
        <f t="shared" si="27"/>
        <v>1</v>
      </c>
      <c r="H104" s="29">
        <f t="shared" si="27"/>
        <v>1</v>
      </c>
      <c r="I104" s="29">
        <f t="shared" si="27"/>
        <v>1</v>
      </c>
      <c r="J104" s="29">
        <f t="shared" si="27"/>
        <v>1</v>
      </c>
      <c r="K104" s="29">
        <f t="shared" si="27"/>
        <v>1</v>
      </c>
      <c r="L104" s="29">
        <f t="shared" si="27"/>
        <v>0.99807450196252689</v>
      </c>
      <c r="M104" s="29">
        <f>M102/M103</f>
        <v>1</v>
      </c>
      <c r="N104" s="29">
        <f t="shared" si="27"/>
        <v>1</v>
      </c>
      <c r="O104" s="29">
        <f t="shared" si="27"/>
        <v>0.98802816901408452</v>
      </c>
      <c r="P104" s="29">
        <f t="shared" si="27"/>
        <v>1</v>
      </c>
      <c r="Q104" s="29">
        <f t="shared" si="27"/>
        <v>1</v>
      </c>
      <c r="R104" s="29">
        <f t="shared" si="27"/>
        <v>1</v>
      </c>
      <c r="S104" s="29">
        <f t="shared" si="27"/>
        <v>0.99675868402571444</v>
      </c>
      <c r="T104" s="29">
        <f t="shared" si="27"/>
        <v>0.99342873831775702</v>
      </c>
      <c r="U104" s="29">
        <f t="shared" si="27"/>
        <v>0.99635246688423884</v>
      </c>
      <c r="V104" s="29">
        <f t="shared" si="27"/>
        <v>1</v>
      </c>
      <c r="W104" s="117">
        <f t="shared" si="27"/>
        <v>1</v>
      </c>
      <c r="X104" s="29">
        <f>X102/X103</f>
        <v>1</v>
      </c>
      <c r="Y104" s="29">
        <f t="shared" si="27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6">
        <f t="shared" si="26"/>
        <v>6.0351413292589765E-2</v>
      </c>
      <c r="E105" s="163">
        <f>E103-E102</f>
        <v>0</v>
      </c>
      <c r="F105" s="163">
        <f t="shared" ref="F105:L105" si="28">F103-F102</f>
        <v>0</v>
      </c>
      <c r="G105" s="163">
        <f t="shared" si="28"/>
        <v>0</v>
      </c>
      <c r="H105" s="163">
        <f>H103-H102</f>
        <v>0</v>
      </c>
      <c r="I105" s="163">
        <f>I103-I102</f>
        <v>0</v>
      </c>
      <c r="J105" s="163">
        <f t="shared" si="28"/>
        <v>0</v>
      </c>
      <c r="K105" s="163">
        <f t="shared" si="28"/>
        <v>0</v>
      </c>
      <c r="L105" s="163">
        <f t="shared" si="28"/>
        <v>26</v>
      </c>
      <c r="M105" s="163">
        <f>M103-M102</f>
        <v>0</v>
      </c>
      <c r="N105" s="163">
        <f>N103-N102</f>
        <v>0</v>
      </c>
      <c r="O105" s="163">
        <f t="shared" ref="O105:Y105" si="29">O103-O102</f>
        <v>102</v>
      </c>
      <c r="P105" s="163">
        <f t="shared" si="29"/>
        <v>0</v>
      </c>
      <c r="Q105" s="163">
        <f>Q103-Q102</f>
        <v>0</v>
      </c>
      <c r="R105" s="163">
        <f t="shared" si="29"/>
        <v>0</v>
      </c>
      <c r="S105" s="163">
        <f t="shared" si="29"/>
        <v>60</v>
      </c>
      <c r="T105" s="163">
        <f t="shared" si="29"/>
        <v>90</v>
      </c>
      <c r="U105" s="163">
        <f t="shared" si="29"/>
        <v>38</v>
      </c>
      <c r="V105" s="163">
        <f t="shared" si="29"/>
        <v>0</v>
      </c>
      <c r="W105" s="179">
        <f>W103-W102</f>
        <v>0</v>
      </c>
      <c r="X105" s="163">
        <f t="shared" si="29"/>
        <v>0</v>
      </c>
      <c r="Y105" s="163">
        <f t="shared" si="29"/>
        <v>0</v>
      </c>
      <c r="Z105" s="168"/>
    </row>
    <row r="106" spans="1:26" s="12" customFormat="1" ht="30" hidden="1" customHeight="1" x14ac:dyDescent="0.2">
      <c r="A106" s="11" t="s">
        <v>92</v>
      </c>
      <c r="B106" s="93">
        <v>167595</v>
      </c>
      <c r="C106" s="26">
        <f t="shared" ref="C106:C110" si="30">SUM(E106:Y106)</f>
        <v>164332.5</v>
      </c>
      <c r="D106" s="15">
        <f t="shared" si="26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3">
        <v>9935</v>
      </c>
      <c r="C107" s="26">
        <f t="shared" si="30"/>
        <v>10569</v>
      </c>
      <c r="D107" s="15">
        <f t="shared" si="26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3">
        <v>94835</v>
      </c>
      <c r="C108" s="26">
        <f t="shared" si="30"/>
        <v>91762.3</v>
      </c>
      <c r="D108" s="15">
        <f t="shared" si="26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3"/>
      <c r="C109" s="26">
        <f t="shared" si="30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 x14ac:dyDescent="0.2">
      <c r="A110" s="11" t="s">
        <v>209</v>
      </c>
      <c r="B110" s="93"/>
      <c r="C110" s="26">
        <f t="shared" si="30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hidden="1" customHeight="1" x14ac:dyDescent="0.2">
      <c r="A111" s="172" t="s">
        <v>97</v>
      </c>
      <c r="B111" s="173">
        <v>297991</v>
      </c>
      <c r="C111" s="173">
        <f>SUM(E111:Y111)</f>
        <v>298518</v>
      </c>
      <c r="D111" s="174">
        <f t="shared" si="26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6"/>
        <v>1.0137505628939967</v>
      </c>
      <c r="E112" s="29">
        <f t="shared" ref="E112" si="31">E111/E101</f>
        <v>1</v>
      </c>
      <c r="F112" s="29">
        <f>F111/F101</f>
        <v>0.9907904058293695</v>
      </c>
      <c r="G112" s="29">
        <f t="shared" ref="G112:Y112" si="32">G111/G101</f>
        <v>1</v>
      </c>
      <c r="H112" s="29">
        <f t="shared" si="32"/>
        <v>0.98700349705099433</v>
      </c>
      <c r="I112" s="29">
        <f t="shared" si="32"/>
        <v>1</v>
      </c>
      <c r="J112" s="29">
        <f t="shared" si="32"/>
        <v>1</v>
      </c>
      <c r="K112" s="29">
        <f t="shared" si="32"/>
        <v>1</v>
      </c>
      <c r="L112" s="29">
        <f t="shared" si="32"/>
        <v>0.99807450196252689</v>
      </c>
      <c r="M112" s="29">
        <f>M103/M102</f>
        <v>1</v>
      </c>
      <c r="N112" s="29">
        <f>N111/N101</f>
        <v>1</v>
      </c>
      <c r="O112" s="29">
        <f t="shared" si="32"/>
        <v>0.97127033575631705</v>
      </c>
      <c r="P112" s="29">
        <f t="shared" si="32"/>
        <v>0.98679432155827007</v>
      </c>
      <c r="Q112" s="29">
        <f t="shared" si="32"/>
        <v>0.94475993804852865</v>
      </c>
      <c r="R112" s="29">
        <f t="shared" si="32"/>
        <v>1.0122583686940123</v>
      </c>
      <c r="S112" s="29">
        <f t="shared" si="32"/>
        <v>0.98400085328782461</v>
      </c>
      <c r="T112" s="29">
        <f t="shared" si="32"/>
        <v>0.99342873831775702</v>
      </c>
      <c r="U112" s="29">
        <f t="shared" si="32"/>
        <v>0.99444337995784637</v>
      </c>
      <c r="V112" s="29">
        <f t="shared" si="32"/>
        <v>0.92868379653906663</v>
      </c>
      <c r="W112" s="117">
        <f t="shared" si="32"/>
        <v>0.99613077964790098</v>
      </c>
      <c r="X112" s="29">
        <f t="shared" si="32"/>
        <v>0.9851573071718539</v>
      </c>
      <c r="Y112" s="29">
        <f t="shared" si="32"/>
        <v>1</v>
      </c>
    </row>
    <row r="113" spans="1:25" s="12" customFormat="1" ht="30" hidden="1" customHeight="1" x14ac:dyDescent="0.2">
      <c r="A113" s="11" t="s">
        <v>197</v>
      </c>
      <c r="B113" s="93">
        <v>167595</v>
      </c>
      <c r="C113" s="26">
        <f t="shared" ref="C113:C124" si="33">SUM(E113:Y113)</f>
        <v>167628</v>
      </c>
      <c r="D113" s="15">
        <f t="shared" si="26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3">
        <v>9935</v>
      </c>
      <c r="C114" s="26">
        <f t="shared" si="33"/>
        <v>10625</v>
      </c>
      <c r="D114" s="15">
        <f t="shared" si="26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3">
        <v>94835</v>
      </c>
      <c r="C115" s="26">
        <f t="shared" si="33"/>
        <v>93152.8</v>
      </c>
      <c r="D115" s="15">
        <f t="shared" si="26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3">
        <v>154</v>
      </c>
      <c r="C116" s="26">
        <f t="shared" si="33"/>
        <v>1145</v>
      </c>
      <c r="D116" s="15">
        <f t="shared" si="26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 x14ac:dyDescent="0.2">
      <c r="A117" s="13" t="s">
        <v>184</v>
      </c>
      <c r="B117" s="93"/>
      <c r="C117" s="26">
        <v>595200</v>
      </c>
      <c r="D117" s="15" t="e">
        <f t="shared" si="26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 x14ac:dyDescent="0.2">
      <c r="A118" s="11" t="s">
        <v>209</v>
      </c>
      <c r="B118" s="93">
        <v>1368</v>
      </c>
      <c r="C118" s="26">
        <f>SUM(E118:Y118)</f>
        <v>1023</v>
      </c>
      <c r="D118" s="15">
        <f t="shared" si="26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6"/>
        <v>1.746766694843618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25874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 x14ac:dyDescent="0.2">
      <c r="A120" s="13" t="s">
        <v>52</v>
      </c>
      <c r="B120" s="92" t="e">
        <f>B119/B117</f>
        <v>#DIV/0!</v>
      </c>
      <c r="C120" s="92">
        <f>C119/C117</f>
        <v>1.7081335685483872</v>
      </c>
      <c r="D120" s="15" t="e">
        <f t="shared" si="26"/>
        <v>#DIV/0!</v>
      </c>
      <c r="E120" s="92" t="e">
        <f t="shared" ref="E120:Y120" si="34">E119/E117</f>
        <v>#DIV/0!</v>
      </c>
      <c r="F120" s="92" t="e">
        <f t="shared" si="34"/>
        <v>#DIV/0!</v>
      </c>
      <c r="G120" s="93" t="e">
        <f t="shared" si="34"/>
        <v>#DIV/0!</v>
      </c>
      <c r="H120" s="93" t="e">
        <f t="shared" si="34"/>
        <v>#DIV/0!</v>
      </c>
      <c r="I120" s="93" t="e">
        <f t="shared" si="34"/>
        <v>#DIV/0!</v>
      </c>
      <c r="J120" s="93" t="e">
        <f t="shared" si="34"/>
        <v>#DIV/0!</v>
      </c>
      <c r="K120" s="93" t="e">
        <f t="shared" si="34"/>
        <v>#DIV/0!</v>
      </c>
      <c r="L120" s="93" t="e">
        <f t="shared" si="34"/>
        <v>#DIV/0!</v>
      </c>
      <c r="M120" s="93" t="e">
        <f t="shared" si="34"/>
        <v>#DIV/0!</v>
      </c>
      <c r="N120" s="93" t="e">
        <f t="shared" si="34"/>
        <v>#DIV/0!</v>
      </c>
      <c r="O120" s="93" t="e">
        <f t="shared" si="34"/>
        <v>#DIV/0!</v>
      </c>
      <c r="P120" s="93" t="e">
        <f t="shared" si="34"/>
        <v>#DIV/0!</v>
      </c>
      <c r="Q120" s="93" t="e">
        <f t="shared" si="34"/>
        <v>#DIV/0!</v>
      </c>
      <c r="R120" s="93" t="e">
        <f t="shared" si="34"/>
        <v>#DIV/0!</v>
      </c>
      <c r="S120" s="93" t="e">
        <f t="shared" si="34"/>
        <v>#DIV/0!</v>
      </c>
      <c r="T120" s="93" t="e">
        <f t="shared" si="34"/>
        <v>#DIV/0!</v>
      </c>
      <c r="U120" s="93" t="e">
        <f t="shared" si="34"/>
        <v>#DIV/0!</v>
      </c>
      <c r="V120" s="93" t="e">
        <f t="shared" si="34"/>
        <v>#DIV/0!</v>
      </c>
      <c r="W120" s="115" t="e">
        <f t="shared" si="34"/>
        <v>#DIV/0!</v>
      </c>
      <c r="X120" s="93" t="e">
        <f t="shared" si="34"/>
        <v>#DIV/0!</v>
      </c>
      <c r="Y120" s="93" t="e">
        <f t="shared" si="34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3"/>
        <v>581715.6100000001</v>
      </c>
      <c r="D121" s="15">
        <f t="shared" si="26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3"/>
        <v>32792</v>
      </c>
      <c r="D122" s="15">
        <f t="shared" si="26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3"/>
        <v>303410.90000000002</v>
      </c>
      <c r="D123" s="15">
        <f t="shared" si="26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3">
        <v>240</v>
      </c>
      <c r="C124" s="26">
        <f t="shared" si="33"/>
        <v>4566.5</v>
      </c>
      <c r="D124" s="15">
        <f t="shared" si="26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 x14ac:dyDescent="0.2">
      <c r="A125" s="11" t="s">
        <v>209</v>
      </c>
      <c r="B125" s="93">
        <v>11367</v>
      </c>
      <c r="C125" s="26">
        <f>SUM(E125:Y125)</f>
        <v>6150</v>
      </c>
      <c r="D125" s="15">
        <f t="shared" si="26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6"/>
        <v>1.7436829744375366</v>
      </c>
      <c r="E126" s="159">
        <f t="shared" ref="E126:G126" si="35">E119/E111*10</f>
        <v>48.629786144192593</v>
      </c>
      <c r="F126" s="159">
        <f t="shared" si="35"/>
        <v>30</v>
      </c>
      <c r="G126" s="159">
        <f t="shared" si="35"/>
        <v>35.006734762599621</v>
      </c>
      <c r="H126" s="159">
        <f t="shared" ref="H126:J126" si="36">H119/H111*10</f>
        <v>33.80750925436277</v>
      </c>
      <c r="I126" s="159">
        <f t="shared" si="36"/>
        <v>30.394875026254986</v>
      </c>
      <c r="J126" s="159">
        <f t="shared" si="36"/>
        <v>35.919943196946839</v>
      </c>
      <c r="K126" s="159">
        <f t="shared" ref="K126" si="37">K119/K111*10</f>
        <v>35.371513353115731</v>
      </c>
      <c r="L126" s="159">
        <f>L119/L111*10</f>
        <v>30.673740446686949</v>
      </c>
      <c r="M126" s="159">
        <f t="shared" ref="M126:S126" si="38">M119/M111*10</f>
        <v>34.044855400354123</v>
      </c>
      <c r="N126" s="159">
        <f t="shared" si="38"/>
        <v>29.295629820051413</v>
      </c>
      <c r="O126" s="159">
        <f t="shared" si="38"/>
        <v>30.736516987407935</v>
      </c>
      <c r="P126" s="159">
        <f t="shared" si="38"/>
        <v>29.472064235530276</v>
      </c>
      <c r="Q126" s="159">
        <f t="shared" si="38"/>
        <v>30.483910139647847</v>
      </c>
      <c r="R126" s="159">
        <f t="shared" si="38"/>
        <v>33.568933395435494</v>
      </c>
      <c r="S126" s="159">
        <f t="shared" si="38"/>
        <v>39.222426968727987</v>
      </c>
      <c r="T126" s="159">
        <f t="shared" ref="T126" si="39">T119/T111*10</f>
        <v>31.45965015434367</v>
      </c>
      <c r="U126" s="159">
        <f t="shared" ref="U126:Y126" si="40">U119/U111*10</f>
        <v>32.657032755298651</v>
      </c>
      <c r="V126" s="159">
        <f t="shared" si="40"/>
        <v>29.708262751741014</v>
      </c>
      <c r="W126" s="180">
        <f t="shared" si="40"/>
        <v>30.078979737165792</v>
      </c>
      <c r="X126" s="159">
        <f>X119/X111*10</f>
        <v>38.391209168562476</v>
      </c>
      <c r="Y126" s="159">
        <f t="shared" si="40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1">B121/B113*10</f>
        <v>20.248575434828009</v>
      </c>
      <c r="C127" s="51">
        <f t="shared" si="41"/>
        <v>34.702771016775245</v>
      </c>
      <c r="D127" s="15">
        <f t="shared" si="26"/>
        <v>1.7138376538373998</v>
      </c>
      <c r="E127" s="160">
        <f>E121/E113*10</f>
        <v>48.774920103485009</v>
      </c>
      <c r="F127" s="160">
        <f>F121/F113*10</f>
        <v>30</v>
      </c>
      <c r="G127" s="160">
        <f t="shared" ref="G127" si="42">G121/G113*10</f>
        <v>21.182547399124939</v>
      </c>
      <c r="H127" s="160">
        <f t="shared" ref="H127:J127" si="43">H121/H113*10</f>
        <v>34.243744301489215</v>
      </c>
      <c r="I127" s="160">
        <f t="shared" si="43"/>
        <v>31.350388651379713</v>
      </c>
      <c r="J127" s="160">
        <f t="shared" si="43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4">M121/M113*10</f>
        <v>34.36738619363112</v>
      </c>
      <c r="N127" s="160">
        <f t="shared" si="44"/>
        <v>28.955983994179704</v>
      </c>
      <c r="O127" s="160">
        <f t="shared" ref="O127:Y127" si="45">O121/O113*10</f>
        <v>34.034102511741878</v>
      </c>
      <c r="P127" s="160">
        <f t="shared" si="45"/>
        <v>31.070482915143106</v>
      </c>
      <c r="Q127" s="160">
        <f t="shared" si="45"/>
        <v>34.067059356592665</v>
      </c>
      <c r="R127" s="160">
        <f t="shared" si="45"/>
        <v>35.687318489835434</v>
      </c>
      <c r="S127" s="160">
        <f t="shared" si="45"/>
        <v>40.415645176382512</v>
      </c>
      <c r="T127" s="160">
        <f t="shared" si="45"/>
        <v>32.172877556738584</v>
      </c>
      <c r="U127" s="160">
        <f t="shared" si="45"/>
        <v>33.585025380710661</v>
      </c>
      <c r="V127" s="160">
        <f t="shared" si="45"/>
        <v>27.143280925541383</v>
      </c>
      <c r="W127" s="142">
        <f t="shared" si="45"/>
        <v>33.555192766545268</v>
      </c>
      <c r="X127" s="152">
        <f t="shared" si="45"/>
        <v>39.161906461977864</v>
      </c>
      <c r="Y127" s="160">
        <f t="shared" si="45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1"/>
        <v>19.234021137393057</v>
      </c>
      <c r="C128" s="51">
        <f t="shared" si="41"/>
        <v>30.863058823529414</v>
      </c>
      <c r="D128" s="15">
        <f t="shared" si="26"/>
        <v>1.604607721030743</v>
      </c>
      <c r="E128" s="152">
        <f>E122/E114*10</f>
        <v>30.416666666666664</v>
      </c>
      <c r="F128" s="152">
        <f t="shared" ref="F128" si="46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7">M122/M114*10</f>
        <v>15</v>
      </c>
      <c r="N128" s="152">
        <f t="shared" si="47"/>
        <v>27.906976744186046</v>
      </c>
      <c r="O128" s="152">
        <f t="shared" si="47"/>
        <v>28.751219512195121</v>
      </c>
      <c r="P128" s="152">
        <f t="shared" si="47"/>
        <v>30</v>
      </c>
      <c r="Q128" s="152">
        <f t="shared" si="47"/>
        <v>23.888888888888889</v>
      </c>
      <c r="R128" s="152">
        <f t="shared" si="47"/>
        <v>22.027027027027025</v>
      </c>
      <c r="S128" s="152">
        <f t="shared" si="47"/>
        <v>23.313373253493012</v>
      </c>
      <c r="T128" s="152">
        <f t="shared" si="47"/>
        <v>50</v>
      </c>
      <c r="U128" s="152"/>
      <c r="V128" s="152">
        <f>V122/V114*10</f>
        <v>16.666666666666668</v>
      </c>
      <c r="W128" s="181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1"/>
        <v>18.94015922391522</v>
      </c>
      <c r="C129" s="51">
        <f t="shared" si="41"/>
        <v>32.571312939600311</v>
      </c>
      <c r="D129" s="15">
        <f t="shared" si="26"/>
        <v>1.7196958354221967</v>
      </c>
      <c r="E129" s="152">
        <f t="shared" ref="E129:Y129" si="48">E123/E115*10</f>
        <v>43.006060606060608</v>
      </c>
      <c r="F129" s="152">
        <f t="shared" ref="F129" si="49">F123/F115*10</f>
        <v>31</v>
      </c>
      <c r="G129" s="152">
        <f t="shared" si="48"/>
        <v>28.930587337909994</v>
      </c>
      <c r="H129" s="152">
        <f t="shared" si="48"/>
        <v>33.764175433802428</v>
      </c>
      <c r="I129" s="152">
        <f t="shared" si="48"/>
        <v>29.222437137330751</v>
      </c>
      <c r="J129" s="152">
        <f t="shared" si="48"/>
        <v>37.399770904925546</v>
      </c>
      <c r="K129" s="152">
        <f t="shared" si="48"/>
        <v>36.15174506828528</v>
      </c>
      <c r="L129" s="152">
        <f t="shared" si="48"/>
        <v>30.825026511134674</v>
      </c>
      <c r="M129" s="152">
        <f t="shared" si="48"/>
        <v>32.962962962962962</v>
      </c>
      <c r="N129" s="152">
        <f t="shared" si="48"/>
        <v>28.515557847687809</v>
      </c>
      <c r="O129" s="152">
        <f t="shared" si="48"/>
        <v>34.423428920073214</v>
      </c>
      <c r="P129" s="152">
        <f t="shared" si="48"/>
        <v>27.746187158727167</v>
      </c>
      <c r="Q129" s="152">
        <f t="shared" si="48"/>
        <v>25.435793143521209</v>
      </c>
      <c r="R129" s="152">
        <f t="shared" si="48"/>
        <v>31.100455136540962</v>
      </c>
      <c r="S129" s="152">
        <f t="shared" si="48"/>
        <v>39.314484769928711</v>
      </c>
      <c r="T129" s="152">
        <f t="shared" si="48"/>
        <v>31.755359877488516</v>
      </c>
      <c r="U129" s="152">
        <f t="shared" si="48"/>
        <v>29.49984370115661</v>
      </c>
      <c r="V129" s="152">
        <f t="shared" si="48"/>
        <v>30.271800679501698</v>
      </c>
      <c r="W129" s="181">
        <f t="shared" si="48"/>
        <v>25.997719498289623</v>
      </c>
      <c r="X129" s="152">
        <f t="shared" si="48"/>
        <v>40.033281825745874</v>
      </c>
      <c r="Y129" s="152">
        <f t="shared" si="48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6"/>
        <v>2.5591011644832609</v>
      </c>
      <c r="E130" s="152">
        <f>E124/E116*10</f>
        <v>99.3993993993994</v>
      </c>
      <c r="F130" s="51"/>
      <c r="G130" s="93">
        <f t="shared" ref="G130" si="50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1">R124/R116*10</f>
        <v>10</v>
      </c>
      <c r="S130" s="152"/>
      <c r="T130" s="152"/>
      <c r="U130" s="152"/>
      <c r="V130" s="152"/>
      <c r="W130" s="181"/>
      <c r="X130" s="152">
        <f>X124/X116*10</f>
        <v>18.625</v>
      </c>
      <c r="Y130" s="93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6"/>
        <v>0.72350197244841341</v>
      </c>
      <c r="E131" s="51"/>
      <c r="F131" s="51"/>
      <c r="G131" s="93">
        <f>G125/G118*10</f>
        <v>46.923076923076927</v>
      </c>
      <c r="H131" s="93">
        <f t="shared" ref="H131" si="52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3">S125/S118*10</f>
        <v>45.588235294117645</v>
      </c>
      <c r="T131" s="93">
        <f t="shared" si="53"/>
        <v>79.285714285714292</v>
      </c>
      <c r="U131" s="93"/>
      <c r="V131" s="93"/>
      <c r="W131" s="115"/>
      <c r="X131" s="93">
        <f t="shared" si="53"/>
        <v>60</v>
      </c>
      <c r="Y131" s="93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4"/>
        <v>2.265389876880985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466</v>
      </c>
      <c r="H133" s="48">
        <f t="shared" si="55"/>
        <v>518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604</v>
      </c>
      <c r="M133" s="48">
        <f t="shared" si="55"/>
        <v>255.5</v>
      </c>
      <c r="N133" s="48">
        <f t="shared" si="55"/>
        <v>94.5</v>
      </c>
      <c r="O133" s="48">
        <f t="shared" si="55"/>
        <v>355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130</v>
      </c>
      <c r="T133" s="48">
        <f t="shared" si="55"/>
        <v>480</v>
      </c>
      <c r="U133" s="48">
        <f t="shared" si="55"/>
        <v>47.5</v>
      </c>
      <c r="V133" s="48">
        <f t="shared" si="55"/>
        <v>82.5</v>
      </c>
      <c r="W133" s="182">
        <f t="shared" si="55"/>
        <v>311.5</v>
      </c>
      <c r="X133" s="48">
        <f t="shared" si="55"/>
        <v>159</v>
      </c>
      <c r="Y133" s="48">
        <f t="shared" si="55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4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6">SUM(E135:Y135)</f>
        <v>0</v>
      </c>
      <c r="D135" s="15" t="e">
        <f t="shared" si="54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4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2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4"/>
        <v>1.0360645688598284</v>
      </c>
      <c r="E138" s="48">
        <v>158</v>
      </c>
      <c r="F138" s="48">
        <f t="shared" ref="F138:Y138" si="57">F136-F137</f>
        <v>54</v>
      </c>
      <c r="G138" s="48">
        <f t="shared" si="57"/>
        <v>782</v>
      </c>
      <c r="H138" s="48">
        <f>377-H137</f>
        <v>343</v>
      </c>
      <c r="I138" s="48">
        <f t="shared" si="57"/>
        <v>10</v>
      </c>
      <c r="J138" s="48">
        <f t="shared" si="57"/>
        <v>144</v>
      </c>
      <c r="K138" s="48">
        <v>604.5</v>
      </c>
      <c r="L138" s="48">
        <f t="shared" si="57"/>
        <v>739</v>
      </c>
      <c r="M138" s="48">
        <f t="shared" si="57"/>
        <v>217</v>
      </c>
      <c r="N138" s="48">
        <f t="shared" si="57"/>
        <v>30</v>
      </c>
      <c r="O138" s="48">
        <v>194</v>
      </c>
      <c r="P138" s="48">
        <f t="shared" si="57"/>
        <v>232</v>
      </c>
      <c r="Q138" s="48">
        <v>14</v>
      </c>
      <c r="R138" s="48">
        <f t="shared" si="57"/>
        <v>679</v>
      </c>
      <c r="S138" s="48">
        <f t="shared" si="57"/>
        <v>154</v>
      </c>
      <c r="T138" s="48">
        <f>T136-T137</f>
        <v>46</v>
      </c>
      <c r="U138" s="48">
        <f t="shared" si="57"/>
        <v>115</v>
      </c>
      <c r="V138" s="48">
        <f>V136-V137</f>
        <v>23.5</v>
      </c>
      <c r="W138" s="182">
        <f>W136-W137</f>
        <v>256</v>
      </c>
      <c r="X138" s="48">
        <f t="shared" si="57"/>
        <v>383</v>
      </c>
      <c r="Y138" s="48">
        <f t="shared" si="57"/>
        <v>0</v>
      </c>
      <c r="Z138" s="70"/>
    </row>
    <row r="139" spans="1:26" s="155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8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8"/>
        <v>0.9979291983039148</v>
      </c>
      <c r="E140" s="34">
        <f>E139/E138</f>
        <v>1</v>
      </c>
      <c r="F140" s="34">
        <f t="shared" ref="F140:X140" si="59">F139/F138</f>
        <v>1</v>
      </c>
      <c r="G140" s="34">
        <f t="shared" si="59"/>
        <v>1</v>
      </c>
      <c r="H140" s="34">
        <f t="shared" si="59"/>
        <v>1</v>
      </c>
      <c r="I140" s="34">
        <f t="shared" si="59"/>
        <v>1</v>
      </c>
      <c r="J140" s="34">
        <f t="shared" si="59"/>
        <v>1</v>
      </c>
      <c r="K140" s="34">
        <f t="shared" si="59"/>
        <v>0.83788254755996694</v>
      </c>
      <c r="L140" s="34">
        <f t="shared" si="59"/>
        <v>1</v>
      </c>
      <c r="M140" s="34">
        <f t="shared" si="59"/>
        <v>1</v>
      </c>
      <c r="N140" s="34">
        <f t="shared" si="59"/>
        <v>1</v>
      </c>
      <c r="O140" s="34">
        <f t="shared" si="59"/>
        <v>1</v>
      </c>
      <c r="P140" s="34">
        <f t="shared" si="59"/>
        <v>1</v>
      </c>
      <c r="Q140" s="34">
        <f t="shared" si="59"/>
        <v>1</v>
      </c>
      <c r="R140" s="34">
        <f t="shared" si="59"/>
        <v>0.97054491899852724</v>
      </c>
      <c r="S140" s="34">
        <f t="shared" si="59"/>
        <v>1</v>
      </c>
      <c r="T140" s="34">
        <f t="shared" si="59"/>
        <v>1</v>
      </c>
      <c r="U140" s="34">
        <f t="shared" si="59"/>
        <v>1</v>
      </c>
      <c r="V140" s="34">
        <f t="shared" si="59"/>
        <v>1</v>
      </c>
      <c r="W140" s="118">
        <f t="shared" si="59"/>
        <v>1</v>
      </c>
      <c r="X140" s="34">
        <f t="shared" si="59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60">F138-F139</f>
        <v>0</v>
      </c>
      <c r="G141" s="85">
        <f t="shared" si="60"/>
        <v>0</v>
      </c>
      <c r="H141" s="85">
        <f t="shared" si="60"/>
        <v>0</v>
      </c>
      <c r="I141" s="85">
        <f t="shared" si="60"/>
        <v>0</v>
      </c>
      <c r="J141" s="85">
        <f t="shared" si="60"/>
        <v>0</v>
      </c>
      <c r="K141" s="85">
        <f>K138-K139-K137</f>
        <v>0</v>
      </c>
      <c r="L141" s="85">
        <f t="shared" si="60"/>
        <v>0</v>
      </c>
      <c r="M141" s="85">
        <f t="shared" si="60"/>
        <v>0</v>
      </c>
      <c r="N141" s="85">
        <f t="shared" si="60"/>
        <v>0</v>
      </c>
      <c r="O141" s="85">
        <f>O138-O139</f>
        <v>0</v>
      </c>
      <c r="P141" s="85">
        <f t="shared" si="60"/>
        <v>0</v>
      </c>
      <c r="Q141" s="85">
        <f t="shared" si="60"/>
        <v>0</v>
      </c>
      <c r="R141" s="85">
        <f>R138-R139</f>
        <v>20</v>
      </c>
      <c r="S141" s="85">
        <f t="shared" si="60"/>
        <v>0</v>
      </c>
      <c r="T141" s="85">
        <f>T138-T139</f>
        <v>0</v>
      </c>
      <c r="U141" s="85">
        <f t="shared" si="60"/>
        <v>0</v>
      </c>
      <c r="V141" s="85">
        <f>V138-V139</f>
        <v>0</v>
      </c>
      <c r="W141" s="183">
        <f t="shared" si="60"/>
        <v>0</v>
      </c>
      <c r="X141" s="85">
        <f t="shared" si="60"/>
        <v>0</v>
      </c>
      <c r="Y141" s="85">
        <f t="shared" si="60"/>
        <v>0</v>
      </c>
      <c r="Z141" s="168"/>
    </row>
    <row r="142" spans="1:26" s="12" customFormat="1" ht="27.75" hidden="1" customHeight="1" x14ac:dyDescent="0.2">
      <c r="A142" s="13" t="s">
        <v>182</v>
      </c>
      <c r="B142" s="93"/>
      <c r="C142" s="26"/>
      <c r="D142" s="16" t="e">
        <f t="shared" si="58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8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3" t="e">
        <f t="shared" si="61"/>
        <v>#DIV/0!</v>
      </c>
      <c r="H144" s="93" t="e">
        <f t="shared" si="61"/>
        <v>#DIV/0!</v>
      </c>
      <c r="I144" s="93" t="e">
        <f t="shared" si="61"/>
        <v>#DIV/0!</v>
      </c>
      <c r="J144" s="93" t="e">
        <f t="shared" si="61"/>
        <v>#DIV/0!</v>
      </c>
      <c r="K144" s="93" t="e">
        <f t="shared" si="61"/>
        <v>#DIV/0!</v>
      </c>
      <c r="L144" s="93" t="e">
        <f t="shared" si="61"/>
        <v>#DIV/0!</v>
      </c>
      <c r="M144" s="93" t="e">
        <f t="shared" si="61"/>
        <v>#DIV/0!</v>
      </c>
      <c r="N144" s="93" t="e">
        <f t="shared" si="61"/>
        <v>#DIV/0!</v>
      </c>
      <c r="O144" s="93" t="e">
        <f t="shared" si="61"/>
        <v>#DIV/0!</v>
      </c>
      <c r="P144" s="93" t="e">
        <f t="shared" si="61"/>
        <v>#DIV/0!</v>
      </c>
      <c r="Q144" s="93" t="e">
        <f t="shared" si="61"/>
        <v>#DIV/0!</v>
      </c>
      <c r="R144" s="93" t="e">
        <f t="shared" si="61"/>
        <v>#DIV/0!</v>
      </c>
      <c r="S144" s="93" t="e">
        <f t="shared" si="61"/>
        <v>#DIV/0!</v>
      </c>
      <c r="T144" s="93" t="e">
        <f t="shared" si="61"/>
        <v>#DIV/0!</v>
      </c>
      <c r="U144" s="93" t="e">
        <f t="shared" si="61"/>
        <v>#DIV/0!</v>
      </c>
      <c r="V144" s="93" t="e">
        <f t="shared" si="61"/>
        <v>#DIV/0!</v>
      </c>
      <c r="W144" s="115" t="e">
        <f t="shared" si="61"/>
        <v>#DIV/0!</v>
      </c>
      <c r="X144" s="93" t="e">
        <f t="shared" si="61"/>
        <v>#DIV/0!</v>
      </c>
      <c r="Y144" s="93" t="e">
        <f t="shared" si="61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8"/>
        <v>1.2400267638184448</v>
      </c>
      <c r="E145" s="159">
        <f t="shared" ref="E145" si="62">E143/E139*10</f>
        <v>179.62025316455697</v>
      </c>
      <c r="F145" s="159">
        <f t="shared" ref="F145:G145" si="63">F143/F139*10</f>
        <v>180.92592592592592</v>
      </c>
      <c r="G145" s="159">
        <f t="shared" si="63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4">M143/M139*10</f>
        <v>202.25806451612902</v>
      </c>
      <c r="N145" s="159">
        <f t="shared" si="64"/>
        <v>198</v>
      </c>
      <c r="O145" s="159">
        <f t="shared" si="64"/>
        <v>169.63917525773195</v>
      </c>
      <c r="P145" s="159">
        <f t="shared" si="64"/>
        <v>229.78448275862067</v>
      </c>
      <c r="Q145" s="159">
        <f t="shared" si="64"/>
        <v>231.42857142857142</v>
      </c>
      <c r="R145" s="159">
        <f t="shared" si="64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5">U143/U139*10</f>
        <v>200.95652173913044</v>
      </c>
      <c r="V145" s="159">
        <f t="shared" si="65"/>
        <v>185.10638297872339</v>
      </c>
      <c r="W145" s="180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2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6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6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7">L150/L149</f>
        <v>1</v>
      </c>
      <c r="M151" s="29">
        <f t="shared" si="67"/>
        <v>1</v>
      </c>
      <c r="N151" s="29">
        <f t="shared" si="67"/>
        <v>1</v>
      </c>
      <c r="O151" s="29">
        <f t="shared" si="67"/>
        <v>1</v>
      </c>
      <c r="P151" s="29">
        <f t="shared" si="67"/>
        <v>0.8527131782945736</v>
      </c>
      <c r="Q151" s="29"/>
      <c r="R151" s="29">
        <f t="shared" si="67"/>
        <v>1</v>
      </c>
      <c r="S151" s="29">
        <f t="shared" si="67"/>
        <v>0.80555555555555558</v>
      </c>
      <c r="T151" s="29">
        <f t="shared" si="67"/>
        <v>1</v>
      </c>
      <c r="U151" s="29"/>
      <c r="V151" s="29">
        <f t="shared" si="67"/>
        <v>1</v>
      </c>
      <c r="W151" s="117">
        <f t="shared" si="67"/>
        <v>1</v>
      </c>
      <c r="X151" s="29">
        <f t="shared" si="67"/>
        <v>1</v>
      </c>
      <c r="Y151" s="29">
        <f t="shared" si="67"/>
        <v>1</v>
      </c>
    </row>
    <row r="152" spans="1:26" s="12" customFormat="1" ht="30.75" hidden="1" customHeight="1" x14ac:dyDescent="0.2">
      <c r="A152" s="13" t="s">
        <v>183</v>
      </c>
      <c r="B152" s="93"/>
      <c r="C152" s="93"/>
      <c r="D152" s="15" t="e">
        <f t="shared" si="66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6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 x14ac:dyDescent="0.2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6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8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6"/>
        <v>1.2547953971398853</v>
      </c>
      <c r="E155" s="55">
        <f>E153/E150*10</f>
        <v>380.4545454545455</v>
      </c>
      <c r="F155" s="55">
        <f t="shared" ref="F155:G155" si="69">F153/F150*10</f>
        <v>484.18604651162786</v>
      </c>
      <c r="G155" s="55">
        <f t="shared" si="69"/>
        <v>278.09965237543457</v>
      </c>
      <c r="H155" s="55"/>
      <c r="I155" s="55">
        <f t="shared" ref="I155:N155" si="70">I153/I150*10</f>
        <v>94.375</v>
      </c>
      <c r="J155" s="55">
        <f t="shared" si="70"/>
        <v>320</v>
      </c>
      <c r="K155" s="55">
        <f t="shared" si="70"/>
        <v>605.29058116232466</v>
      </c>
      <c r="L155" s="55">
        <f>L153/L150*10</f>
        <v>543.936170212766</v>
      </c>
      <c r="M155" s="55">
        <f t="shared" si="70"/>
        <v>264.89361702127661</v>
      </c>
      <c r="N155" s="55">
        <f t="shared" si="70"/>
        <v>95.833333333333343</v>
      </c>
      <c r="O155" s="55">
        <f t="shared" ref="O155:P155" si="71">O153/O150*10</f>
        <v>253</v>
      </c>
      <c r="P155" s="55">
        <f t="shared" si="71"/>
        <v>358</v>
      </c>
      <c r="Q155" s="55"/>
      <c r="R155" s="55">
        <f t="shared" ref="R155:Y155" si="72">R153/R150*10</f>
        <v>133.74647887323943</v>
      </c>
      <c r="S155" s="55">
        <f t="shared" si="72"/>
        <v>445.86206896551721</v>
      </c>
      <c r="T155" s="55">
        <f t="shared" si="72"/>
        <v>719.04761904761904</v>
      </c>
      <c r="U155" s="55"/>
      <c r="V155" s="55">
        <f t="shared" si="72"/>
        <v>186.36363636363637</v>
      </c>
      <c r="W155" s="184">
        <f t="shared" si="72"/>
        <v>455.78947368421052</v>
      </c>
      <c r="X155" s="55">
        <f t="shared" si="72"/>
        <v>160.34482758620692</v>
      </c>
      <c r="Y155" s="55">
        <f t="shared" si="72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3">F149-F150</f>
        <v>0</v>
      </c>
      <c r="G156" s="162">
        <f>G149-G150</f>
        <v>0</v>
      </c>
      <c r="H156" s="162">
        <f>H149-H150</f>
        <v>0</v>
      </c>
      <c r="I156" s="162">
        <f t="shared" si="73"/>
        <v>0</v>
      </c>
      <c r="J156" s="162">
        <f t="shared" si="73"/>
        <v>0</v>
      </c>
      <c r="K156" s="162">
        <f t="shared" si="73"/>
        <v>1.9500000000000028</v>
      </c>
      <c r="L156" s="162">
        <f t="shared" si="73"/>
        <v>0</v>
      </c>
      <c r="M156" s="162">
        <f t="shared" si="73"/>
        <v>0</v>
      </c>
      <c r="N156" s="162">
        <f t="shared" si="73"/>
        <v>0</v>
      </c>
      <c r="O156" s="162">
        <f t="shared" si="73"/>
        <v>0</v>
      </c>
      <c r="P156" s="162">
        <f t="shared" si="73"/>
        <v>19</v>
      </c>
      <c r="Q156" s="162">
        <f t="shared" si="73"/>
        <v>0</v>
      </c>
      <c r="R156" s="162">
        <f t="shared" si="73"/>
        <v>0</v>
      </c>
      <c r="S156" s="162">
        <f t="shared" si="73"/>
        <v>7</v>
      </c>
      <c r="T156" s="162">
        <f t="shared" si="73"/>
        <v>0</v>
      </c>
      <c r="U156" s="162">
        <f t="shared" si="73"/>
        <v>0</v>
      </c>
      <c r="V156" s="162">
        <f t="shared" si="73"/>
        <v>0</v>
      </c>
      <c r="W156" s="185">
        <f t="shared" si="73"/>
        <v>0</v>
      </c>
      <c r="X156" s="162">
        <f t="shared" si="73"/>
        <v>0</v>
      </c>
      <c r="Y156" s="162">
        <f t="shared" si="73"/>
        <v>0</v>
      </c>
      <c r="Z156" s="170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6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6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4">R158/R157*10</f>
        <v>25</v>
      </c>
      <c r="S159" s="55"/>
      <c r="T159" s="55"/>
      <c r="U159" s="55">
        <f t="shared" ref="U159:Y159" si="75">U158/U157*10</f>
        <v>180</v>
      </c>
      <c r="V159" s="55"/>
      <c r="W159" s="184"/>
      <c r="X159" s="55"/>
      <c r="Y159" s="55">
        <f t="shared" si="75"/>
        <v>60</v>
      </c>
    </row>
    <row r="160" spans="1:26" s="12" customFormat="1" ht="30" hidden="1" customHeight="1" x14ac:dyDescent="0.2">
      <c r="A160" s="11" t="s">
        <v>212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6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4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4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6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4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7">P168+P171+P188+P174+P177+P183</f>
        <v>1189</v>
      </c>
      <c r="Q164" s="161">
        <f t="shared" si="77"/>
        <v>4479</v>
      </c>
      <c r="R164" s="161">
        <f t="shared" si="77"/>
        <v>525.5</v>
      </c>
      <c r="S164" s="161">
        <f t="shared" si="77"/>
        <v>1005.6</v>
      </c>
      <c r="T164" s="161">
        <f t="shared" si="77"/>
        <v>913</v>
      </c>
      <c r="U164" s="161">
        <f t="shared" si="77"/>
        <v>1353</v>
      </c>
      <c r="V164" s="161">
        <f t="shared" si="77"/>
        <v>522</v>
      </c>
      <c r="W164" s="146">
        <f t="shared" si="77"/>
        <v>1453</v>
      </c>
      <c r="X164" s="161">
        <f t="shared" si="77"/>
        <v>1377</v>
      </c>
      <c r="Y164" s="161">
        <f t="shared" si="77"/>
        <v>175</v>
      </c>
    </row>
    <row r="165" spans="1:26" s="12" customFormat="1" ht="31.5" hidden="1" customHeight="1" x14ac:dyDescent="0.2">
      <c r="A165" s="147" t="s">
        <v>207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8">E169+E172+E175+E189+E178+E184</f>
        <v>8117</v>
      </c>
      <c r="F165" s="54">
        <f t="shared" si="78"/>
        <v>526</v>
      </c>
      <c r="G165" s="54">
        <f t="shared" si="78"/>
        <v>1341</v>
      </c>
      <c r="H165" s="54">
        <f t="shared" si="78"/>
        <v>1326</v>
      </c>
      <c r="I165" s="54">
        <f t="shared" si="78"/>
        <v>820.7</v>
      </c>
      <c r="J165" s="54">
        <f>J169+J172+J175+J189+J178+J184</f>
        <v>4881</v>
      </c>
      <c r="K165" s="54">
        <f t="shared" si="78"/>
        <v>671</v>
      </c>
      <c r="L165" s="54">
        <f t="shared" si="78"/>
        <v>1632</v>
      </c>
      <c r="M165" s="54">
        <f t="shared" si="78"/>
        <v>1046</v>
      </c>
      <c r="N165" s="54">
        <f t="shared" si="78"/>
        <v>79</v>
      </c>
      <c r="O165" s="54">
        <f t="shared" si="78"/>
        <v>735</v>
      </c>
      <c r="P165" s="54">
        <f t="shared" si="78"/>
        <v>1697</v>
      </c>
      <c r="Q165" s="54">
        <f t="shared" si="78"/>
        <v>5598</v>
      </c>
      <c r="R165" s="54">
        <f t="shared" si="78"/>
        <v>532.65000000000009</v>
      </c>
      <c r="S165" s="54">
        <f t="shared" si="78"/>
        <v>2262.6999999999998</v>
      </c>
      <c r="T165" s="54">
        <f t="shared" si="78"/>
        <v>813</v>
      </c>
      <c r="U165" s="54">
        <f t="shared" si="78"/>
        <v>2815</v>
      </c>
      <c r="V165" s="54">
        <f t="shared" si="78"/>
        <v>522</v>
      </c>
      <c r="W165" s="186">
        <f t="shared" si="78"/>
        <v>1741</v>
      </c>
      <c r="X165" s="54">
        <f t="shared" si="78"/>
        <v>2605</v>
      </c>
      <c r="Y165" s="54">
        <f t="shared" si="78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9">C166/B166</f>
        <v>1.882771919887686</v>
      </c>
      <c r="E166" s="55">
        <f t="shared" ref="E166:X166" si="80">E165/E164*10</f>
        <v>13.64201680672269</v>
      </c>
      <c r="F166" s="55">
        <f t="shared" si="80"/>
        <v>17.30263157894737</v>
      </c>
      <c r="G166" s="55">
        <f t="shared" si="80"/>
        <v>14.850498338870432</v>
      </c>
      <c r="H166" s="55">
        <f t="shared" si="80"/>
        <v>12.701149425287356</v>
      </c>
      <c r="I166" s="55">
        <f t="shared" si="80"/>
        <v>8.7401490947816836</v>
      </c>
      <c r="J166" s="55">
        <f t="shared" si="80"/>
        <v>8.8279978296256107</v>
      </c>
      <c r="K166" s="55">
        <f t="shared" si="80"/>
        <v>28.675213675213676</v>
      </c>
      <c r="L166" s="55">
        <f t="shared" si="80"/>
        <v>15.319628273725712</v>
      </c>
      <c r="M166" s="55">
        <f t="shared" si="80"/>
        <v>9.7848456501403174</v>
      </c>
      <c r="N166" s="55">
        <f t="shared" si="80"/>
        <v>6.0305343511450378</v>
      </c>
      <c r="O166" s="55">
        <f t="shared" si="80"/>
        <v>11.307692307692307</v>
      </c>
      <c r="P166" s="55">
        <f t="shared" si="80"/>
        <v>14.272497897392766</v>
      </c>
      <c r="Q166" s="55">
        <f t="shared" si="80"/>
        <v>12.498325519089082</v>
      </c>
      <c r="R166" s="55">
        <f t="shared" si="80"/>
        <v>10.136060894386301</v>
      </c>
      <c r="S166" s="55">
        <f t="shared" si="80"/>
        <v>22.500994431185362</v>
      </c>
      <c r="T166" s="55">
        <f t="shared" si="80"/>
        <v>8.904709748083242</v>
      </c>
      <c r="U166" s="55">
        <f t="shared" si="80"/>
        <v>20.805617147080561</v>
      </c>
      <c r="V166" s="55">
        <f t="shared" si="80"/>
        <v>10</v>
      </c>
      <c r="W166" s="184">
        <f t="shared" si="80"/>
        <v>11.982105987611838</v>
      </c>
      <c r="X166" s="55">
        <f t="shared" si="80"/>
        <v>18.917937545388526</v>
      </c>
      <c r="Y166" s="55">
        <f t="shared" ref="Y166" si="81">Y165/Y164*10</f>
        <v>23.028571428571428</v>
      </c>
    </row>
    <row r="167" spans="1:26" s="86" customFormat="1" ht="30" hidden="1" customHeight="1" x14ac:dyDescent="0.2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2">E163-E164</f>
        <v>500</v>
      </c>
      <c r="F167" s="162">
        <f t="shared" si="82"/>
        <v>275</v>
      </c>
      <c r="G167" s="162">
        <f>G163-G164</f>
        <v>259.59999999999991</v>
      </c>
      <c r="H167" s="162">
        <f>H163-H164</f>
        <v>0</v>
      </c>
      <c r="I167" s="162">
        <f t="shared" si="82"/>
        <v>50</v>
      </c>
      <c r="J167" s="162">
        <f t="shared" si="82"/>
        <v>24</v>
      </c>
      <c r="K167" s="162">
        <f t="shared" si="82"/>
        <v>160</v>
      </c>
      <c r="L167" s="162">
        <f t="shared" si="82"/>
        <v>415</v>
      </c>
      <c r="M167" s="162">
        <f t="shared" si="82"/>
        <v>0</v>
      </c>
      <c r="N167" s="162">
        <f t="shared" si="82"/>
        <v>87</v>
      </c>
      <c r="O167" s="162">
        <f t="shared" si="82"/>
        <v>0</v>
      </c>
      <c r="P167" s="162">
        <f t="shared" si="82"/>
        <v>0</v>
      </c>
      <c r="Q167" s="162">
        <f t="shared" si="82"/>
        <v>799</v>
      </c>
      <c r="R167" s="162">
        <f>R163-R164</f>
        <v>0</v>
      </c>
      <c r="S167" s="162">
        <f t="shared" si="82"/>
        <v>0</v>
      </c>
      <c r="T167" s="162">
        <f t="shared" si="82"/>
        <v>261.5</v>
      </c>
      <c r="U167" s="162">
        <f t="shared" si="82"/>
        <v>902</v>
      </c>
      <c r="V167" s="162">
        <f>V160-V164</f>
        <v>0</v>
      </c>
      <c r="W167" s="185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3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 x14ac:dyDescent="0.2">
      <c r="A169" s="147" t="s">
        <v>112</v>
      </c>
      <c r="B169" s="23">
        <v>7284</v>
      </c>
      <c r="C169" s="23">
        <f>SUM(E169:Y169)</f>
        <v>21911</v>
      </c>
      <c r="D169" s="15">
        <f t="shared" si="83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7">
        <v>1508</v>
      </c>
      <c r="X169" s="149">
        <v>2215</v>
      </c>
      <c r="Y169" s="148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3"/>
        <v>1.6709098650827199</v>
      </c>
      <c r="E170" s="55">
        <f t="shared" ref="E170:F170" si="84">E169/E168*10</f>
        <v>14.019627887957473</v>
      </c>
      <c r="F170" s="55">
        <f t="shared" si="84"/>
        <v>28</v>
      </c>
      <c r="G170" s="55">
        <f t="shared" ref="G170:J170" si="85">G169/G168*10</f>
        <v>10.25</v>
      </c>
      <c r="H170" s="55">
        <f t="shared" si="85"/>
        <v>10</v>
      </c>
      <c r="I170" s="55">
        <f t="shared" si="85"/>
        <v>6</v>
      </c>
      <c r="J170" s="55">
        <f t="shared" si="85"/>
        <v>8.0018587360594786</v>
      </c>
      <c r="K170" s="55">
        <f t="shared" ref="K170:L170" si="86">K169/K168*10</f>
        <v>18</v>
      </c>
      <c r="L170" s="55">
        <f t="shared" si="86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7">S169/S168*10</f>
        <v>28.571428571428573</v>
      </c>
      <c r="T170" s="55"/>
      <c r="U170" s="55">
        <f t="shared" ref="U170:X170" si="88">U169/U168*10</f>
        <v>14</v>
      </c>
      <c r="V170" s="55">
        <f t="shared" si="88"/>
        <v>10</v>
      </c>
      <c r="W170" s="184">
        <f t="shared" si="88"/>
        <v>13.32155477031802</v>
      </c>
      <c r="X170" s="55">
        <f t="shared" si="88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6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6"/>
        <v>1.2708507654071461</v>
      </c>
      <c r="E173" s="51"/>
      <c r="F173" s="51">
        <f t="shared" ref="F173" si="89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0">J172/J171*10</f>
        <v>7.799009200283086</v>
      </c>
      <c r="K173" s="51">
        <f t="shared" ref="K173:M173" si="91">K172/K171*10</f>
        <v>9.6491228070175445</v>
      </c>
      <c r="L173" s="51"/>
      <c r="M173" s="51">
        <f t="shared" si="91"/>
        <v>9.7848456501403174</v>
      </c>
      <c r="N173" s="51">
        <f t="shared" ref="N173:Q173" si="92">N172/N171*10</f>
        <v>5.9689922480620154</v>
      </c>
      <c r="O173" s="51"/>
      <c r="P173" s="51">
        <f t="shared" si="92"/>
        <v>10</v>
      </c>
      <c r="Q173" s="51">
        <f t="shared" si="92"/>
        <v>1</v>
      </c>
      <c r="R173" s="51">
        <f>R172/R171*10</f>
        <v>6.7</v>
      </c>
      <c r="S173" s="51"/>
      <c r="T173" s="51">
        <f t="shared" ref="T173" si="93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6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6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6"/>
        <v>0.78533138410795078</v>
      </c>
      <c r="E176" s="51"/>
      <c r="F176" s="51">
        <f t="shared" ref="F176:G176" si="94">F175/F174*10</f>
        <v>16</v>
      </c>
      <c r="G176" s="51">
        <f t="shared" si="94"/>
        <v>18</v>
      </c>
      <c r="H176" s="51"/>
      <c r="I176" s="51">
        <f t="shared" ref="I176" si="95">I175/I174*10</f>
        <v>5.34</v>
      </c>
      <c r="J176" s="51"/>
      <c r="K176" s="51"/>
      <c r="L176" s="51"/>
      <c r="M176" s="51"/>
      <c r="N176" s="51">
        <f t="shared" ref="N176" si="96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6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6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6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6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6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6"/>
        <v>2.5854148087373217</v>
      </c>
      <c r="E182" s="55"/>
      <c r="F182" s="55"/>
      <c r="G182" s="55">
        <f t="shared" ref="G182" si="97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4"/>
      <c r="X182" s="55">
        <f t="shared" ref="X182" si="98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6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6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6"/>
        <v>1.0602310010585092</v>
      </c>
      <c r="E185" s="55">
        <f t="shared" ref="E185:G185" si="99">E184/E183*10</f>
        <v>20</v>
      </c>
      <c r="F185" s="55"/>
      <c r="G185" s="55">
        <f t="shared" si="99"/>
        <v>13.729372937293729</v>
      </c>
      <c r="H185" s="55"/>
      <c r="I185" s="55">
        <f t="shared" ref="I185:L185" si="100">I184/I183*10</f>
        <v>13.799999999999999</v>
      </c>
      <c r="J185" s="55">
        <f t="shared" si="100"/>
        <v>10.238853503184712</v>
      </c>
      <c r="K185" s="55">
        <f t="shared" si="100"/>
        <v>21.5625</v>
      </c>
      <c r="L185" s="55">
        <f t="shared" si="100"/>
        <v>16.46927374301676</v>
      </c>
      <c r="M185" s="55"/>
      <c r="N185" s="55"/>
      <c r="O185" s="55"/>
      <c r="P185" s="55"/>
      <c r="Q185" s="55"/>
      <c r="R185" s="55">
        <f t="shared" ref="R185" si="101">R184/R183*10</f>
        <v>9.9047619047619051</v>
      </c>
      <c r="S185" s="55"/>
      <c r="T185" s="55">
        <f t="shared" ref="T185:U185" si="102">T184/T183*10</f>
        <v>10</v>
      </c>
      <c r="U185" s="55">
        <f t="shared" si="102"/>
        <v>22.002152852529598</v>
      </c>
      <c r="V185" s="55"/>
      <c r="W185" s="184"/>
      <c r="X185" s="55">
        <f>X184/X183*10</f>
        <v>10</v>
      </c>
      <c r="Y185" s="55">
        <f>Y184/Y183*10</f>
        <v>23.028571428571428</v>
      </c>
    </row>
    <row r="186" spans="1:25" s="155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6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3">E189/E188*10</f>
        <v>10.996852046169989</v>
      </c>
      <c r="F190" s="57">
        <f t="shared" si="103"/>
        <v>10</v>
      </c>
      <c r="G190" s="57"/>
      <c r="H190" s="57">
        <f>H189/H188*10</f>
        <v>10.748663101604279</v>
      </c>
      <c r="I190" s="57">
        <f t="shared" ref="I190:J190" si="104">I189/I188*10</f>
        <v>9.8739495798319332</v>
      </c>
      <c r="J190" s="57">
        <f t="shared" si="104"/>
        <v>16</v>
      </c>
      <c r="K190" s="57"/>
      <c r="L190" s="57"/>
      <c r="M190" s="57"/>
      <c r="N190" s="57"/>
      <c r="O190" s="57"/>
      <c r="P190" s="57">
        <f t="shared" ref="P190:X190" si="105">P189/P188*10</f>
        <v>10.952380952380953</v>
      </c>
      <c r="Q190" s="57">
        <f t="shared" si="105"/>
        <v>7.7245745943806892</v>
      </c>
      <c r="R190" s="57">
        <f t="shared" si="105"/>
        <v>10</v>
      </c>
      <c r="S190" s="57">
        <f t="shared" si="105"/>
        <v>5</v>
      </c>
      <c r="T190" s="57">
        <f t="shared" si="105"/>
        <v>10</v>
      </c>
      <c r="U190" s="57"/>
      <c r="V190" s="57"/>
      <c r="W190" s="188">
        <f t="shared" si="105"/>
        <v>7.2585669781931461</v>
      </c>
      <c r="X190" s="57">
        <f t="shared" si="105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6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6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 x14ac:dyDescent="0.2">
      <c r="A192" s="52" t="s">
        <v>194</v>
      </c>
      <c r="B192" s="23"/>
      <c r="C192" s="27">
        <v>14</v>
      </c>
      <c r="D192" s="15" t="e">
        <f t="shared" si="66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6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7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6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6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8">L196</f>
        <v>2.5</v>
      </c>
      <c r="M195" s="57"/>
      <c r="N195" s="57"/>
      <c r="O195" s="57"/>
      <c r="P195" s="57">
        <f t="shared" ref="P195" si="109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6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0">L194/L192*10</f>
        <v>2.5</v>
      </c>
      <c r="M196" s="138"/>
      <c r="N196" s="138"/>
      <c r="O196" s="138"/>
      <c r="P196" s="138">
        <f t="shared" ref="P196" si="111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9"/>
      <c r="X196" s="137"/>
      <c r="Y196" s="137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6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9">
        <v>42</v>
      </c>
      <c r="X197" s="137"/>
      <c r="Y197" s="137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6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9">
        <v>85.8</v>
      </c>
      <c r="X198" s="137"/>
      <c r="Y198" s="137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6"/>
        <v>1.1732036905939913</v>
      </c>
      <c r="E199" s="137"/>
      <c r="F199" s="137"/>
      <c r="G199" s="138"/>
      <c r="H199" s="138">
        <f t="shared" ref="H199" si="112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3">O198/O197*10</f>
        <v>5.2</v>
      </c>
      <c r="P199" s="138"/>
      <c r="Q199" s="138"/>
      <c r="R199" s="138">
        <f t="shared" ref="R199:T199" si="114">R198/R197*10</f>
        <v>16.700000000000003</v>
      </c>
      <c r="S199" s="138">
        <f t="shared" si="114"/>
        <v>11.210191082802549</v>
      </c>
      <c r="T199" s="138">
        <f t="shared" si="114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5">F200/F203</f>
        <v>0.65834557023984341</v>
      </c>
      <c r="G201" s="92">
        <f t="shared" si="115"/>
        <v>0.99909008189262971</v>
      </c>
      <c r="H201" s="92">
        <f>H200/H203</f>
        <v>0.70823529411764707</v>
      </c>
      <c r="I201" s="92">
        <f t="shared" si="115"/>
        <v>0.92702462177395428</v>
      </c>
      <c r="J201" s="92">
        <f t="shared" si="115"/>
        <v>1.0508474576271187</v>
      </c>
      <c r="K201" s="92">
        <f t="shared" si="115"/>
        <v>0.84554547569202143</v>
      </c>
      <c r="L201" s="92">
        <f t="shared" si="115"/>
        <v>0.85626608592357945</v>
      </c>
      <c r="M201" s="92">
        <f t="shared" si="115"/>
        <v>0.96660030966600308</v>
      </c>
      <c r="N201" s="92">
        <f t="shared" si="115"/>
        <v>0.91745177209510986</v>
      </c>
      <c r="O201" s="92">
        <f t="shared" si="115"/>
        <v>0.625</v>
      </c>
      <c r="P201" s="92">
        <f t="shared" si="115"/>
        <v>0.80107755565007799</v>
      </c>
      <c r="Q201" s="92">
        <f t="shared" si="115"/>
        <v>0.92377622377622381</v>
      </c>
      <c r="R201" s="92">
        <f t="shared" si="115"/>
        <v>1.0005871990604815</v>
      </c>
      <c r="S201" s="92">
        <f t="shared" si="115"/>
        <v>0.92522510766018529</v>
      </c>
      <c r="T201" s="92">
        <f t="shared" si="115"/>
        <v>0.99314565483476136</v>
      </c>
      <c r="U201" s="92">
        <f t="shared" si="115"/>
        <v>0.64378985727300331</v>
      </c>
      <c r="V201" s="92">
        <f t="shared" si="115"/>
        <v>0.92272727272727273</v>
      </c>
      <c r="W201" s="116">
        <f t="shared" si="115"/>
        <v>1.0491803278688525</v>
      </c>
      <c r="X201" s="92">
        <f t="shared" si="115"/>
        <v>0.87740907114910882</v>
      </c>
      <c r="Y201" s="92">
        <f t="shared" si="115"/>
        <v>0.72708113804004215</v>
      </c>
    </row>
    <row r="202" spans="1:25" s="155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6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6"/>
        <v>0.91988652322903208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6"/>
        <v>0.91988652322903197</v>
      </c>
      <c r="E205" s="16">
        <f t="shared" ref="E205:Y205" si="117">E204/E203</f>
        <v>1.020545185980932</v>
      </c>
      <c r="F205" s="16">
        <f t="shared" si="117"/>
        <v>0.48507097405775818</v>
      </c>
      <c r="G205" s="16">
        <f t="shared" si="117"/>
        <v>0.80746132848043672</v>
      </c>
      <c r="H205" s="16">
        <f t="shared" si="117"/>
        <v>0.70823529411764707</v>
      </c>
      <c r="I205" s="16">
        <f t="shared" si="117"/>
        <v>0.92049836843666566</v>
      </c>
      <c r="J205" s="16">
        <f t="shared" si="117"/>
        <v>1</v>
      </c>
      <c r="K205" s="16">
        <f t="shared" si="117"/>
        <v>0.5664107932077227</v>
      </c>
      <c r="L205" s="16">
        <f t="shared" si="117"/>
        <v>0.5311819441694714</v>
      </c>
      <c r="M205" s="16">
        <f t="shared" si="117"/>
        <v>0.93541251935412517</v>
      </c>
      <c r="N205" s="16">
        <f t="shared" si="117"/>
        <v>0.6543292956482728</v>
      </c>
      <c r="O205" s="16">
        <f t="shared" si="117"/>
        <v>0.625</v>
      </c>
      <c r="P205" s="16">
        <f t="shared" si="117"/>
        <v>0.74223734581029355</v>
      </c>
      <c r="Q205" s="16">
        <f t="shared" si="117"/>
        <v>0.50979020979020984</v>
      </c>
      <c r="R205" s="16">
        <f t="shared" si="117"/>
        <v>1.0005871990604815</v>
      </c>
      <c r="S205" s="16">
        <f t="shared" si="117"/>
        <v>0.89129583713950145</v>
      </c>
      <c r="T205" s="16">
        <f t="shared" si="117"/>
        <v>0.86903304773561807</v>
      </c>
      <c r="U205" s="16">
        <f t="shared" si="117"/>
        <v>0.51412086243546917</v>
      </c>
      <c r="V205" s="16">
        <f t="shared" si="117"/>
        <v>0.51863636363636367</v>
      </c>
      <c r="W205" s="114">
        <f t="shared" si="117"/>
        <v>1.0390163934426229</v>
      </c>
      <c r="X205" s="16">
        <f t="shared" si="117"/>
        <v>0.7958266917837995</v>
      </c>
      <c r="Y205" s="16">
        <f t="shared" si="117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6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6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90"/>
      <c r="X208" s="58"/>
      <c r="Y208" s="58"/>
    </row>
    <row r="209" spans="1:35" s="47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8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8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8"/>
        <v>0.9896596207139442</v>
      </c>
      <c r="E211" s="69">
        <f t="shared" ref="E211:Y211" si="119">E210/E209</f>
        <v>1</v>
      </c>
      <c r="F211" s="69">
        <f t="shared" si="119"/>
        <v>0.95607235142118863</v>
      </c>
      <c r="G211" s="69">
        <f t="shared" si="119"/>
        <v>0.98566473988439307</v>
      </c>
      <c r="H211" s="69">
        <f t="shared" si="119"/>
        <v>0.90769445608155286</v>
      </c>
      <c r="I211" s="69">
        <f t="shared" si="119"/>
        <v>0.91831204026325974</v>
      </c>
      <c r="J211" s="69">
        <f t="shared" si="119"/>
        <v>1</v>
      </c>
      <c r="K211" s="69">
        <f t="shared" si="119"/>
        <v>0.9296547273313972</v>
      </c>
      <c r="L211" s="69">
        <f t="shared" si="119"/>
        <v>0.99889964788732399</v>
      </c>
      <c r="M211" s="69">
        <f t="shared" si="119"/>
        <v>1.0148384353741497</v>
      </c>
      <c r="N211" s="69">
        <f t="shared" si="119"/>
        <v>1</v>
      </c>
      <c r="O211" s="69">
        <f t="shared" si="119"/>
        <v>0.8482384823848238</v>
      </c>
      <c r="P211" s="69">
        <f t="shared" si="119"/>
        <v>0.87502930832356385</v>
      </c>
      <c r="Q211" s="69">
        <f t="shared" si="119"/>
        <v>1</v>
      </c>
      <c r="R211" s="69">
        <f t="shared" si="119"/>
        <v>1</v>
      </c>
      <c r="S211" s="69">
        <f t="shared" si="119"/>
        <v>0.98431251922485385</v>
      </c>
      <c r="T211" s="69">
        <f t="shared" si="119"/>
        <v>1</v>
      </c>
      <c r="U211" s="69">
        <f t="shared" si="119"/>
        <v>1</v>
      </c>
      <c r="V211" s="69">
        <f t="shared" si="119"/>
        <v>1</v>
      </c>
      <c r="W211" s="191">
        <f t="shared" si="119"/>
        <v>1.0001289823294208</v>
      </c>
      <c r="X211" s="69">
        <f t="shared" si="119"/>
        <v>0.94724378371266937</v>
      </c>
      <c r="Y211" s="69">
        <f t="shared" si="119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8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8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8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20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20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20"/>
        <v>1.0955872846876304</v>
      </c>
      <c r="E218" s="26">
        <f>E216*0.45</f>
        <v>1395</v>
      </c>
      <c r="F218" s="26">
        <f t="shared" ref="F218:Y218" si="121">F216*0.45</f>
        <v>1003.5</v>
      </c>
      <c r="G218" s="26">
        <f t="shared" si="121"/>
        <v>5958</v>
      </c>
      <c r="H218" s="26">
        <f t="shared" si="121"/>
        <v>4608.9000000000005</v>
      </c>
      <c r="I218" s="26">
        <f t="shared" si="121"/>
        <v>3887.1</v>
      </c>
      <c r="J218" s="26">
        <f t="shared" si="121"/>
        <v>2754</v>
      </c>
      <c r="K218" s="26">
        <f t="shared" si="121"/>
        <v>3145.05</v>
      </c>
      <c r="L218" s="26">
        <f t="shared" si="121"/>
        <v>3549.6</v>
      </c>
      <c r="M218" s="26">
        <f t="shared" si="121"/>
        <v>1174.05</v>
      </c>
      <c r="N218" s="26">
        <f t="shared" si="121"/>
        <v>1827</v>
      </c>
      <c r="O218" s="26">
        <f t="shared" si="121"/>
        <v>1840.95</v>
      </c>
      <c r="P218" s="26">
        <f t="shared" si="121"/>
        <v>2472.75</v>
      </c>
      <c r="Q218" s="26">
        <f t="shared" si="121"/>
        <v>3091.9500000000003</v>
      </c>
      <c r="R218" s="26">
        <f t="shared" si="121"/>
        <v>1260</v>
      </c>
      <c r="S218" s="26">
        <f t="shared" si="121"/>
        <v>1367.1000000000001</v>
      </c>
      <c r="T218" s="26">
        <f t="shared" si="121"/>
        <v>1440.18</v>
      </c>
      <c r="U218" s="26">
        <f t="shared" si="121"/>
        <v>922.5</v>
      </c>
      <c r="V218" s="26">
        <f t="shared" si="121"/>
        <v>681.30000000000007</v>
      </c>
      <c r="W218" s="94">
        <f t="shared" si="121"/>
        <v>2692.35</v>
      </c>
      <c r="X218" s="26">
        <f t="shared" si="121"/>
        <v>3076.65</v>
      </c>
      <c r="Y218" s="26">
        <f t="shared" si="121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2">F216/F217</f>
        <v>0.75261559230509623</v>
      </c>
      <c r="G219" s="69">
        <f t="shared" si="122"/>
        <v>1.0903401136457218</v>
      </c>
      <c r="H219" s="69">
        <f t="shared" si="122"/>
        <v>0.61918868266731153</v>
      </c>
      <c r="I219" s="69">
        <f t="shared" si="122"/>
        <v>1.3209970943569354</v>
      </c>
      <c r="J219" s="69">
        <f t="shared" si="122"/>
        <v>1.3263979193758126</v>
      </c>
      <c r="K219" s="69">
        <f t="shared" si="122"/>
        <v>1.6178240740740741</v>
      </c>
      <c r="L219" s="69">
        <f t="shared" si="122"/>
        <v>0.99420216788505167</v>
      </c>
      <c r="M219" s="69">
        <f t="shared" si="122"/>
        <v>0.55404544489275853</v>
      </c>
      <c r="N219" s="69">
        <f t="shared" si="122"/>
        <v>1.0642201834862386</v>
      </c>
      <c r="O219" s="69">
        <f t="shared" si="122"/>
        <v>1.3519497686715136</v>
      </c>
      <c r="P219" s="69">
        <f t="shared" si="122"/>
        <v>1.0476644423260248</v>
      </c>
      <c r="Q219" s="69">
        <f t="shared" si="122"/>
        <v>0.81661516520085575</v>
      </c>
      <c r="R219" s="69">
        <f t="shared" si="122"/>
        <v>1.0122921185827911</v>
      </c>
      <c r="S219" s="69">
        <f t="shared" si="122"/>
        <v>0.64734711272107393</v>
      </c>
      <c r="T219" s="69">
        <f t="shared" si="122"/>
        <v>1.0834123222748815</v>
      </c>
      <c r="U219" s="69">
        <f t="shared" si="122"/>
        <v>1.0173697270471465</v>
      </c>
      <c r="V219" s="69">
        <f t="shared" si="122"/>
        <v>1.1949486977111285</v>
      </c>
      <c r="W219" s="191">
        <f t="shared" si="122"/>
        <v>1.0313739010515428</v>
      </c>
      <c r="X219" s="69">
        <f t="shared" si="122"/>
        <v>1.0279657194406857</v>
      </c>
      <c r="Y219" s="69">
        <f t="shared" si="122"/>
        <v>1.2216632139686299</v>
      </c>
    </row>
    <row r="220" spans="1:35" s="157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20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20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20"/>
        <v>1.1534075877537719</v>
      </c>
      <c r="E222" s="26">
        <f>E220*0.3</f>
        <v>90</v>
      </c>
      <c r="F222" s="26">
        <f t="shared" ref="F222:Y222" si="123">F220*0.3</f>
        <v>2520</v>
      </c>
      <c r="G222" s="26">
        <f t="shared" si="123"/>
        <v>8792.1</v>
      </c>
      <c r="H222" s="26">
        <f t="shared" si="123"/>
        <v>6572.7</v>
      </c>
      <c r="I222" s="26">
        <f t="shared" si="123"/>
        <v>2226.2999999999997</v>
      </c>
      <c r="J222" s="26">
        <f t="shared" si="123"/>
        <v>4323</v>
      </c>
      <c r="K222" s="26">
        <f t="shared" si="123"/>
        <v>1410</v>
      </c>
      <c r="L222" s="26">
        <f t="shared" si="123"/>
        <v>4716.5999999999995</v>
      </c>
      <c r="M222" s="26">
        <f t="shared" si="123"/>
        <v>3780</v>
      </c>
      <c r="N222" s="26">
        <f t="shared" si="123"/>
        <v>4590</v>
      </c>
      <c r="O222" s="26">
        <f t="shared" si="123"/>
        <v>3147</v>
      </c>
      <c r="P222" s="26">
        <f t="shared" si="123"/>
        <v>4306.5</v>
      </c>
      <c r="Q222" s="26">
        <f t="shared" si="123"/>
        <v>1042.2</v>
      </c>
      <c r="R222" s="26">
        <f t="shared" si="123"/>
        <v>2370</v>
      </c>
      <c r="S222" s="26">
        <f t="shared" si="123"/>
        <v>4380</v>
      </c>
      <c r="T222" s="26">
        <f t="shared" si="123"/>
        <v>12924.9</v>
      </c>
      <c r="U222" s="26">
        <f t="shared" si="123"/>
        <v>1350</v>
      </c>
      <c r="V222" s="26">
        <f t="shared" si="123"/>
        <v>300</v>
      </c>
      <c r="W222" s="94">
        <f t="shared" si="123"/>
        <v>2272.7999999999997</v>
      </c>
      <c r="X222" s="26">
        <f t="shared" si="123"/>
        <v>13528.199999999999</v>
      </c>
      <c r="Y222" s="26">
        <f t="shared" si="123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20"/>
        <v>1.1415176607548629</v>
      </c>
      <c r="E223" s="92">
        <f t="shared" ref="E223:Y223" si="124">E220/E221</f>
        <v>0.5</v>
      </c>
      <c r="F223" s="92">
        <f t="shared" si="124"/>
        <v>1.05</v>
      </c>
      <c r="G223" s="92">
        <f t="shared" si="124"/>
        <v>1.1665406201488675</v>
      </c>
      <c r="H223" s="92">
        <f t="shared" si="124"/>
        <v>1.1668619514273542</v>
      </c>
      <c r="I223" s="92">
        <f t="shared" si="124"/>
        <v>0.83419514388489213</v>
      </c>
      <c r="J223" s="92">
        <f t="shared" si="124"/>
        <v>1.1945618834452458</v>
      </c>
      <c r="K223" s="92">
        <f t="shared" si="124"/>
        <v>6.619718309859155</v>
      </c>
      <c r="L223" s="92">
        <f t="shared" si="124"/>
        <v>0.798800934864343</v>
      </c>
      <c r="M223" s="92">
        <f t="shared" si="124"/>
        <v>0.97005158210793752</v>
      </c>
      <c r="N223" s="92">
        <f t="shared" si="124"/>
        <v>1.1666920847948756</v>
      </c>
      <c r="O223" s="92">
        <f t="shared" si="124"/>
        <v>1.4307146753955264</v>
      </c>
      <c r="P223" s="92">
        <f t="shared" si="124"/>
        <v>0.93165887850467288</v>
      </c>
      <c r="Q223" s="92">
        <f t="shared" si="124"/>
        <v>1.3249427917620138</v>
      </c>
      <c r="R223" s="92">
        <f t="shared" si="124"/>
        <v>2.4412855377008653</v>
      </c>
      <c r="S223" s="92">
        <f t="shared" si="124"/>
        <v>1.4391325776244455</v>
      </c>
      <c r="T223" s="92">
        <f t="shared" si="124"/>
        <v>0.81031823653325308</v>
      </c>
      <c r="U223" s="92">
        <f t="shared" si="124"/>
        <v>1.3028372900984366</v>
      </c>
      <c r="V223" s="92">
        <f t="shared" si="124"/>
        <v>1.5772870662460567</v>
      </c>
      <c r="W223" s="116">
        <f t="shared" si="124"/>
        <v>1.024337479718767</v>
      </c>
      <c r="X223" s="92">
        <f t="shared" si="124"/>
        <v>1.0430699481865284</v>
      </c>
      <c r="Y223" s="92">
        <f t="shared" si="124"/>
        <v>0.95850005129783522</v>
      </c>
    </row>
    <row r="224" spans="1:35" s="157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20"/>
        <v>1.3585609530470883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20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20"/>
        <v>67.375902237926979</v>
      </c>
      <c r="E226" s="26"/>
      <c r="F226" s="26">
        <f t="shared" ref="F226:Y226" si="125">F224*0.19</f>
        <v>1425</v>
      </c>
      <c r="G226" s="26">
        <f t="shared" si="125"/>
        <v>7429</v>
      </c>
      <c r="H226" s="26">
        <f t="shared" si="125"/>
        <v>5100.17</v>
      </c>
      <c r="I226" s="26">
        <f t="shared" si="125"/>
        <v>1573.01</v>
      </c>
      <c r="J226" s="26">
        <f t="shared" si="125"/>
        <v>798</v>
      </c>
      <c r="K226" s="26">
        <f t="shared" si="125"/>
        <v>440.8</v>
      </c>
      <c r="L226" s="26">
        <f t="shared" si="125"/>
        <v>5829.2</v>
      </c>
      <c r="M226" s="26">
        <f t="shared" si="125"/>
        <v>2128</v>
      </c>
      <c r="N226" s="26">
        <f t="shared" si="125"/>
        <v>1615</v>
      </c>
      <c r="O226" s="26">
        <f t="shared" si="125"/>
        <v>912</v>
      </c>
      <c r="P226" s="26">
        <f t="shared" si="125"/>
        <v>3361.1</v>
      </c>
      <c r="Q226" s="26">
        <f t="shared" si="125"/>
        <v>534.28</v>
      </c>
      <c r="R226" s="26">
        <f t="shared" si="125"/>
        <v>763.99</v>
      </c>
      <c r="S226" s="26">
        <f t="shared" si="125"/>
        <v>798</v>
      </c>
      <c r="T226" s="26">
        <f t="shared" si="125"/>
        <v>11219.291000000001</v>
      </c>
      <c r="U226" s="26">
        <f t="shared" si="125"/>
        <v>1235</v>
      </c>
      <c r="V226" s="26"/>
      <c r="W226" s="94">
        <f t="shared" si="125"/>
        <v>2161.44</v>
      </c>
      <c r="X226" s="26">
        <f t="shared" si="125"/>
        <v>6413.26</v>
      </c>
      <c r="Y226" s="26">
        <f t="shared" si="125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20"/>
        <v>1.7290966912131018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6">I224/I225</f>
        <v>1.2098494812216865</v>
      </c>
      <c r="J227" s="92">
        <f t="shared" ref="J227:P227" si="127">J224/J225</f>
        <v>3.1866464339908953</v>
      </c>
      <c r="K227" s="92">
        <f t="shared" si="127"/>
        <v>0.82532906438989684</v>
      </c>
      <c r="L227" s="92">
        <f t="shared" si="127"/>
        <v>1.2973064400186054</v>
      </c>
      <c r="M227" s="92">
        <f t="shared" si="127"/>
        <v>2.4572180781044319</v>
      </c>
      <c r="N227" s="92">
        <f t="shared" si="127"/>
        <v>1.0185739964050329</v>
      </c>
      <c r="O227" s="92">
        <f t="shared" si="127"/>
        <v>0.51557465091299681</v>
      </c>
      <c r="P227" s="92">
        <f t="shared" si="127"/>
        <v>1.1164405175134111</v>
      </c>
      <c r="Q227" s="92">
        <f t="shared" ref="Q227" si="128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29">U224/U225</f>
        <v>1.8065591995553085</v>
      </c>
      <c r="V227" s="92"/>
      <c r="W227" s="116">
        <f t="shared" si="129"/>
        <v>1.2068746021642267</v>
      </c>
      <c r="X227" s="92">
        <f t="shared" si="129"/>
        <v>1.5225078935498422</v>
      </c>
      <c r="Y227" s="92">
        <f t="shared" si="129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20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20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0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20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0">G231+G229+G226+G222+G218</f>
        <v>22179.1</v>
      </c>
      <c r="H233" s="26">
        <f>H231+H229+H226+H222+H218</f>
        <v>16281.77</v>
      </c>
      <c r="I233" s="26">
        <f t="shared" si="130"/>
        <v>7686.41</v>
      </c>
      <c r="J233" s="26">
        <f t="shared" si="130"/>
        <v>7875</v>
      </c>
      <c r="K233" s="26">
        <f t="shared" si="130"/>
        <v>4995.8500000000004</v>
      </c>
      <c r="L233" s="26">
        <f t="shared" si="130"/>
        <v>14095.4</v>
      </c>
      <c r="M233" s="26">
        <f t="shared" si="130"/>
        <v>7082.05</v>
      </c>
      <c r="N233" s="26">
        <f t="shared" si="130"/>
        <v>8032</v>
      </c>
      <c r="O233" s="26">
        <f>O231+O229+O226+O222+O218</f>
        <v>5899.95</v>
      </c>
      <c r="P233" s="124">
        <f t="shared" si="130"/>
        <v>10224.35</v>
      </c>
      <c r="Q233" s="94">
        <f t="shared" si="130"/>
        <v>4668.43</v>
      </c>
      <c r="R233" s="26">
        <f t="shared" si="130"/>
        <v>4393.99</v>
      </c>
      <c r="S233" s="26">
        <f t="shared" si="130"/>
        <v>6545.1</v>
      </c>
      <c r="T233" s="26">
        <f t="shared" si="130"/>
        <v>25584.370999999999</v>
      </c>
      <c r="U233" s="26">
        <f t="shared" si="130"/>
        <v>3507.5</v>
      </c>
      <c r="V233" s="26">
        <f t="shared" si="130"/>
        <v>981.30000000000007</v>
      </c>
      <c r="W233" s="94">
        <f t="shared" si="130"/>
        <v>7126.59</v>
      </c>
      <c r="X233" s="26">
        <f t="shared" si="130"/>
        <v>23018.11</v>
      </c>
      <c r="Y233" s="26">
        <f t="shared" si="130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20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1">G233/G234*10</f>
        <v>36.490186077886179</v>
      </c>
      <c r="H235" s="51">
        <f>H233/H234*10</f>
        <v>22.661725611368606</v>
      </c>
      <c r="I235" s="51">
        <f t="shared" si="131"/>
        <v>29.542662771927123</v>
      </c>
      <c r="J235" s="51">
        <f t="shared" si="131"/>
        <v>27.875119464797709</v>
      </c>
      <c r="K235" s="51">
        <f t="shared" si="131"/>
        <v>52.527073914414892</v>
      </c>
      <c r="L235" s="51">
        <f t="shared" si="131"/>
        <v>21.555895396849671</v>
      </c>
      <c r="M235" s="51">
        <f>M233/M234*10</f>
        <v>24.552088750216676</v>
      </c>
      <c r="N235" s="51">
        <f t="shared" si="131"/>
        <v>29.195594489476939</v>
      </c>
      <c r="O235" s="51">
        <f>O233/O234*10</f>
        <v>30.418385234068879</v>
      </c>
      <c r="P235" s="51">
        <f t="shared" si="131"/>
        <v>27.029238374705898</v>
      </c>
      <c r="Q235" s="123">
        <f t="shared" si="131"/>
        <v>22.31136493978207</v>
      </c>
      <c r="R235" s="51">
        <f t="shared" si="131"/>
        <v>35.307271996785857</v>
      </c>
      <c r="S235" s="51">
        <f t="shared" si="131"/>
        <v>31.61120502294132</v>
      </c>
      <c r="T235" s="51">
        <f t="shared" si="131"/>
        <v>30.315390904566677</v>
      </c>
      <c r="U235" s="51">
        <f t="shared" si="131"/>
        <v>31.139026988636363</v>
      </c>
      <c r="V235" s="51">
        <f t="shared" si="131"/>
        <v>29.682395644283122</v>
      </c>
      <c r="W235" s="123">
        <f t="shared" si="131"/>
        <v>32.762918352335419</v>
      </c>
      <c r="X235" s="51">
        <f t="shared" si="131"/>
        <v>28.840051119491811</v>
      </c>
      <c r="Y235" s="51">
        <f t="shared" si="131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 x14ac:dyDescent="0.35">
      <c r="A245" s="209"/>
      <c r="B245" s="209"/>
      <c r="C245" s="209"/>
      <c r="D245" s="209"/>
      <c r="E245" s="209"/>
      <c r="F245" s="209"/>
      <c r="G245" s="209"/>
      <c r="H245" s="209"/>
      <c r="I245" s="209"/>
      <c r="J245" s="209"/>
      <c r="K245" s="209"/>
      <c r="L245" s="209"/>
      <c r="M245" s="209"/>
      <c r="N245" s="209"/>
      <c r="O245" s="209"/>
      <c r="P245" s="209"/>
      <c r="Q245" s="209"/>
      <c r="R245" s="209"/>
      <c r="S245" s="209"/>
      <c r="T245" s="209"/>
      <c r="U245" s="209"/>
      <c r="V245" s="209"/>
      <c r="W245" s="209"/>
      <c r="X245" s="209"/>
      <c r="Y245" s="209"/>
    </row>
    <row r="246" spans="1:25" ht="20.25" hidden="1" customHeight="1" x14ac:dyDescent="0.25">
      <c r="A246" s="207"/>
      <c r="B246" s="208"/>
      <c r="C246" s="208"/>
      <c r="D246" s="208"/>
      <c r="E246" s="208"/>
      <c r="F246" s="208"/>
      <c r="G246" s="208"/>
      <c r="H246" s="208"/>
      <c r="I246" s="208"/>
      <c r="J246" s="208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 x14ac:dyDescent="0.25">
      <c r="B264" s="134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2023-04-03T05:07:52Z</cp:lastPrinted>
  <dcterms:created xsi:type="dcterms:W3CDTF">2017-06-08T05:54:08Z</dcterms:created>
  <dcterms:modified xsi:type="dcterms:W3CDTF">2023-04-03T05:44:15Z</dcterms:modified>
</cp:coreProperties>
</file>