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90" windowWidth="15330" windowHeight="1176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оперативка!$A$2:$Z$270</definedName>
  </definedNames>
  <calcPr calcId="145621"/>
</workbook>
</file>

<file path=xl/calcChain.xml><?xml version="1.0" encoding="utf-8"?>
<calcChain xmlns="http://schemas.openxmlformats.org/spreadsheetml/2006/main"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N63" i="1"/>
  <c r="M63" i="1"/>
  <c r="L63" i="1"/>
  <c r="K63" i="1"/>
  <c r="J63" i="1"/>
  <c r="I63" i="1"/>
  <c r="H63" i="1"/>
  <c r="G63" i="1"/>
  <c r="F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K42" i="1"/>
  <c r="J42" i="1"/>
  <c r="I42" i="1"/>
  <c r="H42" i="1"/>
  <c r="G42" i="1"/>
  <c r="F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U230" i="1" s="1"/>
  <c r="U232" i="1" s="1"/>
  <c r="V219" i="1"/>
  <c r="V230" i="1" s="1"/>
  <c r="W219" i="1"/>
  <c r="W230" i="1" s="1"/>
  <c r="X219" i="1"/>
  <c r="X230" i="1" s="1"/>
  <c r="Y219" i="1"/>
  <c r="Y230" i="1" s="1"/>
  <c r="Z219" i="1"/>
  <c r="Z230" i="1" s="1"/>
  <c r="F219" i="1"/>
  <c r="F230" i="1" s="1"/>
  <c r="F232" i="1" s="1"/>
  <c r="I232" i="1" l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Z232" i="1"/>
  <c r="Y232" i="1"/>
  <c r="X232" i="1"/>
  <c r="W232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U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D215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<sst xmlns="http://schemas.openxmlformats.org/spreadsheetml/2006/main" count="274" uniqueCount="218">
  <si>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</si>
  <si>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</si>
  <si>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</si>
  <si>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</si>
  <si>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</si>
  <si>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</si>
  <si>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</si>
  <si>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</si>
  <si>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</si>
  <si>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</si>
  <si>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</si>
  <si>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</si>
  <si>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</si>
  <si>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</si>
  <si>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</si>
  <si>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</si>
  <si>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</si>
  <si>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</si>
  <si>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</si>
  <si>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</si>
  <si>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</si>
  <si>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</si>
  <si>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</si>
  <si>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</si>
  <si>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</si>
  <si>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</si>
  <si>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</si>
  <si>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</si>
  <si>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</si>
  <si>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</si>
  <si>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</si>
  <si>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</si>
  <si>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</si>
  <si>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</si>
  <si>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</si>
  <si>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</si>
  <si>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</si>
  <si>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</si>
  <si>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</si>
  <si>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</si>
  <si>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</si>
  <si>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</si>
  <si>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</si>
  <si>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</si>
  <si>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</si>
  <si>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</si>
  <si>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</si>
  <si>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</si>
  <si>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</si>
  <si>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</si>
  <si>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</si>
  <si>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</si>
  <si>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</si>
  <si>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</si>
  <si>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</si>
  <si>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</si>
  <si>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</si>
  <si>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</si>
  <si>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</si>
  <si>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</si>
  <si>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</si>
  <si>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</si>
  <si>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</si>
  <si>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</si>
  <si>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</si>
  <si>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</si>
  <si>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</si>
  <si>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</si>
  <si>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</si>
  <si>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</si>
  <si>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</si>
  <si>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</si>
  <si>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</si>
  <si>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</si>
  <si>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</si>
  <si>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</si>
  <si>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</si>
  <si>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</si>
  <si>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</si>
  <si>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</si>
  <si>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</si>
  <si>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</si>
  <si>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</si>
  <si>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</si>
  <si>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</si>
  <si>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</si>
  <si>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</si>
  <si>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</si>
  <si>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</si>
  <si>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</si>
  <si>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</si>
  <si>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</si>
  <si>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</si>
  <si>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</si>
  <si>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</si>
  <si>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</si>
  <si>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</si>
  <si>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</si>
  <si>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</si>
  <si>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</si>
  <si>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</si>
  <si>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</si>
  <si>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</si>
  <si>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</si>
  <si>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</si>
  <si>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</si>
  <si>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</si>
  <si>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</si>
  <si>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</si>
  <si>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</si>
  <si>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</si>
  <si>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</si>
  <si>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</si>
  <si>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</si>
  <si>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</si>
  <si>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</si>
  <si>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</si>
  <si>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</si>
  <si>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</si>
  <si>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</si>
  <si>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</si>
  <si>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</si>
  <si>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</si>
  <si>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</si>
  <si>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</si>
  <si>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</si>
  <si>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</si>
  <si>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</si>
  <si>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</si>
  <si>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</si>
  <si>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</si>
  <si>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</si>
  <si>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</si>
  <si>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</si>
  <si>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</si>
  <si>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</si>
  <si>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</si>
  <si>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</si>
  <si>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</si>
  <si>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</si>
  <si>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</si>
  <si>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</si>
  <si>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</si>
  <si>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</si>
  <si>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</si>
  <si>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</si>
  <si>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</si>
  <si>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</si>
  <si>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</si>
  <si>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</si>
  <si>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</si>
  <si>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</si>
  <si>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</si>
  <si>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</si>
  <si>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</si>
  <si>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</si>
  <si>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</si>
  <si>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</si>
  <si>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</si>
  <si>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</si>
  <si>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</si>
  <si>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</si>
  <si>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</si>
  <si>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</si>
  <si>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</si>
  <si>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</si>
  <si>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</si>
  <si>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</si>
  <si>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</si>
  <si>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</si>
  <si>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</si>
  <si>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</si>
  <si>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</si>
  <si>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</si>
  <si>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</si>
  <si>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</si>
  <si>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</si>
  <si>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</si>
  <si>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</si>
  <si>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</si>
  <si>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</si>
  <si>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</si>
  <si>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</si>
  <si>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</si>
  <si>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</si>
  <si>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</si>
  <si>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</si>
  <si>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</si>
  <si>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</si>
  <si>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</si>
  <si>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</si>
  <si>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</si>
  <si>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</si>
  <si>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</si>
  <si>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</si>
  <si>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</si>
  <si>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</si>
  <si>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</si>
  <si>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</si>
  <si>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</si>
  <si>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</si>
  <si>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</si>
  <si>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</si>
  <si>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</si>
  <si>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</si>
  <si>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</si>
  <si>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</si>
  <si>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</si>
  <si>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</si>
  <si>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</si>
  <si>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</si>
  <si>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</si>
  <si>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</si>
  <si>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</si>
  <si>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</si>
  <si>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</si>
  <si>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</si>
  <si>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21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</si>
</sst>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7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8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0" fontId="7" fillId="2" borderId="3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0" fontId="3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6" fillId="0" borderId="2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1" fontId="15" fillId="0" borderId="2" xfId="2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/>
    </xf>
    <xf numFmtId="0" fontId="19" fillId="0" borderId="3" xfId="2" applyNumberFormat="1" applyFont="1" applyFill="1" applyBorder="1" applyAlignment="1">
      <alignment horizontal="center" vertical="center"/>
    </xf>
    <xf numFmtId="0" fontId="19" fillId="0" borderId="17" xfId="2" applyNumberFormat="1" applyFont="1" applyFill="1" applyBorder="1" applyAlignment="1">
      <alignment horizontal="center" vertical="center"/>
    </xf>
    <xf numFmtId="1" fontId="19" fillId="0" borderId="3" xfId="2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65" fontId="16" fillId="0" borderId="2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164" fontId="16" fillId="0" borderId="18" xfId="2" applyNumberFormat="1" applyFont="1" applyFill="1" applyBorder="1" applyAlignment="1">
      <alignment horizontal="center" vertical="center" wrapText="1"/>
    </xf>
    <xf numFmtId="165" fontId="19" fillId="0" borderId="5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/>
    </xf>
    <xf numFmtId="3" fontId="19" fillId="0" borderId="2" xfId="2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8" fillId="0" borderId="2" xfId="2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1" fontId="18" fillId="0" borderId="3" xfId="2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0" fontId="19" fillId="0" borderId="2" xfId="2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8" fillId="0" borderId="3" xfId="2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0" fontId="19" fillId="0" borderId="2" xfId="2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wrapText="1"/>
    </xf>
    <xf numFmtId="3" fontId="19" fillId="0" borderId="3" xfId="2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9" fontId="16" fillId="0" borderId="2" xfId="2" applyNumberFormat="1" applyFont="1" applyFill="1" applyBorder="1" applyAlignment="1">
      <alignment horizontal="center" vertical="center" wrapText="1"/>
    </xf>
    <xf numFmtId="9" fontId="19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/>
    </xf>
    <xf numFmtId="0" fontId="16" fillId="0" borderId="2" xfId="2" applyNumberFormat="1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0" fontId="25" fillId="0" borderId="17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0" fontId="25" fillId="0" borderId="5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  <xf numFmtId="0" fontId="24" fillId="0" borderId="9" xfId="0" applyFont="1" applyFill="1" applyBorder="1" applyAlignment="1">
      <alignment horizontal="center" textRotation="90" wrapText="1"/>
    </xf>
    <xf numFmtId="0" fontId="24" fillId="0" borderId="10" xfId="0" applyFont="1" applyFill="1" applyBorder="1" applyAlignment="1">
      <alignment horizont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center" vertical="center" textRotation="90" wrapText="1"/>
    </xf>
    <xf numFmtId="0" fontId="23" fillId="0" borderId="10" xfId="0" applyFont="1" applyFill="1" applyBorder="1" applyAlignment="1">
      <alignment horizontal="center" vertical="center" textRotation="90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M296" sqref="M296"/>
    </sheetView>
  </sheetViews>
  <sheetFormatPr defaultColWidth="9.140625" defaultRowHeight="16.5" outlineLevelRow="1" x14ac:dyDescent="0.25"/>
  <cols>
    <col min="1" max="1" width="102.85546875" style="38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61" t="s">
        <v>217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62" t="s">
        <v>3</v>
      </c>
      <c r="B4" s="178" t="s">
        <v>208</v>
      </c>
      <c r="C4" s="165" t="s">
        <v>209</v>
      </c>
      <c r="D4" s="165" t="s">
        <v>210</v>
      </c>
      <c r="E4" s="149"/>
      <c r="F4" s="168" t="s">
        <v>4</v>
      </c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70"/>
      <c r="AA4" s="2" t="s">
        <v>0</v>
      </c>
      <c r="AD4" s="35"/>
      <c r="AE4" s="35"/>
    </row>
    <row r="5" spans="1:32" s="2" customFormat="1" ht="87" customHeight="1" x14ac:dyDescent="0.25">
      <c r="A5" s="163"/>
      <c r="B5" s="179"/>
      <c r="C5" s="166"/>
      <c r="D5" s="166"/>
      <c r="E5" s="176" t="s">
        <v>212</v>
      </c>
      <c r="F5" s="171" t="s">
        <v>5</v>
      </c>
      <c r="G5" s="171" t="s">
        <v>6</v>
      </c>
      <c r="H5" s="171" t="s">
        <v>7</v>
      </c>
      <c r="I5" s="171" t="s">
        <v>8</v>
      </c>
      <c r="J5" s="171" t="s">
        <v>9</v>
      </c>
      <c r="K5" s="171" t="s">
        <v>10</v>
      </c>
      <c r="L5" s="171" t="s">
        <v>11</v>
      </c>
      <c r="M5" s="171" t="s">
        <v>12</v>
      </c>
      <c r="N5" s="171" t="s">
        <v>13</v>
      </c>
      <c r="O5" s="171" t="s">
        <v>14</v>
      </c>
      <c r="P5" s="171" t="s">
        <v>15</v>
      </c>
      <c r="Q5" s="171" t="s">
        <v>16</v>
      </c>
      <c r="R5" s="171" t="s">
        <v>17</v>
      </c>
      <c r="S5" s="171" t="s">
        <v>18</v>
      </c>
      <c r="T5" s="171" t="s">
        <v>19</v>
      </c>
      <c r="U5" s="171" t="s">
        <v>20</v>
      </c>
      <c r="V5" s="171" t="s">
        <v>21</v>
      </c>
      <c r="W5" s="171" t="s">
        <v>22</v>
      </c>
      <c r="X5" s="171" t="s">
        <v>23</v>
      </c>
      <c r="Y5" s="171" t="s">
        <v>24</v>
      </c>
      <c r="Z5" s="171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64"/>
      <c r="B6" s="180"/>
      <c r="C6" s="167"/>
      <c r="D6" s="167"/>
      <c r="E6" s="177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D6" s="35"/>
      <c r="AE6" s="35"/>
    </row>
    <row r="7" spans="1:32" s="2" customFormat="1" ht="30" hidden="1" customHeight="1" x14ac:dyDescent="0.25">
      <c r="A7" s="7" t="s">
        <v>26</v>
      </c>
      <c r="B7" s="135">
        <v>48111</v>
      </c>
      <c r="C7" s="135">
        <f>SUM(F7:Z7)</f>
        <v>48111</v>
      </c>
      <c r="D7" s="89">
        <f>C7/B7</f>
        <v>1</v>
      </c>
      <c r="E7" s="90">
        <v>21</v>
      </c>
      <c r="F7" s="91">
        <v>2068</v>
      </c>
      <c r="G7" s="91">
        <v>1426</v>
      </c>
      <c r="H7" s="91">
        <v>3311</v>
      </c>
      <c r="I7" s="91">
        <v>3013</v>
      </c>
      <c r="J7" s="91">
        <v>1381</v>
      </c>
      <c r="K7" s="91">
        <v>3235</v>
      </c>
      <c r="L7" s="91">
        <v>2215</v>
      </c>
      <c r="M7" s="91">
        <v>2793</v>
      </c>
      <c r="N7" s="91">
        <v>2281</v>
      </c>
      <c r="O7" s="91">
        <v>692</v>
      </c>
      <c r="P7" s="91">
        <v>1579</v>
      </c>
      <c r="Q7" s="91">
        <v>1997</v>
      </c>
      <c r="R7" s="91">
        <v>2796</v>
      </c>
      <c r="S7" s="91">
        <v>3011</v>
      </c>
      <c r="T7" s="91">
        <v>3199</v>
      </c>
      <c r="U7" s="91">
        <v>2334</v>
      </c>
      <c r="V7" s="91">
        <v>2066</v>
      </c>
      <c r="W7" s="91">
        <v>685</v>
      </c>
      <c r="X7" s="91">
        <v>1885</v>
      </c>
      <c r="Y7" s="91">
        <v>3999</v>
      </c>
      <c r="Z7" s="91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35">
        <v>54735</v>
      </c>
      <c r="C8" s="135">
        <f>SUM(F8:Z8)</f>
        <v>55236.36</v>
      </c>
      <c r="D8" s="89">
        <f>C8/B8</f>
        <v>1.0091597697999453</v>
      </c>
      <c r="E8" s="90">
        <v>21</v>
      </c>
      <c r="F8" s="91">
        <v>2068</v>
      </c>
      <c r="G8" s="91">
        <v>1883</v>
      </c>
      <c r="H8" s="91">
        <v>3390</v>
      </c>
      <c r="I8" s="91">
        <v>3326</v>
      </c>
      <c r="J8" s="91">
        <v>1893</v>
      </c>
      <c r="K8" s="91">
        <v>3249</v>
      </c>
      <c r="L8" s="91">
        <v>2129</v>
      </c>
      <c r="M8" s="91">
        <v>3684</v>
      </c>
      <c r="N8" s="91">
        <v>2906</v>
      </c>
      <c r="O8" s="91">
        <v>1002</v>
      </c>
      <c r="P8" s="91">
        <v>1731</v>
      </c>
      <c r="Q8" s="91">
        <v>2041</v>
      </c>
      <c r="R8" s="91">
        <v>3534</v>
      </c>
      <c r="S8" s="91">
        <v>3133</v>
      </c>
      <c r="T8" s="91">
        <v>4306</v>
      </c>
      <c r="U8" s="91">
        <v>2384</v>
      </c>
      <c r="V8" s="91">
        <v>2205</v>
      </c>
      <c r="W8" s="91">
        <v>696</v>
      </c>
      <c r="X8" s="91">
        <v>2134</v>
      </c>
      <c r="Y8" s="91">
        <v>4830.3600000000006</v>
      </c>
      <c r="Z8" s="91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50">
        <f>B8/B7</f>
        <v>1.137681611273929</v>
      </c>
      <c r="C9" s="150">
        <f t="shared" ref="C9:Z9" si="1">C8/C7</f>
        <v>1.1481025129388289</v>
      </c>
      <c r="D9" s="150">
        <f t="shared" si="1"/>
        <v>1.0091597697999453</v>
      </c>
      <c r="E9" s="90"/>
      <c r="F9" s="151">
        <f t="shared" si="1"/>
        <v>1</v>
      </c>
      <c r="G9" s="151">
        <f t="shared" si="1"/>
        <v>1.320476858345021</v>
      </c>
      <c r="H9" s="151">
        <f t="shared" si="1"/>
        <v>1.0238598610691634</v>
      </c>
      <c r="I9" s="151">
        <f t="shared" si="1"/>
        <v>1.1038831729173582</v>
      </c>
      <c r="J9" s="151">
        <f t="shared" si="1"/>
        <v>1.3707458363504708</v>
      </c>
      <c r="K9" s="151">
        <f t="shared" si="1"/>
        <v>1.0043276661514684</v>
      </c>
      <c r="L9" s="151">
        <f t="shared" si="1"/>
        <v>0.96117381489841991</v>
      </c>
      <c r="M9" s="151">
        <f t="shared" si="1"/>
        <v>1.3190118152524168</v>
      </c>
      <c r="N9" s="151">
        <f t="shared" si="1"/>
        <v>1.2740026304252521</v>
      </c>
      <c r="O9" s="151">
        <f t="shared" si="1"/>
        <v>1.4479768786127167</v>
      </c>
      <c r="P9" s="151">
        <f t="shared" si="1"/>
        <v>1.0962634578847372</v>
      </c>
      <c r="Q9" s="151">
        <f t="shared" si="1"/>
        <v>1.0220330495743615</v>
      </c>
      <c r="R9" s="151">
        <f t="shared" si="1"/>
        <v>1.2639484978540771</v>
      </c>
      <c r="S9" s="151">
        <f t="shared" si="1"/>
        <v>1.0405181002989041</v>
      </c>
      <c r="T9" s="151">
        <f t="shared" si="1"/>
        <v>1.3460456392622695</v>
      </c>
      <c r="U9" s="151">
        <f t="shared" si="1"/>
        <v>1.0214224507283634</v>
      </c>
      <c r="V9" s="151">
        <f t="shared" si="1"/>
        <v>1.0672797676669894</v>
      </c>
      <c r="W9" s="151">
        <f t="shared" si="1"/>
        <v>1.0160583941605839</v>
      </c>
      <c r="X9" s="151">
        <f t="shared" si="1"/>
        <v>1.1320954907161804</v>
      </c>
      <c r="Y9" s="151">
        <f t="shared" si="1"/>
        <v>1.2078919729932485</v>
      </c>
      <c r="Z9" s="151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35">
        <v>53686</v>
      </c>
      <c r="C10" s="135">
        <f>SUM(F10:Z10)</f>
        <v>52262.7</v>
      </c>
      <c r="D10" s="89">
        <f>C10/B10</f>
        <v>0.97348843273851648</v>
      </c>
      <c r="E10" s="90">
        <v>21</v>
      </c>
      <c r="F10" s="91">
        <v>1430</v>
      </c>
      <c r="G10" s="91">
        <v>1883</v>
      </c>
      <c r="H10" s="91">
        <v>3390</v>
      </c>
      <c r="I10" s="91">
        <v>3032</v>
      </c>
      <c r="J10" s="91">
        <v>1804.3000000000002</v>
      </c>
      <c r="K10" s="91">
        <v>3249</v>
      </c>
      <c r="L10" s="91">
        <v>1861</v>
      </c>
      <c r="M10" s="91">
        <v>3572.4</v>
      </c>
      <c r="N10" s="91">
        <v>2762</v>
      </c>
      <c r="O10" s="91">
        <v>1002</v>
      </c>
      <c r="P10" s="91">
        <v>1531</v>
      </c>
      <c r="Q10" s="91">
        <v>2041</v>
      </c>
      <c r="R10" s="91">
        <v>3514</v>
      </c>
      <c r="S10" s="91">
        <v>3133</v>
      </c>
      <c r="T10" s="91">
        <v>4298</v>
      </c>
      <c r="U10" s="91">
        <v>1736</v>
      </c>
      <c r="V10" s="91">
        <v>2165</v>
      </c>
      <c r="W10" s="91">
        <v>696</v>
      </c>
      <c r="X10" s="91">
        <v>1982</v>
      </c>
      <c r="Y10" s="91">
        <v>4830</v>
      </c>
      <c r="Z10" s="91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51">
        <f t="shared" ref="B11:C11" si="3">B10/B8</f>
        <v>0.98083493194482507</v>
      </c>
      <c r="C11" s="151">
        <f t="shared" si="3"/>
        <v>0.94616480883244292</v>
      </c>
      <c r="D11" s="89">
        <f>C11/B11</f>
        <v>0.96465243846521931</v>
      </c>
      <c r="E11" s="90"/>
      <c r="F11" s="151">
        <f>F10/F8</f>
        <v>0.69148936170212771</v>
      </c>
      <c r="G11" s="151">
        <f>G10/G8</f>
        <v>1</v>
      </c>
      <c r="H11" s="151">
        <f t="shared" ref="H11:Z11" si="4">H10/H8</f>
        <v>1</v>
      </c>
      <c r="I11" s="151">
        <f t="shared" si="4"/>
        <v>0.91160553217077567</v>
      </c>
      <c r="J11" s="151">
        <f t="shared" si="4"/>
        <v>0.95314315900686752</v>
      </c>
      <c r="K11" s="151">
        <f t="shared" si="4"/>
        <v>1</v>
      </c>
      <c r="L11" s="151">
        <v>0.97</v>
      </c>
      <c r="M11" s="151">
        <f t="shared" si="4"/>
        <v>0.96970684039087951</v>
      </c>
      <c r="N11" s="151">
        <f t="shared" si="4"/>
        <v>0.95044735030970406</v>
      </c>
      <c r="O11" s="151">
        <f t="shared" si="4"/>
        <v>1</v>
      </c>
      <c r="P11" s="151">
        <v>0.94</v>
      </c>
      <c r="Q11" s="151">
        <f t="shared" si="4"/>
        <v>1</v>
      </c>
      <c r="R11" s="151">
        <f t="shared" si="4"/>
        <v>0.99434069043576678</v>
      </c>
      <c r="S11" s="151">
        <f>S10/S8</f>
        <v>1</v>
      </c>
      <c r="T11" s="151">
        <f t="shared" si="4"/>
        <v>0.99814212726428242</v>
      </c>
      <c r="U11" s="151">
        <f t="shared" si="4"/>
        <v>0.72818791946308725</v>
      </c>
      <c r="V11" s="151">
        <f t="shared" si="4"/>
        <v>0.98185941043083902</v>
      </c>
      <c r="W11" s="151">
        <v>0.97</v>
      </c>
      <c r="X11" s="151">
        <f t="shared" si="4"/>
        <v>0.92877225866916591</v>
      </c>
      <c r="Y11" s="151">
        <f t="shared" si="4"/>
        <v>0.99992547139343635</v>
      </c>
      <c r="Z11" s="151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35">
        <v>27592</v>
      </c>
      <c r="C12" s="135">
        <f>SUM(F12:Z12)</f>
        <v>28828</v>
      </c>
      <c r="D12" s="89">
        <f>C12/B12</f>
        <v>1.0447955929254857</v>
      </c>
      <c r="E12" s="90">
        <v>20</v>
      </c>
      <c r="F12" s="152">
        <v>1410</v>
      </c>
      <c r="G12" s="152">
        <v>1325</v>
      </c>
      <c r="H12" s="152">
        <v>2710</v>
      </c>
      <c r="I12" s="152">
        <v>1700</v>
      </c>
      <c r="J12" s="152">
        <v>590</v>
      </c>
      <c r="K12" s="152">
        <v>1998</v>
      </c>
      <c r="L12" s="152">
        <v>583</v>
      </c>
      <c r="M12" s="152">
        <v>2200</v>
      </c>
      <c r="N12" s="152">
        <v>732</v>
      </c>
      <c r="O12" s="152">
        <v>428</v>
      </c>
      <c r="P12" s="152">
        <v>368</v>
      </c>
      <c r="Q12" s="152">
        <v>790</v>
      </c>
      <c r="R12" s="152">
        <v>3534</v>
      </c>
      <c r="S12" s="152">
        <v>579</v>
      </c>
      <c r="T12" s="152">
        <v>2366</v>
      </c>
      <c r="U12" s="152">
        <v>676</v>
      </c>
      <c r="V12" s="152">
        <v>639</v>
      </c>
      <c r="W12" s="152"/>
      <c r="X12" s="152">
        <v>1500</v>
      </c>
      <c r="Y12" s="152">
        <v>3800</v>
      </c>
      <c r="Z12" s="152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89">
        <f>B12/B8</f>
        <v>0.50410158034164609</v>
      </c>
      <c r="C13" s="89">
        <f>C12/C8</f>
        <v>0.52190260183690595</v>
      </c>
      <c r="D13" s="89">
        <f t="shared" ref="D13:Z13" si="5">D12/D8</f>
        <v>1.0353123699457469</v>
      </c>
      <c r="E13" s="90"/>
      <c r="F13" s="89">
        <f t="shared" si="5"/>
        <v>0.68181818181818177</v>
      </c>
      <c r="G13" s="89">
        <f t="shared" si="5"/>
        <v>0.70366436537440258</v>
      </c>
      <c r="H13" s="89">
        <f t="shared" si="5"/>
        <v>0.79941002949852502</v>
      </c>
      <c r="I13" s="89">
        <f t="shared" si="5"/>
        <v>0.51112447384245341</v>
      </c>
      <c r="J13" s="89">
        <f t="shared" si="5"/>
        <v>0.31167459059693609</v>
      </c>
      <c r="K13" s="89">
        <f t="shared" si="5"/>
        <v>0.61495844875346262</v>
      </c>
      <c r="L13" s="89">
        <f t="shared" si="5"/>
        <v>0.27383748238609679</v>
      </c>
      <c r="M13" s="89">
        <f t="shared" si="5"/>
        <v>0.59717698154180243</v>
      </c>
      <c r="N13" s="89">
        <f t="shared" si="5"/>
        <v>0.25189263592567102</v>
      </c>
      <c r="O13" s="89">
        <f t="shared" si="5"/>
        <v>0.42714570858283435</v>
      </c>
      <c r="P13" s="89">
        <f t="shared" si="5"/>
        <v>0.21259387637203928</v>
      </c>
      <c r="Q13" s="89">
        <f t="shared" si="5"/>
        <v>0.38706516413522785</v>
      </c>
      <c r="R13" s="89">
        <f t="shared" si="5"/>
        <v>1</v>
      </c>
      <c r="S13" s="89">
        <f t="shared" si="5"/>
        <v>0.18480689435046282</v>
      </c>
      <c r="T13" s="89">
        <f t="shared" si="5"/>
        <v>0.54946586158848121</v>
      </c>
      <c r="U13" s="89">
        <f t="shared" si="5"/>
        <v>0.28355704697986578</v>
      </c>
      <c r="V13" s="89">
        <f t="shared" si="5"/>
        <v>0.28979591836734692</v>
      </c>
      <c r="W13" s="89">
        <f t="shared" si="5"/>
        <v>0</v>
      </c>
      <c r="X13" s="89">
        <f t="shared" si="5"/>
        <v>0.70290534208059985</v>
      </c>
      <c r="Y13" s="89">
        <f t="shared" si="5"/>
        <v>0.78669084705901826</v>
      </c>
      <c r="Z13" s="89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35">
        <v>4491</v>
      </c>
      <c r="C14" s="88">
        <f t="shared" ref="C14:C21" si="6">SUM(F14:Z14)</f>
        <v>5606</v>
      </c>
      <c r="D14" s="89">
        <f>C14/B14</f>
        <v>1.2482743264306391</v>
      </c>
      <c r="E14" s="90">
        <v>12</v>
      </c>
      <c r="F14" s="91">
        <v>100</v>
      </c>
      <c r="G14" s="91">
        <v>201</v>
      </c>
      <c r="H14" s="91">
        <v>1625</v>
      </c>
      <c r="I14" s="91">
        <v>575</v>
      </c>
      <c r="J14" s="91"/>
      <c r="K14" s="91">
        <v>275</v>
      </c>
      <c r="L14" s="91"/>
      <c r="M14" s="91"/>
      <c r="N14" s="91">
        <v>600</v>
      </c>
      <c r="O14" s="91">
        <v>75</v>
      </c>
      <c r="P14" s="91"/>
      <c r="Q14" s="91">
        <v>500</v>
      </c>
      <c r="R14" s="91"/>
      <c r="S14" s="91">
        <v>585</v>
      </c>
      <c r="T14" s="91">
        <v>295</v>
      </c>
      <c r="U14" s="91"/>
      <c r="V14" s="91">
        <v>145</v>
      </c>
      <c r="W14" s="91"/>
      <c r="X14" s="91"/>
      <c r="Y14" s="91">
        <v>630</v>
      </c>
      <c r="Z14" s="91"/>
      <c r="AD14" s="60"/>
      <c r="AE14" s="59">
        <f t="shared" si="2"/>
        <v>5606</v>
      </c>
      <c r="AF14" s="2" t="e">
        <f t="shared" si="0"/>
        <v>#DIV/0!</v>
      </c>
    </row>
    <row r="15" spans="1:32" s="73" customFormat="1" ht="30" hidden="1" customHeight="1" x14ac:dyDescent="0.25">
      <c r="A15" s="66" t="s">
        <v>34</v>
      </c>
      <c r="B15" s="135">
        <v>20000.3</v>
      </c>
      <c r="C15" s="88">
        <f t="shared" si="6"/>
        <v>19999.399999999998</v>
      </c>
      <c r="D15" s="89">
        <f>C15/B15</f>
        <v>0.99995500067498977</v>
      </c>
      <c r="E15" s="90"/>
      <c r="F15" s="91">
        <v>1214</v>
      </c>
      <c r="G15" s="91">
        <v>599</v>
      </c>
      <c r="H15" s="91">
        <v>1456</v>
      </c>
      <c r="I15" s="91">
        <v>1166.4000000000001</v>
      </c>
      <c r="J15" s="91">
        <v>648</v>
      </c>
      <c r="K15" s="91">
        <v>1046</v>
      </c>
      <c r="L15" s="91">
        <v>965.7</v>
      </c>
      <c r="M15" s="91">
        <v>1272</v>
      </c>
      <c r="N15" s="91">
        <v>779.2</v>
      </c>
      <c r="O15" s="91">
        <v>418</v>
      </c>
      <c r="P15" s="91">
        <v>542</v>
      </c>
      <c r="Q15" s="91">
        <v>1129</v>
      </c>
      <c r="R15" s="91">
        <v>1318</v>
      </c>
      <c r="S15" s="91">
        <v>1036</v>
      </c>
      <c r="T15" s="91">
        <v>1268.5</v>
      </c>
      <c r="U15" s="91">
        <v>857</v>
      </c>
      <c r="V15" s="91">
        <v>661</v>
      </c>
      <c r="W15" s="91">
        <v>187.6</v>
      </c>
      <c r="X15" s="91">
        <v>1099</v>
      </c>
      <c r="Y15" s="91">
        <v>1550</v>
      </c>
      <c r="Z15" s="91">
        <v>787</v>
      </c>
      <c r="AD15" s="74"/>
      <c r="AE15" s="70">
        <f t="shared" si="2"/>
        <v>19999.399999999998</v>
      </c>
      <c r="AF15" s="68" t="e">
        <f t="shared" si="0"/>
        <v>#DIV/0!</v>
      </c>
    </row>
    <row r="16" spans="1:32" s="68" customFormat="1" ht="30" hidden="1" customHeight="1" x14ac:dyDescent="0.25">
      <c r="A16" s="66" t="s">
        <v>35</v>
      </c>
      <c r="B16" s="115">
        <v>11053</v>
      </c>
      <c r="C16" s="88">
        <f t="shared" si="6"/>
        <v>11553.500000000002</v>
      </c>
      <c r="D16" s="89">
        <f>C16/B16</f>
        <v>1.0452818239392021</v>
      </c>
      <c r="E16" s="90"/>
      <c r="F16" s="130">
        <v>268.39999999999998</v>
      </c>
      <c r="G16" s="130">
        <v>181.8</v>
      </c>
      <c r="H16" s="130">
        <v>597.6</v>
      </c>
      <c r="I16" s="130">
        <v>1396.4</v>
      </c>
      <c r="J16" s="130">
        <v>363.2</v>
      </c>
      <c r="K16" s="130">
        <v>496.3</v>
      </c>
      <c r="L16" s="130">
        <v>781</v>
      </c>
      <c r="M16" s="130">
        <v>850.5</v>
      </c>
      <c r="N16" s="130">
        <v>782.1</v>
      </c>
      <c r="O16" s="130">
        <v>210</v>
      </c>
      <c r="P16" s="130">
        <v>484.8</v>
      </c>
      <c r="Q16" s="130">
        <v>248.3</v>
      </c>
      <c r="R16" s="130">
        <v>516.20000000000005</v>
      </c>
      <c r="S16" s="130">
        <v>356</v>
      </c>
      <c r="T16" s="130">
        <v>868</v>
      </c>
      <c r="U16" s="130">
        <v>561.20000000000005</v>
      </c>
      <c r="V16" s="130">
        <v>219.8</v>
      </c>
      <c r="W16" s="130">
        <v>145.1</v>
      </c>
      <c r="X16" s="130">
        <v>605.70000000000005</v>
      </c>
      <c r="Y16" s="130">
        <v>1368.7</v>
      </c>
      <c r="Z16" s="130">
        <v>252.4</v>
      </c>
      <c r="AA16" s="71"/>
      <c r="AD16" s="69"/>
      <c r="AE16" s="70">
        <f t="shared" si="2"/>
        <v>11553.500000000002</v>
      </c>
      <c r="AF16" s="68" t="e">
        <f t="shared" si="0"/>
        <v>#DIV/0!</v>
      </c>
    </row>
    <row r="17" spans="1:32" s="68" customFormat="1" ht="30" hidden="1" customHeight="1" x14ac:dyDescent="0.25">
      <c r="A17" s="72" t="s">
        <v>36</v>
      </c>
      <c r="B17" s="89">
        <f>B16/B15</f>
        <v>0.5526417103743444</v>
      </c>
      <c r="C17" s="88">
        <f t="shared" si="6"/>
        <v>12.044296902083078</v>
      </c>
      <c r="D17" s="89"/>
      <c r="E17" s="90"/>
      <c r="F17" s="134">
        <f t="shared" ref="F17:X17" si="7">F16/F15</f>
        <v>0.22108731466227347</v>
      </c>
      <c r="G17" s="134">
        <f t="shared" si="7"/>
        <v>0.30350584307178635</v>
      </c>
      <c r="H17" s="134">
        <f t="shared" si="7"/>
        <v>0.41043956043956048</v>
      </c>
      <c r="I17" s="134">
        <f t="shared" si="7"/>
        <v>1.19718792866941</v>
      </c>
      <c r="J17" s="134">
        <f t="shared" si="7"/>
        <v>0.56049382716049378</v>
      </c>
      <c r="K17" s="134">
        <f t="shared" si="7"/>
        <v>0.47447418738049713</v>
      </c>
      <c r="L17" s="134">
        <f t="shared" si="7"/>
        <v>0.8087397742570156</v>
      </c>
      <c r="M17" s="134">
        <f t="shared" si="7"/>
        <v>0.66863207547169812</v>
      </c>
      <c r="N17" s="134">
        <f t="shared" si="7"/>
        <v>1.0037217659137576</v>
      </c>
      <c r="O17" s="134">
        <f t="shared" si="7"/>
        <v>0.50239234449760761</v>
      </c>
      <c r="P17" s="134">
        <f t="shared" si="7"/>
        <v>0.89446494464944648</v>
      </c>
      <c r="Q17" s="134">
        <f t="shared" si="7"/>
        <v>0.21992914083259524</v>
      </c>
      <c r="R17" s="134">
        <f t="shared" si="7"/>
        <v>0.39165402124430959</v>
      </c>
      <c r="S17" s="134">
        <f t="shared" si="7"/>
        <v>0.34362934362934361</v>
      </c>
      <c r="T17" s="134">
        <f t="shared" si="7"/>
        <v>0.68427276310603069</v>
      </c>
      <c r="U17" s="134">
        <f t="shared" si="7"/>
        <v>0.65484247374562432</v>
      </c>
      <c r="V17" s="134">
        <f t="shared" si="7"/>
        <v>0.33252647503782151</v>
      </c>
      <c r="W17" s="134">
        <f t="shared" si="7"/>
        <v>0.77345415778251603</v>
      </c>
      <c r="X17" s="134">
        <f t="shared" si="7"/>
        <v>0.55113739763421299</v>
      </c>
      <c r="Y17" s="134">
        <v>0.72699999999999998</v>
      </c>
      <c r="Z17" s="134">
        <f>Z16/Z15</f>
        <v>0.32071156289707753</v>
      </c>
      <c r="AA17" s="67"/>
      <c r="AD17" s="69"/>
      <c r="AE17" s="70">
        <f t="shared" si="2"/>
        <v>12.044296902083078</v>
      </c>
      <c r="AF17" s="68" t="e">
        <f t="shared" si="0"/>
        <v>#DIV/0!</v>
      </c>
    </row>
    <row r="18" spans="1:32" s="68" customFormat="1" ht="30" hidden="1" customHeight="1" x14ac:dyDescent="0.25">
      <c r="A18" s="66" t="s">
        <v>37</v>
      </c>
      <c r="B18" s="89">
        <v>0.86799999999999999</v>
      </c>
      <c r="C18" s="88">
        <f t="shared" si="6"/>
        <v>18.514999999999997</v>
      </c>
      <c r="D18" s="89"/>
      <c r="E18" s="90"/>
      <c r="F18" s="134">
        <v>0.46400000000000002</v>
      </c>
      <c r="G18" s="134">
        <v>0.46700000000000003</v>
      </c>
      <c r="H18" s="134">
        <v>0.84199999999999997</v>
      </c>
      <c r="I18" s="134">
        <v>0.81100000000000005</v>
      </c>
      <c r="J18" s="134">
        <v>1.038</v>
      </c>
      <c r="K18" s="134">
        <v>1.083</v>
      </c>
      <c r="L18" s="134">
        <v>2.1429999999999998</v>
      </c>
      <c r="M18" s="134">
        <v>1.0509999999999999</v>
      </c>
      <c r="N18" s="134">
        <v>0.63500000000000001</v>
      </c>
      <c r="O18" s="134">
        <v>1.077</v>
      </c>
      <c r="P18" s="134">
        <v>0.67700000000000005</v>
      </c>
      <c r="Q18" s="134">
        <v>0.59299999999999997</v>
      </c>
      <c r="R18" s="134">
        <v>0.6</v>
      </c>
      <c r="S18" s="134">
        <v>0.85699999999999998</v>
      </c>
      <c r="T18" s="134">
        <v>0.88300000000000001</v>
      </c>
      <c r="U18" s="134">
        <v>0.30599999999999999</v>
      </c>
      <c r="V18" s="134">
        <v>0.8</v>
      </c>
      <c r="W18" s="134">
        <v>0.69299999999999995</v>
      </c>
      <c r="X18" s="134">
        <v>0.75</v>
      </c>
      <c r="Y18" s="134">
        <v>1.319</v>
      </c>
      <c r="Z18" s="134">
        <v>1.4259999999999999</v>
      </c>
      <c r="AA18" s="67"/>
      <c r="AD18" s="69"/>
      <c r="AE18" s="70">
        <f t="shared" si="2"/>
        <v>18.514999999999997</v>
      </c>
      <c r="AF18" s="68" t="e">
        <f t="shared" si="0"/>
        <v>#DIV/0!</v>
      </c>
    </row>
    <row r="19" spans="1:32" s="68" customFormat="1" ht="30" hidden="1" customHeight="1" x14ac:dyDescent="0.25">
      <c r="A19" s="66" t="s">
        <v>38</v>
      </c>
      <c r="B19" s="89">
        <v>0.65500000000000003</v>
      </c>
      <c r="C19" s="88">
        <f t="shared" si="6"/>
        <v>16.073999999999998</v>
      </c>
      <c r="D19" s="89"/>
      <c r="E19" s="90"/>
      <c r="F19" s="134">
        <v>0.95099999999999996</v>
      </c>
      <c r="G19" s="134">
        <v>0.26700000000000002</v>
      </c>
      <c r="H19" s="134">
        <v>1.1719999999999999</v>
      </c>
      <c r="I19" s="134">
        <v>0.52600000000000002</v>
      </c>
      <c r="J19" s="134">
        <v>0.625</v>
      </c>
      <c r="K19" s="134">
        <v>1.1180000000000001</v>
      </c>
      <c r="L19" s="134">
        <v>3.464</v>
      </c>
      <c r="M19" s="134">
        <v>0.377</v>
      </c>
      <c r="N19" s="134">
        <v>0.4</v>
      </c>
      <c r="O19" s="134">
        <v>1.548</v>
      </c>
      <c r="P19" s="134">
        <v>0.63300000000000001</v>
      </c>
      <c r="Q19" s="134">
        <v>5.6000000000000001E-2</v>
      </c>
      <c r="R19" s="134">
        <v>0.42199999999999999</v>
      </c>
      <c r="S19" s="134">
        <v>8.6999999999999994E-2</v>
      </c>
      <c r="T19" s="134">
        <v>0.97899999999999998</v>
      </c>
      <c r="U19" s="134">
        <v>0.313</v>
      </c>
      <c r="V19" s="134">
        <v>0</v>
      </c>
      <c r="W19" s="134">
        <v>1.6830000000000001</v>
      </c>
      <c r="X19" s="134">
        <v>0.752</v>
      </c>
      <c r="Y19" s="134">
        <v>0.54900000000000004</v>
      </c>
      <c r="Z19" s="134">
        <v>0.152</v>
      </c>
      <c r="AA19" s="67"/>
      <c r="AD19" s="69"/>
      <c r="AE19" s="70">
        <f t="shared" si="2"/>
        <v>16.073999999999998</v>
      </c>
      <c r="AF19" s="68" t="e">
        <f t="shared" si="0"/>
        <v>#DIV/0!</v>
      </c>
    </row>
    <row r="20" spans="1:32" s="9" customFormat="1" ht="30" hidden="1" customHeight="1" x14ac:dyDescent="0.25">
      <c r="A20" s="15" t="s">
        <v>39</v>
      </c>
      <c r="B20" s="88">
        <v>81491.5</v>
      </c>
      <c r="C20" s="88">
        <f t="shared" si="6"/>
        <v>96417</v>
      </c>
      <c r="D20" s="89">
        <f>C20/B20</f>
        <v>1.183154071283508</v>
      </c>
      <c r="E20" s="90">
        <v>21</v>
      </c>
      <c r="F20" s="109">
        <v>7450</v>
      </c>
      <c r="G20" s="109">
        <v>3160</v>
      </c>
      <c r="H20" s="109">
        <v>5500</v>
      </c>
      <c r="I20" s="109">
        <v>5776</v>
      </c>
      <c r="J20" s="109">
        <v>2995</v>
      </c>
      <c r="K20" s="109">
        <v>5950</v>
      </c>
      <c r="L20" s="109">
        <v>4262</v>
      </c>
      <c r="M20" s="109">
        <v>3460</v>
      </c>
      <c r="N20" s="109">
        <v>5009</v>
      </c>
      <c r="O20" s="109">
        <v>1437</v>
      </c>
      <c r="P20" s="109">
        <v>2108</v>
      </c>
      <c r="Q20" s="109">
        <v>7055</v>
      </c>
      <c r="R20" s="109">
        <v>7043</v>
      </c>
      <c r="S20" s="109">
        <v>4480</v>
      </c>
      <c r="T20" s="109">
        <v>8058</v>
      </c>
      <c r="U20" s="109">
        <v>4413</v>
      </c>
      <c r="V20" s="109">
        <v>2800</v>
      </c>
      <c r="W20" s="109">
        <v>1512</v>
      </c>
      <c r="X20" s="109">
        <v>6184</v>
      </c>
      <c r="Y20" s="109">
        <v>5162</v>
      </c>
      <c r="Z20" s="109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88">
        <v>0</v>
      </c>
      <c r="C21" s="88">
        <f t="shared" si="6"/>
        <v>1518</v>
      </c>
      <c r="D21" s="89" t="e">
        <f t="shared" ref="D21:D22" si="8">C21/B21</f>
        <v>#DIV/0!</v>
      </c>
      <c r="E21" s="90">
        <v>10</v>
      </c>
      <c r="F21" s="94"/>
      <c r="G21" s="94">
        <v>60</v>
      </c>
      <c r="H21" s="94">
        <v>218</v>
      </c>
      <c r="I21" s="94">
        <v>100</v>
      </c>
      <c r="J21" s="94"/>
      <c r="K21" s="94"/>
      <c r="L21" s="94">
        <v>140</v>
      </c>
      <c r="M21" s="94">
        <v>250</v>
      </c>
      <c r="N21" s="94"/>
      <c r="O21" s="94"/>
      <c r="P21" s="94"/>
      <c r="Q21" s="94"/>
      <c r="R21" s="94"/>
      <c r="S21" s="94"/>
      <c r="T21" s="94">
        <v>190</v>
      </c>
      <c r="U21" s="94"/>
      <c r="V21" s="94">
        <v>201</v>
      </c>
      <c r="W21" s="94">
        <v>50</v>
      </c>
      <c r="X21" s="94"/>
      <c r="Y21" s="94">
        <v>250</v>
      </c>
      <c r="Z21" s="94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2">
        <f>B21/B20</f>
        <v>0</v>
      </c>
      <c r="C22" s="102">
        <f>C21/C20</f>
        <v>1.5744111515604096E-2</v>
      </c>
      <c r="D22" s="89" t="e">
        <f t="shared" si="8"/>
        <v>#DIV/0!</v>
      </c>
      <c r="E22" s="90"/>
      <c r="F22" s="103">
        <f t="shared" ref="F22:Z22" si="9">F21/F20</f>
        <v>0</v>
      </c>
      <c r="G22" s="103">
        <f t="shared" si="9"/>
        <v>1.8987341772151899E-2</v>
      </c>
      <c r="H22" s="103">
        <f t="shared" si="9"/>
        <v>3.9636363636363636E-2</v>
      </c>
      <c r="I22" s="103">
        <f t="shared" si="9"/>
        <v>1.7313019390581719E-2</v>
      </c>
      <c r="J22" s="103">
        <f t="shared" si="9"/>
        <v>0</v>
      </c>
      <c r="K22" s="103">
        <f t="shared" si="9"/>
        <v>0</v>
      </c>
      <c r="L22" s="103">
        <f t="shared" si="9"/>
        <v>3.2848427968090101E-2</v>
      </c>
      <c r="M22" s="103">
        <f t="shared" si="9"/>
        <v>7.2254335260115612E-2</v>
      </c>
      <c r="N22" s="103">
        <f t="shared" si="9"/>
        <v>0</v>
      </c>
      <c r="O22" s="103">
        <f t="shared" si="9"/>
        <v>0</v>
      </c>
      <c r="P22" s="103">
        <f t="shared" si="9"/>
        <v>0</v>
      </c>
      <c r="Q22" s="103">
        <f t="shared" si="9"/>
        <v>0</v>
      </c>
      <c r="R22" s="103">
        <f t="shared" si="9"/>
        <v>0</v>
      </c>
      <c r="S22" s="103">
        <f t="shared" si="9"/>
        <v>0</v>
      </c>
      <c r="T22" s="103">
        <f t="shared" si="9"/>
        <v>2.3579051873914122E-2</v>
      </c>
      <c r="U22" s="103">
        <f t="shared" si="9"/>
        <v>0</v>
      </c>
      <c r="V22" s="103">
        <f t="shared" si="9"/>
        <v>7.1785714285714286E-2</v>
      </c>
      <c r="W22" s="103">
        <f t="shared" si="9"/>
        <v>3.3068783068783067E-2</v>
      </c>
      <c r="X22" s="103">
        <f t="shared" si="9"/>
        <v>0</v>
      </c>
      <c r="Y22" s="103">
        <f t="shared" si="9"/>
        <v>4.8430840759395584E-2</v>
      </c>
      <c r="Z22" s="103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88">
        <v>0</v>
      </c>
      <c r="C23" s="99">
        <f>SUM(F23:Z23)</f>
        <v>124</v>
      </c>
      <c r="D23" s="89" t="e">
        <f>C23/B23</f>
        <v>#DIV/0!</v>
      </c>
      <c r="E23" s="90">
        <v>2</v>
      </c>
      <c r="F23" s="94"/>
      <c r="G23" s="94"/>
      <c r="H23" s="94"/>
      <c r="I23" s="94">
        <v>30</v>
      </c>
      <c r="J23" s="94">
        <v>94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89" t="e">
        <f>B23/B21</f>
        <v>#DIV/0!</v>
      </c>
      <c r="C24" s="89">
        <f>C23/C21</f>
        <v>8.1686429512516465E-2</v>
      </c>
      <c r="D24" s="89" t="e">
        <f>C24/B24</f>
        <v>#DIV/0!</v>
      </c>
      <c r="E24" s="90"/>
      <c r="F24" s="134" t="e">
        <f>F23/F21</f>
        <v>#DIV/0!</v>
      </c>
      <c r="G24" s="134">
        <f t="shared" ref="G24:Z24" si="10">G23/G21</f>
        <v>0</v>
      </c>
      <c r="H24" s="134">
        <f t="shared" si="10"/>
        <v>0</v>
      </c>
      <c r="I24" s="134">
        <f t="shared" si="10"/>
        <v>0.3</v>
      </c>
      <c r="J24" s="134" t="e">
        <f t="shared" si="10"/>
        <v>#DIV/0!</v>
      </c>
      <c r="K24" s="134" t="e">
        <f t="shared" si="10"/>
        <v>#DIV/0!</v>
      </c>
      <c r="L24" s="134">
        <f t="shared" si="10"/>
        <v>0</v>
      </c>
      <c r="M24" s="134">
        <f t="shared" si="10"/>
        <v>0</v>
      </c>
      <c r="N24" s="134" t="e">
        <f t="shared" si="10"/>
        <v>#DIV/0!</v>
      </c>
      <c r="O24" s="134" t="e">
        <f t="shared" si="10"/>
        <v>#DIV/0!</v>
      </c>
      <c r="P24" s="134" t="e">
        <f t="shared" si="10"/>
        <v>#DIV/0!</v>
      </c>
      <c r="Q24" s="134" t="e">
        <f t="shared" si="10"/>
        <v>#DIV/0!</v>
      </c>
      <c r="R24" s="134" t="e">
        <f t="shared" si="10"/>
        <v>#DIV/0!</v>
      </c>
      <c r="S24" s="134" t="e">
        <f t="shared" si="10"/>
        <v>#DIV/0!</v>
      </c>
      <c r="T24" s="134">
        <f t="shared" si="10"/>
        <v>0</v>
      </c>
      <c r="U24" s="134" t="e">
        <f t="shared" si="10"/>
        <v>#DIV/0!</v>
      </c>
      <c r="V24" s="134">
        <f t="shared" si="10"/>
        <v>0</v>
      </c>
      <c r="W24" s="134">
        <f t="shared" si="10"/>
        <v>0</v>
      </c>
      <c r="X24" s="134" t="e">
        <f t="shared" si="10"/>
        <v>#DIV/0!</v>
      </c>
      <c r="Y24" s="134">
        <f t="shared" si="10"/>
        <v>0</v>
      </c>
      <c r="Z24" s="134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88">
        <v>79751</v>
      </c>
      <c r="C25" s="88">
        <f>SUM(F25:Z25)</f>
        <v>84886</v>
      </c>
      <c r="D25" s="89">
        <f>C25/B25</f>
        <v>1.0643879073616631</v>
      </c>
      <c r="E25" s="90">
        <v>21</v>
      </c>
      <c r="F25" s="94">
        <v>5500</v>
      </c>
      <c r="G25" s="94">
        <v>2920</v>
      </c>
      <c r="H25" s="94">
        <v>3500</v>
      </c>
      <c r="I25" s="94">
        <v>4732</v>
      </c>
      <c r="J25" s="94">
        <v>2149</v>
      </c>
      <c r="K25" s="94">
        <v>5120</v>
      </c>
      <c r="L25" s="94">
        <v>4262</v>
      </c>
      <c r="M25" s="94">
        <v>3134</v>
      </c>
      <c r="N25" s="94">
        <v>4100</v>
      </c>
      <c r="O25" s="94">
        <v>1208</v>
      </c>
      <c r="P25" s="94">
        <v>1547</v>
      </c>
      <c r="Q25" s="94">
        <v>6626</v>
      </c>
      <c r="R25" s="94">
        <v>5989</v>
      </c>
      <c r="S25" s="94">
        <v>4480</v>
      </c>
      <c r="T25" s="94">
        <v>8058</v>
      </c>
      <c r="U25" s="94">
        <v>4368</v>
      </c>
      <c r="V25" s="94">
        <v>2800</v>
      </c>
      <c r="W25" s="94">
        <v>1317</v>
      </c>
      <c r="X25" s="94">
        <v>6184</v>
      </c>
      <c r="Y25" s="94">
        <v>4912</v>
      </c>
      <c r="Z25" s="94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53">
        <f t="shared" ref="B26" si="11">B25/B20</f>
        <v>0.97864194425185447</v>
      </c>
      <c r="C26" s="153">
        <f>C25/C20</f>
        <v>0.88040490784820102</v>
      </c>
      <c r="D26" s="153">
        <f t="shared" ref="D26:Z26" si="12">D25/D20</f>
        <v>0.89961902105192004</v>
      </c>
      <c r="E26" s="90"/>
      <c r="F26" s="153">
        <f t="shared" si="12"/>
        <v>0.73825503355704702</v>
      </c>
      <c r="G26" s="153">
        <f t="shared" si="12"/>
        <v>0.92405063291139244</v>
      </c>
      <c r="H26" s="153">
        <f t="shared" si="12"/>
        <v>0.63636363636363635</v>
      </c>
      <c r="I26" s="153">
        <f t="shared" si="12"/>
        <v>0.81925207756232687</v>
      </c>
      <c r="J26" s="153">
        <f t="shared" si="12"/>
        <v>0.71752921535893155</v>
      </c>
      <c r="K26" s="153">
        <f t="shared" si="12"/>
        <v>0.86050420168067232</v>
      </c>
      <c r="L26" s="153">
        <f t="shared" si="12"/>
        <v>1</v>
      </c>
      <c r="M26" s="153">
        <f t="shared" si="12"/>
        <v>0.90578034682080921</v>
      </c>
      <c r="N26" s="153">
        <f t="shared" si="12"/>
        <v>0.81852665202635255</v>
      </c>
      <c r="O26" s="153">
        <f t="shared" si="12"/>
        <v>0.84064022268615168</v>
      </c>
      <c r="P26" s="153">
        <f t="shared" si="12"/>
        <v>0.7338709677419355</v>
      </c>
      <c r="Q26" s="153">
        <f t="shared" si="12"/>
        <v>0.9391920623671155</v>
      </c>
      <c r="R26" s="153">
        <f t="shared" si="12"/>
        <v>0.85034786312650856</v>
      </c>
      <c r="S26" s="153">
        <f t="shared" si="12"/>
        <v>1</v>
      </c>
      <c r="T26" s="153">
        <f t="shared" si="12"/>
        <v>1</v>
      </c>
      <c r="U26" s="153">
        <f t="shared" si="12"/>
        <v>0.9898028552005439</v>
      </c>
      <c r="V26" s="153">
        <f t="shared" si="12"/>
        <v>1</v>
      </c>
      <c r="W26" s="153">
        <f t="shared" si="12"/>
        <v>0.87103174603174605</v>
      </c>
      <c r="X26" s="153">
        <f t="shared" si="12"/>
        <v>1</v>
      </c>
      <c r="Y26" s="153">
        <f t="shared" si="12"/>
        <v>0.95156915924060437</v>
      </c>
      <c r="Z26" s="153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54"/>
      <c r="C27" s="88">
        <f t="shared" ref="C27:C33" si="13">SUM(F27:Z27)</f>
        <v>0</v>
      </c>
      <c r="D27" s="155"/>
      <c r="E27" s="90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88">
        <v>66395</v>
      </c>
      <c r="C28" s="88">
        <f t="shared" si="13"/>
        <v>61981</v>
      </c>
      <c r="D28" s="89">
        <f t="shared" ref="D28:D55" si="14">C28/B28</f>
        <v>0.93351909029294378</v>
      </c>
      <c r="E28" s="90">
        <v>18</v>
      </c>
      <c r="F28" s="94">
        <v>5500</v>
      </c>
      <c r="G28" s="94">
        <v>550</v>
      </c>
      <c r="H28" s="94">
        <v>3010</v>
      </c>
      <c r="I28" s="94"/>
      <c r="J28" s="94">
        <v>1789</v>
      </c>
      <c r="K28" s="94">
        <v>5100</v>
      </c>
      <c r="L28" s="94">
        <v>4262</v>
      </c>
      <c r="M28" s="94">
        <v>3134</v>
      </c>
      <c r="N28" s="94"/>
      <c r="O28" s="94">
        <v>976</v>
      </c>
      <c r="P28" s="94">
        <v>1547</v>
      </c>
      <c r="Q28" s="94">
        <v>6626</v>
      </c>
      <c r="R28" s="94">
        <v>6900</v>
      </c>
      <c r="S28" s="94">
        <v>2946</v>
      </c>
      <c r="T28" s="94">
        <v>8058</v>
      </c>
      <c r="U28" s="94">
        <v>855</v>
      </c>
      <c r="V28" s="94">
        <v>1977</v>
      </c>
      <c r="W28" s="94"/>
      <c r="X28" s="94">
        <v>1339</v>
      </c>
      <c r="Y28" s="94">
        <v>4912</v>
      </c>
      <c r="Z28" s="94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2">
        <f>B28/B20</f>
        <v>0.81474755035801283</v>
      </c>
      <c r="C29" s="88">
        <f t="shared" si="13"/>
        <v>12.837714841720862</v>
      </c>
      <c r="D29" s="89">
        <f t="shared" si="14"/>
        <v>15.756678048408698</v>
      </c>
      <c r="E29" s="90"/>
      <c r="F29" s="103">
        <f t="shared" ref="F29:R29" si="15">F28/F20</f>
        <v>0.73825503355704702</v>
      </c>
      <c r="G29" s="103">
        <f t="shared" si="15"/>
        <v>0.17405063291139242</v>
      </c>
      <c r="H29" s="103">
        <f t="shared" si="15"/>
        <v>0.54727272727272724</v>
      </c>
      <c r="I29" s="103">
        <f t="shared" si="15"/>
        <v>0</v>
      </c>
      <c r="J29" s="103">
        <f t="shared" si="15"/>
        <v>0.59732888146911522</v>
      </c>
      <c r="K29" s="103">
        <f t="shared" si="15"/>
        <v>0.8571428571428571</v>
      </c>
      <c r="L29" s="103">
        <f t="shared" si="15"/>
        <v>1</v>
      </c>
      <c r="M29" s="103">
        <f t="shared" si="15"/>
        <v>0.90578034682080921</v>
      </c>
      <c r="N29" s="103">
        <f t="shared" si="15"/>
        <v>0</v>
      </c>
      <c r="O29" s="103">
        <f t="shared" si="15"/>
        <v>0.67919276270006956</v>
      </c>
      <c r="P29" s="103">
        <f t="shared" si="15"/>
        <v>0.7338709677419355</v>
      </c>
      <c r="Q29" s="103">
        <f t="shared" si="15"/>
        <v>0.9391920623671155</v>
      </c>
      <c r="R29" s="103">
        <f t="shared" si="15"/>
        <v>0.97969615220786599</v>
      </c>
      <c r="S29" s="103">
        <f t="shared" ref="S29:Z29" si="16">S28/S20</f>
        <v>0.65758928571428577</v>
      </c>
      <c r="T29" s="103">
        <f t="shared" si="16"/>
        <v>1</v>
      </c>
      <c r="U29" s="103">
        <f t="shared" si="16"/>
        <v>0.19374575118966689</v>
      </c>
      <c r="V29" s="103">
        <f t="shared" si="16"/>
        <v>0.70607142857142857</v>
      </c>
      <c r="W29" s="103">
        <f t="shared" si="16"/>
        <v>0</v>
      </c>
      <c r="X29" s="103">
        <f t="shared" si="16"/>
        <v>0.21652652005174644</v>
      </c>
      <c r="Y29" s="103">
        <f t="shared" si="16"/>
        <v>0.95156915924060437</v>
      </c>
      <c r="Z29" s="103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88">
        <v>81932</v>
      </c>
      <c r="C30" s="88">
        <f t="shared" si="13"/>
        <v>84259</v>
      </c>
      <c r="D30" s="89">
        <f t="shared" si="14"/>
        <v>1.0284016013279305</v>
      </c>
      <c r="E30" s="90">
        <v>21</v>
      </c>
      <c r="F30" s="133">
        <v>631</v>
      </c>
      <c r="G30" s="133">
        <v>1875</v>
      </c>
      <c r="H30" s="133">
        <v>8471</v>
      </c>
      <c r="I30" s="133">
        <v>5090</v>
      </c>
      <c r="J30" s="133">
        <v>4621</v>
      </c>
      <c r="K30" s="133">
        <v>4515</v>
      </c>
      <c r="L30" s="133">
        <v>2838</v>
      </c>
      <c r="M30" s="133">
        <v>4385</v>
      </c>
      <c r="N30" s="133">
        <v>2423</v>
      </c>
      <c r="O30" s="133">
        <v>2773</v>
      </c>
      <c r="P30" s="133">
        <v>2777</v>
      </c>
      <c r="Q30" s="133">
        <v>3720</v>
      </c>
      <c r="R30" s="133">
        <v>4459</v>
      </c>
      <c r="S30" s="133">
        <v>2652</v>
      </c>
      <c r="T30" s="133">
        <v>4348</v>
      </c>
      <c r="U30" s="133">
        <v>4506</v>
      </c>
      <c r="V30" s="133">
        <v>1054</v>
      </c>
      <c r="W30" s="133">
        <v>1557</v>
      </c>
      <c r="X30" s="133">
        <v>8190</v>
      </c>
      <c r="Y30" s="133">
        <v>8783</v>
      </c>
      <c r="Z30" s="133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88"/>
      <c r="C31" s="88">
        <f t="shared" si="13"/>
        <v>0</v>
      </c>
      <c r="D31" s="89" t="e">
        <f t="shared" si="14"/>
        <v>#DIV/0!</v>
      </c>
      <c r="E31" s="90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103">
        <f>B31/B30</f>
        <v>0</v>
      </c>
      <c r="C32" s="88">
        <f t="shared" si="13"/>
        <v>0</v>
      </c>
      <c r="D32" s="89" t="e">
        <f t="shared" si="14"/>
        <v>#DIV/0!</v>
      </c>
      <c r="E32" s="90"/>
      <c r="F32" s="103">
        <f>F31/F30</f>
        <v>0</v>
      </c>
      <c r="G32" s="103">
        <f t="shared" ref="G32:Z32" si="17">G31/G30</f>
        <v>0</v>
      </c>
      <c r="H32" s="103">
        <f t="shared" si="17"/>
        <v>0</v>
      </c>
      <c r="I32" s="103">
        <f t="shared" si="17"/>
        <v>0</v>
      </c>
      <c r="J32" s="103">
        <f t="shared" si="17"/>
        <v>0</v>
      </c>
      <c r="K32" s="103">
        <f t="shared" si="17"/>
        <v>0</v>
      </c>
      <c r="L32" s="103">
        <f t="shared" si="17"/>
        <v>0</v>
      </c>
      <c r="M32" s="103">
        <f t="shared" si="17"/>
        <v>0</v>
      </c>
      <c r="N32" s="103">
        <f t="shared" si="17"/>
        <v>0</v>
      </c>
      <c r="O32" s="103">
        <f t="shared" si="17"/>
        <v>0</v>
      </c>
      <c r="P32" s="103">
        <f t="shared" si="17"/>
        <v>0</v>
      </c>
      <c r="Q32" s="103">
        <f>Q31/R30</f>
        <v>0</v>
      </c>
      <c r="R32" s="103">
        <f>R31/S30</f>
        <v>0</v>
      </c>
      <c r="S32" s="103">
        <f>S31/T30</f>
        <v>0</v>
      </c>
      <c r="T32" s="103">
        <f>T31/U30</f>
        <v>0</v>
      </c>
      <c r="U32" s="103">
        <f t="shared" si="17"/>
        <v>0</v>
      </c>
      <c r="V32" s="103">
        <f t="shared" si="17"/>
        <v>0</v>
      </c>
      <c r="W32" s="103">
        <f t="shared" si="17"/>
        <v>0</v>
      </c>
      <c r="X32" s="103">
        <f t="shared" si="17"/>
        <v>0</v>
      </c>
      <c r="Y32" s="103">
        <f t="shared" si="17"/>
        <v>0</v>
      </c>
      <c r="Z32" s="103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88">
        <v>39441</v>
      </c>
      <c r="C33" s="88">
        <f t="shared" si="13"/>
        <v>41507</v>
      </c>
      <c r="D33" s="89">
        <f t="shared" si="14"/>
        <v>1.0523820389949545</v>
      </c>
      <c r="E33" s="90">
        <v>20</v>
      </c>
      <c r="F33" s="94">
        <v>612</v>
      </c>
      <c r="G33" s="94">
        <v>930</v>
      </c>
      <c r="H33" s="94">
        <v>7949</v>
      </c>
      <c r="I33" s="94">
        <v>1162</v>
      </c>
      <c r="J33" s="94">
        <v>302</v>
      </c>
      <c r="K33" s="94">
        <v>3850</v>
      </c>
      <c r="L33" s="94">
        <v>1500</v>
      </c>
      <c r="M33" s="94">
        <v>4385</v>
      </c>
      <c r="N33" s="94">
        <v>307</v>
      </c>
      <c r="O33" s="94">
        <v>1481</v>
      </c>
      <c r="P33" s="94">
        <v>770</v>
      </c>
      <c r="Q33" s="94">
        <v>1680</v>
      </c>
      <c r="R33" s="94"/>
      <c r="S33" s="94">
        <v>2170</v>
      </c>
      <c r="T33" s="94">
        <v>2421</v>
      </c>
      <c r="U33" s="94">
        <v>3805</v>
      </c>
      <c r="V33" s="94">
        <v>363</v>
      </c>
      <c r="W33" s="94">
        <v>373</v>
      </c>
      <c r="X33" s="94">
        <v>241</v>
      </c>
      <c r="Y33" s="94">
        <v>5830</v>
      </c>
      <c r="Z33" s="94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53"/>
      <c r="C34" s="153">
        <f t="shared" ref="C34:Z34" si="18">C33/C30</f>
        <v>0.4926120651799808</v>
      </c>
      <c r="D34" s="89" t="e">
        <f t="shared" si="14"/>
        <v>#DIV/0!</v>
      </c>
      <c r="E34" s="90"/>
      <c r="F34" s="123">
        <f t="shared" si="18"/>
        <v>0.96988906497622818</v>
      </c>
      <c r="G34" s="123">
        <f t="shared" si="18"/>
        <v>0.496</v>
      </c>
      <c r="H34" s="123">
        <f t="shared" si="18"/>
        <v>0.93837799551410694</v>
      </c>
      <c r="I34" s="123">
        <f t="shared" si="18"/>
        <v>0.22829076620825148</v>
      </c>
      <c r="J34" s="123">
        <f t="shared" si="18"/>
        <v>6.5353819519584508E-2</v>
      </c>
      <c r="K34" s="123">
        <f t="shared" si="18"/>
        <v>0.8527131782945736</v>
      </c>
      <c r="L34" s="123">
        <f t="shared" si="18"/>
        <v>0.52854122621564481</v>
      </c>
      <c r="M34" s="123">
        <f t="shared" si="18"/>
        <v>1</v>
      </c>
      <c r="N34" s="123">
        <f t="shared" si="18"/>
        <v>0.12670243499793643</v>
      </c>
      <c r="O34" s="123">
        <f t="shared" si="18"/>
        <v>0.53407861521817523</v>
      </c>
      <c r="P34" s="123">
        <f t="shared" si="18"/>
        <v>0.27727763773856678</v>
      </c>
      <c r="Q34" s="123">
        <f>Q33/R30</f>
        <v>0.37676609105180536</v>
      </c>
      <c r="R34" s="123">
        <f>R33/S30</f>
        <v>0</v>
      </c>
      <c r="S34" s="123">
        <f>S33/T30</f>
        <v>0.49908003679852808</v>
      </c>
      <c r="T34" s="123">
        <f>T33/U30</f>
        <v>0.53728362183754996</v>
      </c>
      <c r="U34" s="123">
        <f t="shared" si="18"/>
        <v>0.84442964935641363</v>
      </c>
      <c r="V34" s="123">
        <f t="shared" si="18"/>
        <v>0.34440227703984821</v>
      </c>
      <c r="W34" s="123">
        <f t="shared" si="18"/>
        <v>0.23956326268464997</v>
      </c>
      <c r="X34" s="123">
        <f t="shared" si="18"/>
        <v>2.9426129426129426E-2</v>
      </c>
      <c r="Y34" s="123">
        <f t="shared" si="18"/>
        <v>0.66378230672890814</v>
      </c>
      <c r="Z34" s="123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88">
        <v>78690</v>
      </c>
      <c r="C35" s="88">
        <f>SUM(F35:Z35)</f>
        <v>62498</v>
      </c>
      <c r="D35" s="89">
        <f t="shared" si="14"/>
        <v>0.79423052484432588</v>
      </c>
      <c r="E35" s="90">
        <v>21</v>
      </c>
      <c r="F35" s="94">
        <v>612</v>
      </c>
      <c r="G35" s="94">
        <v>2036</v>
      </c>
      <c r="H35" s="94">
        <v>8474</v>
      </c>
      <c r="I35" s="94">
        <v>209</v>
      </c>
      <c r="J35" s="94">
        <v>3462</v>
      </c>
      <c r="K35" s="94">
        <v>4500</v>
      </c>
      <c r="L35" s="94">
        <v>1670</v>
      </c>
      <c r="M35" s="94">
        <v>4385</v>
      </c>
      <c r="N35" s="94">
        <v>930</v>
      </c>
      <c r="O35" s="94">
        <v>2448</v>
      </c>
      <c r="P35" s="94">
        <v>2272</v>
      </c>
      <c r="Q35" s="94">
        <v>2850</v>
      </c>
      <c r="R35" s="94">
        <v>4459</v>
      </c>
      <c r="S35" s="94">
        <v>2432</v>
      </c>
      <c r="T35" s="94">
        <v>3401</v>
      </c>
      <c r="U35" s="94">
        <v>2373</v>
      </c>
      <c r="V35" s="94">
        <v>363</v>
      </c>
      <c r="W35" s="94">
        <v>373</v>
      </c>
      <c r="X35" s="94">
        <v>1850</v>
      </c>
      <c r="Y35" s="94">
        <v>8664</v>
      </c>
      <c r="Z35" s="94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2">
        <f>B35/B30</f>
        <v>0.96043060098618371</v>
      </c>
      <c r="C36" s="102">
        <f>C35/C30</f>
        <v>0.74173678776154472</v>
      </c>
      <c r="D36" s="89">
        <f t="shared" si="14"/>
        <v>0.77229607948759538</v>
      </c>
      <c r="E36" s="90"/>
      <c r="F36" s="103">
        <f>F35/F30</f>
        <v>0.96988906497622818</v>
      </c>
      <c r="G36" s="103">
        <f t="shared" ref="G36:Z36" si="19">G35/G30</f>
        <v>1.0858666666666668</v>
      </c>
      <c r="H36" s="103">
        <f t="shared" si="19"/>
        <v>1.0003541494510684</v>
      </c>
      <c r="I36" s="103">
        <f t="shared" si="19"/>
        <v>4.1060903732809427E-2</v>
      </c>
      <c r="J36" s="103">
        <f t="shared" si="19"/>
        <v>0.74918848734040255</v>
      </c>
      <c r="K36" s="103">
        <f t="shared" si="19"/>
        <v>0.99667774086378735</v>
      </c>
      <c r="L36" s="103">
        <f t="shared" si="19"/>
        <v>0.5884425651867512</v>
      </c>
      <c r="M36" s="103">
        <f t="shared" si="19"/>
        <v>1</v>
      </c>
      <c r="N36" s="103">
        <f t="shared" si="19"/>
        <v>0.38382170862567067</v>
      </c>
      <c r="O36" s="103">
        <f t="shared" si="19"/>
        <v>0.88279841327082587</v>
      </c>
      <c r="P36" s="103">
        <f t="shared" si="19"/>
        <v>0.81814908174288803</v>
      </c>
      <c r="Q36" s="103">
        <f t="shared" si="19"/>
        <v>0.7661290322580645</v>
      </c>
      <c r="R36" s="103">
        <f t="shared" si="19"/>
        <v>1</v>
      </c>
      <c r="S36" s="103">
        <f t="shared" si="19"/>
        <v>0.9170437405731523</v>
      </c>
      <c r="T36" s="103">
        <f t="shared" si="19"/>
        <v>0.78219871205151792</v>
      </c>
      <c r="U36" s="103">
        <f t="shared" si="19"/>
        <v>0.52663115845539277</v>
      </c>
      <c r="V36" s="103">
        <f t="shared" si="19"/>
        <v>0.34440227703984821</v>
      </c>
      <c r="W36" s="103">
        <f t="shared" si="19"/>
        <v>0.23956326268464997</v>
      </c>
      <c r="X36" s="103">
        <f t="shared" si="19"/>
        <v>0.22588522588522589</v>
      </c>
      <c r="Y36" s="103">
        <f t="shared" si="19"/>
        <v>0.98645109871342362</v>
      </c>
      <c r="Z36" s="103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88"/>
      <c r="C37" s="99">
        <f>SUM(F37:Z37)</f>
        <v>0</v>
      </c>
      <c r="D37" s="89" t="e">
        <f t="shared" si="14"/>
        <v>#DIV/0!</v>
      </c>
      <c r="E37" s="90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88">
        <v>189948</v>
      </c>
      <c r="C38" s="88">
        <f>SUM(F38:Z38)</f>
        <v>160028</v>
      </c>
      <c r="D38" s="89">
        <f t="shared" si="14"/>
        <v>0.842483205930044</v>
      </c>
      <c r="E38" s="90">
        <v>21</v>
      </c>
      <c r="F38" s="94">
        <v>13500</v>
      </c>
      <c r="G38" s="94">
        <v>5200</v>
      </c>
      <c r="H38" s="94">
        <v>16840</v>
      </c>
      <c r="I38" s="94">
        <v>6850</v>
      </c>
      <c r="J38" s="94">
        <v>3777</v>
      </c>
      <c r="K38" s="94">
        <v>4540</v>
      </c>
      <c r="L38" s="94">
        <v>4306</v>
      </c>
      <c r="M38" s="94">
        <v>10238</v>
      </c>
      <c r="N38" s="94">
        <v>3002</v>
      </c>
      <c r="O38" s="94">
        <v>3786</v>
      </c>
      <c r="P38" s="94">
        <v>2574</v>
      </c>
      <c r="Q38" s="94">
        <v>8200</v>
      </c>
      <c r="R38" s="94">
        <v>12344</v>
      </c>
      <c r="S38" s="94">
        <v>5450</v>
      </c>
      <c r="T38" s="94">
        <v>10518</v>
      </c>
      <c r="U38" s="94">
        <v>6413</v>
      </c>
      <c r="V38" s="94">
        <v>6677</v>
      </c>
      <c r="W38" s="94">
        <v>2150</v>
      </c>
      <c r="X38" s="94">
        <v>2900</v>
      </c>
      <c r="Y38" s="94">
        <v>25343</v>
      </c>
      <c r="Z38" s="94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2"/>
      <c r="C39" s="102" t="e">
        <f>C38/C37</f>
        <v>#DIV/0!</v>
      </c>
      <c r="D39" s="89" t="e">
        <f t="shared" si="14"/>
        <v>#DIV/0!</v>
      </c>
      <c r="E39" s="90"/>
      <c r="F39" s="103" t="e">
        <f>F38/F37</f>
        <v>#DIV/0!</v>
      </c>
      <c r="G39" s="103" t="e">
        <f t="shared" ref="G39:Z39" si="20">G38/G37</f>
        <v>#DIV/0!</v>
      </c>
      <c r="H39" s="103" t="e">
        <f t="shared" si="20"/>
        <v>#DIV/0!</v>
      </c>
      <c r="I39" s="103" t="e">
        <f t="shared" si="20"/>
        <v>#DIV/0!</v>
      </c>
      <c r="J39" s="103" t="e">
        <f t="shared" si="20"/>
        <v>#DIV/0!</v>
      </c>
      <c r="K39" s="103" t="e">
        <f t="shared" si="20"/>
        <v>#DIV/0!</v>
      </c>
      <c r="L39" s="103" t="e">
        <f t="shared" si="20"/>
        <v>#DIV/0!</v>
      </c>
      <c r="M39" s="103" t="e">
        <f t="shared" si="20"/>
        <v>#DIV/0!</v>
      </c>
      <c r="N39" s="103" t="e">
        <f t="shared" si="20"/>
        <v>#DIV/0!</v>
      </c>
      <c r="O39" s="103" t="e">
        <f t="shared" si="20"/>
        <v>#DIV/0!</v>
      </c>
      <c r="P39" s="103" t="e">
        <f t="shared" si="20"/>
        <v>#DIV/0!</v>
      </c>
      <c r="Q39" s="103" t="e">
        <f t="shared" si="20"/>
        <v>#DIV/0!</v>
      </c>
      <c r="R39" s="103" t="e">
        <f t="shared" si="20"/>
        <v>#DIV/0!</v>
      </c>
      <c r="S39" s="103" t="e">
        <f t="shared" si="20"/>
        <v>#DIV/0!</v>
      </c>
      <c r="T39" s="103" t="e">
        <f t="shared" si="20"/>
        <v>#DIV/0!</v>
      </c>
      <c r="U39" s="103" t="e">
        <f t="shared" si="20"/>
        <v>#DIV/0!</v>
      </c>
      <c r="V39" s="103" t="e">
        <f t="shared" si="20"/>
        <v>#DIV/0!</v>
      </c>
      <c r="W39" s="103" t="e">
        <f t="shared" si="20"/>
        <v>#DIV/0!</v>
      </c>
      <c r="X39" s="103" t="e">
        <f t="shared" si="20"/>
        <v>#DIV/0!</v>
      </c>
      <c r="Y39" s="103" t="e">
        <f t="shared" si="20"/>
        <v>#DIV/0!</v>
      </c>
      <c r="Z39" s="103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88">
        <v>174978</v>
      </c>
      <c r="C40" s="88">
        <f>SUM(F40:Z40)</f>
        <v>135847</v>
      </c>
      <c r="D40" s="89">
        <f t="shared" si="14"/>
        <v>0.77636617174730538</v>
      </c>
      <c r="E40" s="90">
        <v>20</v>
      </c>
      <c r="F40" s="94">
        <v>10000</v>
      </c>
      <c r="G40" s="94">
        <v>5896</v>
      </c>
      <c r="H40" s="94">
        <v>14375</v>
      </c>
      <c r="I40" s="94">
        <v>6615</v>
      </c>
      <c r="J40" s="94">
        <v>3268</v>
      </c>
      <c r="K40" s="94">
        <v>4110</v>
      </c>
      <c r="L40" s="94">
        <v>3097</v>
      </c>
      <c r="M40" s="94">
        <v>9518</v>
      </c>
      <c r="N40" s="94">
        <v>1471</v>
      </c>
      <c r="O40" s="94">
        <v>3836</v>
      </c>
      <c r="P40" s="94">
        <v>2653</v>
      </c>
      <c r="Q40" s="94">
        <v>6250</v>
      </c>
      <c r="R40" s="94">
        <v>14823</v>
      </c>
      <c r="S40" s="94">
        <v>1399</v>
      </c>
      <c r="T40" s="94">
        <v>10885</v>
      </c>
      <c r="U40" s="94"/>
      <c r="V40" s="94">
        <v>4068</v>
      </c>
      <c r="W40" s="94">
        <v>2150</v>
      </c>
      <c r="X40" s="94">
        <v>2670</v>
      </c>
      <c r="Y40" s="94">
        <v>23343</v>
      </c>
      <c r="Z40" s="94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154</v>
      </c>
      <c r="B41" s="88">
        <v>222814</v>
      </c>
      <c r="C41" s="88">
        <f>SUM(F41:Z41)</f>
        <v>220897.8</v>
      </c>
      <c r="D41" s="89">
        <f t="shared" si="14"/>
        <v>0.99140000179521925</v>
      </c>
      <c r="E41" s="90"/>
      <c r="F41" s="91">
        <v>21387</v>
      </c>
      <c r="G41" s="91">
        <v>6370</v>
      </c>
      <c r="H41" s="91">
        <v>14804</v>
      </c>
      <c r="I41" s="91">
        <v>11519</v>
      </c>
      <c r="J41" s="91">
        <v>6216</v>
      </c>
      <c r="K41" s="91">
        <v>14257</v>
      </c>
      <c r="L41" s="91">
        <v>7235</v>
      </c>
      <c r="M41" s="91">
        <v>11166</v>
      </c>
      <c r="N41" s="91">
        <v>10677</v>
      </c>
      <c r="O41" s="91">
        <f>SUM(O45:O50)</f>
        <v>3874.8</v>
      </c>
      <c r="P41" s="91">
        <v>6645</v>
      </c>
      <c r="Q41" s="91">
        <v>10016</v>
      </c>
      <c r="R41" s="91">
        <v>13361</v>
      </c>
      <c r="S41" s="91">
        <v>13059</v>
      </c>
      <c r="T41" s="91">
        <v>11222</v>
      </c>
      <c r="U41" s="91">
        <v>9636</v>
      </c>
      <c r="V41" s="91">
        <v>8357</v>
      </c>
      <c r="W41" s="91">
        <v>4627</v>
      </c>
      <c r="X41" s="91">
        <v>8804</v>
      </c>
      <c r="Y41" s="91">
        <v>18008</v>
      </c>
      <c r="Z41" s="91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88">
        <v>223108</v>
      </c>
      <c r="C42" s="88">
        <f>SUM(F42:Z42)</f>
        <v>197711.90000000002</v>
      </c>
      <c r="D42" s="89">
        <f t="shared" si="14"/>
        <v>0.88617127131254825</v>
      </c>
      <c r="E42" s="82">
        <v>21</v>
      </c>
      <c r="F42" s="82">
        <f>SUM(F45:F50)+306</f>
        <v>14892</v>
      </c>
      <c r="G42" s="82">
        <f>SUM(G45:G50)</f>
        <v>6431</v>
      </c>
      <c r="H42" s="82">
        <f>SUM(H45:H50)+30</f>
        <v>14804</v>
      </c>
      <c r="I42" s="82">
        <f>SUM(I45:I50)</f>
        <v>13346.6</v>
      </c>
      <c r="J42" s="82">
        <f>SUM(J45:J50)</f>
        <v>7293</v>
      </c>
      <c r="K42" s="82">
        <f>SUM(K45:K50)</f>
        <v>11652</v>
      </c>
      <c r="L42" s="82">
        <f>SUM(L45:L50)</f>
        <v>6296</v>
      </c>
      <c r="M42" s="82">
        <f t="shared" ref="M42:N42" si="21">SUM(M45:M50)</f>
        <v>10043</v>
      </c>
      <c r="N42" s="82">
        <f t="shared" si="21"/>
        <v>8638</v>
      </c>
      <c r="O42" s="82">
        <f>SUM(O45:O50)+255.5</f>
        <v>4130.3</v>
      </c>
      <c r="P42" s="82">
        <f>SUM(P45:P50)</f>
        <v>4199</v>
      </c>
      <c r="Q42" s="82">
        <f>SUM(Q45:Q50)</f>
        <v>8706</v>
      </c>
      <c r="R42" s="82">
        <f>SUM(R45:R50)+200</f>
        <v>11108</v>
      </c>
      <c r="S42" s="82">
        <f>SUM(S45:S50)</f>
        <v>10606</v>
      </c>
      <c r="T42" s="82">
        <f>SUM(T45:T50)</f>
        <v>11297</v>
      </c>
      <c r="U42" s="82">
        <f>SUM(U45:U50)</f>
        <v>7642</v>
      </c>
      <c r="V42" s="82">
        <f>SUM(V45:V50)</f>
        <v>7791</v>
      </c>
      <c r="W42" s="82">
        <f>SUM(W45:W50)</f>
        <v>3772</v>
      </c>
      <c r="X42" s="82">
        <f t="shared" ref="X42:Z42" si="22">SUM(X45:X50)</f>
        <v>7988</v>
      </c>
      <c r="Y42" s="82">
        <f t="shared" si="22"/>
        <v>17937</v>
      </c>
      <c r="Z42" s="82">
        <f t="shared" si="22"/>
        <v>9140</v>
      </c>
      <c r="AA42" s="25">
        <f>AA45+AA46+AA50</f>
        <v>0</v>
      </c>
      <c r="AD42" s="35">
        <v>166</v>
      </c>
      <c r="AE42" s="59">
        <f t="shared" si="2"/>
        <v>197545.90000000002</v>
      </c>
      <c r="AF42" s="2">
        <f t="shared" si="0"/>
        <v>1190.0355421686747</v>
      </c>
      <c r="AJ42" s="2">
        <v>87514.7</v>
      </c>
      <c r="AL42" s="76">
        <f>C42+AJ42</f>
        <v>285226.60000000003</v>
      </c>
    </row>
    <row r="43" spans="1:38" s="2" customFormat="1" ht="30" hidden="1" customHeight="1" x14ac:dyDescent="0.25">
      <c r="A43" s="11" t="s">
        <v>180</v>
      </c>
      <c r="B43" s="88">
        <v>13240</v>
      </c>
      <c r="C43" s="88">
        <f>SUM(F43:Z43)</f>
        <v>457</v>
      </c>
      <c r="D43" s="89">
        <f t="shared" si="14"/>
        <v>3.4516616314199396E-2</v>
      </c>
      <c r="E43" s="90"/>
      <c r="F43" s="91"/>
      <c r="G43" s="91"/>
      <c r="H43" s="91"/>
      <c r="I43" s="91"/>
      <c r="J43" s="91"/>
      <c r="K43" s="91"/>
      <c r="L43" s="91"/>
      <c r="M43" s="91">
        <v>457</v>
      </c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83" t="s">
        <v>52</v>
      </c>
      <c r="B44" s="92">
        <f>B42/B41</f>
        <v>1.0013194862082275</v>
      </c>
      <c r="C44" s="92">
        <f>C42/C41</f>
        <v>0.89503788629855086</v>
      </c>
      <c r="D44" s="89">
        <f t="shared" si="14"/>
        <v>0.89385845239850348</v>
      </c>
      <c r="E44" s="90"/>
      <c r="F44" s="92">
        <f>F42/F41</f>
        <v>0.69631084303548885</v>
      </c>
      <c r="G44" s="92">
        <f t="shared" ref="G44:Z44" si="23">G42/G41</f>
        <v>1.0095761381475667</v>
      </c>
      <c r="H44" s="92">
        <f t="shared" si="23"/>
        <v>1</v>
      </c>
      <c r="I44" s="92">
        <f t="shared" si="23"/>
        <v>1.158659605868565</v>
      </c>
      <c r="J44" s="92">
        <f t="shared" si="23"/>
        <v>1.1732625482625483</v>
      </c>
      <c r="K44" s="92">
        <f t="shared" si="23"/>
        <v>0.81728273830399101</v>
      </c>
      <c r="L44" s="92">
        <f t="shared" si="23"/>
        <v>0.8702142363510712</v>
      </c>
      <c r="M44" s="92">
        <f t="shared" si="23"/>
        <v>0.89942683145262403</v>
      </c>
      <c r="N44" s="92">
        <f t="shared" si="23"/>
        <v>0.80902875339514846</v>
      </c>
      <c r="O44" s="92">
        <f t="shared" si="23"/>
        <v>1.0659388871683699</v>
      </c>
      <c r="P44" s="92">
        <f t="shared" si="23"/>
        <v>0.63190368698269372</v>
      </c>
      <c r="Q44" s="92">
        <f t="shared" si="23"/>
        <v>0.86920926517571884</v>
      </c>
      <c r="R44" s="92">
        <f t="shared" si="23"/>
        <v>0.83137489708854129</v>
      </c>
      <c r="S44" s="92">
        <f t="shared" si="23"/>
        <v>0.81216019603338696</v>
      </c>
      <c r="T44" s="92">
        <f t="shared" si="23"/>
        <v>1.0066833006594189</v>
      </c>
      <c r="U44" s="92">
        <f t="shared" si="23"/>
        <v>0.79306766293067665</v>
      </c>
      <c r="V44" s="92">
        <f t="shared" si="23"/>
        <v>0.93227234653583824</v>
      </c>
      <c r="W44" s="92">
        <f t="shared" si="23"/>
        <v>0.81521504214393781</v>
      </c>
      <c r="X44" s="92">
        <f t="shared" si="23"/>
        <v>0.90731485688323488</v>
      </c>
      <c r="Y44" s="92">
        <f t="shared" si="23"/>
        <v>0.99605730786317193</v>
      </c>
      <c r="Z44" s="92">
        <f t="shared" si="23"/>
        <v>0.9464637050843947</v>
      </c>
      <c r="AA44" s="14"/>
      <c r="AD44" s="35"/>
      <c r="AE44" s="59">
        <f t="shared" si="2"/>
        <v>0.89503788629855086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153</v>
      </c>
      <c r="B45" s="88">
        <v>96740</v>
      </c>
      <c r="C45" s="88">
        <f>SUM(F45:Z45)</f>
        <v>84597.6</v>
      </c>
      <c r="D45" s="89">
        <f t="shared" si="14"/>
        <v>0.87448418441182563</v>
      </c>
      <c r="E45" s="90">
        <v>21</v>
      </c>
      <c r="F45" s="93">
        <v>13500</v>
      </c>
      <c r="G45" s="93">
        <v>2644</v>
      </c>
      <c r="H45" s="93">
        <v>5587</v>
      </c>
      <c r="I45" s="93">
        <v>4721.6000000000004</v>
      </c>
      <c r="J45" s="93">
        <v>2283</v>
      </c>
      <c r="K45" s="156">
        <v>6887</v>
      </c>
      <c r="L45" s="93">
        <v>3073</v>
      </c>
      <c r="M45" s="93">
        <v>3531</v>
      </c>
      <c r="N45" s="93">
        <v>2860</v>
      </c>
      <c r="O45" s="93">
        <v>1047</v>
      </c>
      <c r="P45" s="93">
        <v>940</v>
      </c>
      <c r="Q45" s="156">
        <v>2818</v>
      </c>
      <c r="R45" s="93">
        <v>5914</v>
      </c>
      <c r="S45" s="93">
        <v>5986</v>
      </c>
      <c r="T45" s="93">
        <v>3526</v>
      </c>
      <c r="U45" s="93">
        <v>1957</v>
      </c>
      <c r="V45" s="93">
        <v>2990</v>
      </c>
      <c r="W45" s="93">
        <v>1069</v>
      </c>
      <c r="X45" s="93">
        <v>1585</v>
      </c>
      <c r="Y45" s="93">
        <v>7689</v>
      </c>
      <c r="Z45" s="93">
        <v>3990</v>
      </c>
      <c r="AA45" s="14"/>
      <c r="AD45" s="35"/>
      <c r="AE45" s="59">
        <f t="shared" si="2"/>
        <v>84597.6</v>
      </c>
      <c r="AF45" s="2" t="e">
        <f t="shared" si="0"/>
        <v>#DIV/0!</v>
      </c>
      <c r="AK45" s="76"/>
      <c r="AL45" s="84">
        <f>AL42/AL44</f>
        <v>0.94633908427339097</v>
      </c>
    </row>
    <row r="46" spans="1:38" s="2" customFormat="1" ht="30" hidden="1" customHeight="1" x14ac:dyDescent="0.25">
      <c r="A46" s="12" t="s">
        <v>54</v>
      </c>
      <c r="B46" s="88">
        <v>97963</v>
      </c>
      <c r="C46" s="88">
        <f>SUM(F46:Z46)</f>
        <v>78446</v>
      </c>
      <c r="D46" s="89">
        <f t="shared" si="14"/>
        <v>0.80077171993507756</v>
      </c>
      <c r="E46" s="90">
        <v>21</v>
      </c>
      <c r="F46" s="94">
        <v>340</v>
      </c>
      <c r="G46" s="94">
        <v>2624</v>
      </c>
      <c r="H46" s="94">
        <v>6975</v>
      </c>
      <c r="I46" s="94">
        <v>7149</v>
      </c>
      <c r="J46" s="94">
        <v>2719</v>
      </c>
      <c r="K46" s="157">
        <v>3673</v>
      </c>
      <c r="L46" s="94">
        <v>2142</v>
      </c>
      <c r="M46" s="94">
        <v>4937</v>
      </c>
      <c r="N46" s="94">
        <v>2992</v>
      </c>
      <c r="O46" s="94">
        <v>1590</v>
      </c>
      <c r="P46" s="94">
        <v>2491</v>
      </c>
      <c r="Q46" s="157">
        <v>3795</v>
      </c>
      <c r="R46" s="94">
        <v>3377</v>
      </c>
      <c r="S46" s="94">
        <v>3959</v>
      </c>
      <c r="T46" s="94">
        <v>5352</v>
      </c>
      <c r="U46" s="94">
        <v>3565</v>
      </c>
      <c r="V46" s="94">
        <v>2827</v>
      </c>
      <c r="W46" s="94">
        <v>2104</v>
      </c>
      <c r="X46" s="94">
        <v>4606</v>
      </c>
      <c r="Y46" s="94">
        <v>6739</v>
      </c>
      <c r="Z46" s="94">
        <v>4490</v>
      </c>
      <c r="AA46" s="14"/>
      <c r="AD46" s="35">
        <v>166</v>
      </c>
      <c r="AE46" s="59">
        <f t="shared" si="2"/>
        <v>78280</v>
      </c>
      <c r="AF46" s="2">
        <f t="shared" si="0"/>
        <v>471.56626506024094</v>
      </c>
      <c r="AH46" s="85"/>
      <c r="AK46" s="76"/>
    </row>
    <row r="47" spans="1:38" s="2" customFormat="1" ht="30" hidden="1" customHeight="1" x14ac:dyDescent="0.25">
      <c r="A47" s="12" t="s">
        <v>55</v>
      </c>
      <c r="B47" s="88">
        <v>1835</v>
      </c>
      <c r="C47" s="88">
        <f t="shared" ref="C47:C49" si="24">SUM(F47:Z47)</f>
        <v>946</v>
      </c>
      <c r="D47" s="89">
        <f t="shared" si="14"/>
        <v>0.51553133514986371</v>
      </c>
      <c r="E47" s="90"/>
      <c r="F47" s="93">
        <v>306</v>
      </c>
      <c r="G47" s="93"/>
      <c r="H47" s="93">
        <v>50</v>
      </c>
      <c r="I47" s="93">
        <v>200</v>
      </c>
      <c r="J47" s="93"/>
      <c r="K47" s="93"/>
      <c r="L47" s="93"/>
      <c r="M47" s="93"/>
      <c r="N47" s="93">
        <v>110</v>
      </c>
      <c r="O47" s="93"/>
      <c r="P47" s="93"/>
      <c r="Q47" s="93"/>
      <c r="R47" s="93"/>
      <c r="S47" s="93"/>
      <c r="T47" s="93">
        <v>225</v>
      </c>
      <c r="U47" s="93"/>
      <c r="V47" s="93">
        <v>55</v>
      </c>
      <c r="W47" s="93"/>
      <c r="X47" s="93"/>
      <c r="Y47" s="93"/>
      <c r="Z47" s="93"/>
      <c r="AA47" s="14"/>
      <c r="AD47" s="35"/>
      <c r="AE47" s="59">
        <f t="shared" si="2"/>
        <v>946</v>
      </c>
      <c r="AF47" s="2" t="e">
        <f t="shared" si="0"/>
        <v>#DIV/0!</v>
      </c>
      <c r="AH47" s="76"/>
    </row>
    <row r="48" spans="1:38" s="2" customFormat="1" ht="30" hidden="1" customHeight="1" x14ac:dyDescent="0.25">
      <c r="A48" s="12" t="s">
        <v>56</v>
      </c>
      <c r="B48" s="88">
        <v>998</v>
      </c>
      <c r="C48" s="88">
        <f t="shared" si="24"/>
        <v>777</v>
      </c>
      <c r="D48" s="89">
        <f t="shared" si="14"/>
        <v>0.77855711422845686</v>
      </c>
      <c r="E48" s="90">
        <v>2</v>
      </c>
      <c r="F48" s="93"/>
      <c r="G48" s="93"/>
      <c r="H48" s="93">
        <v>154</v>
      </c>
      <c r="I48" s="93">
        <v>50</v>
      </c>
      <c r="J48" s="93"/>
      <c r="K48" s="93"/>
      <c r="L48" s="93"/>
      <c r="M48" s="93"/>
      <c r="N48" s="93"/>
      <c r="O48" s="93"/>
      <c r="P48" s="93"/>
      <c r="Q48" s="93"/>
      <c r="R48" s="93">
        <v>76</v>
      </c>
      <c r="S48" s="93"/>
      <c r="T48" s="93"/>
      <c r="U48" s="93"/>
      <c r="V48" s="93">
        <v>165</v>
      </c>
      <c r="W48" s="93">
        <v>100</v>
      </c>
      <c r="X48" s="93"/>
      <c r="Y48" s="93">
        <v>232</v>
      </c>
      <c r="Z48" s="93"/>
      <c r="AA48" s="14"/>
      <c r="AD48" s="35"/>
      <c r="AE48" s="59">
        <f t="shared" si="2"/>
        <v>777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88"/>
      <c r="C49" s="88">
        <f t="shared" si="24"/>
        <v>11333</v>
      </c>
      <c r="D49" s="89"/>
      <c r="E49" s="90">
        <v>18</v>
      </c>
      <c r="F49" s="93">
        <v>140</v>
      </c>
      <c r="G49" s="93">
        <v>268</v>
      </c>
      <c r="H49" s="93">
        <v>1028</v>
      </c>
      <c r="I49" s="93">
        <v>114</v>
      </c>
      <c r="J49" s="93">
        <v>613</v>
      </c>
      <c r="K49" s="156">
        <v>595</v>
      </c>
      <c r="L49" s="93">
        <v>589</v>
      </c>
      <c r="M49" s="93">
        <v>1184</v>
      </c>
      <c r="N49" s="93">
        <v>240</v>
      </c>
      <c r="O49" s="93">
        <v>552</v>
      </c>
      <c r="P49" s="93">
        <v>418</v>
      </c>
      <c r="Q49" s="156">
        <v>1120</v>
      </c>
      <c r="R49" s="93">
        <v>827</v>
      </c>
      <c r="S49" s="93">
        <v>385</v>
      </c>
      <c r="T49" s="93">
        <v>70</v>
      </c>
      <c r="U49" s="93">
        <v>262</v>
      </c>
      <c r="V49" s="93">
        <v>628</v>
      </c>
      <c r="W49" s="93">
        <v>434</v>
      </c>
      <c r="X49" s="93">
        <v>774</v>
      </c>
      <c r="Y49" s="93">
        <v>612</v>
      </c>
      <c r="Z49" s="95">
        <v>480</v>
      </c>
      <c r="AA49" s="14"/>
      <c r="AD49" s="35"/>
      <c r="AE49" s="59"/>
    </row>
    <row r="50" spans="1:32" s="2" customFormat="1" ht="30" hidden="1" customHeight="1" x14ac:dyDescent="0.25">
      <c r="A50" s="12" t="s">
        <v>57</v>
      </c>
      <c r="B50" s="88">
        <v>13150</v>
      </c>
      <c r="C50" s="88">
        <f>SUM(F50:Z50)</f>
        <v>20820.8</v>
      </c>
      <c r="D50" s="89">
        <f t="shared" si="14"/>
        <v>1.5833307984790874</v>
      </c>
      <c r="E50" s="90">
        <v>21</v>
      </c>
      <c r="F50" s="94">
        <v>300</v>
      </c>
      <c r="G50" s="94">
        <v>895</v>
      </c>
      <c r="H50" s="94">
        <v>980</v>
      </c>
      <c r="I50" s="94">
        <v>1112</v>
      </c>
      <c r="J50" s="94">
        <v>1678</v>
      </c>
      <c r="K50" s="157">
        <v>497</v>
      </c>
      <c r="L50" s="94">
        <v>492</v>
      </c>
      <c r="M50" s="94">
        <v>391</v>
      </c>
      <c r="N50" s="94">
        <v>2436</v>
      </c>
      <c r="O50" s="94">
        <v>685.8</v>
      </c>
      <c r="P50" s="94">
        <v>350</v>
      </c>
      <c r="Q50" s="157">
        <v>973</v>
      </c>
      <c r="R50" s="94">
        <v>714</v>
      </c>
      <c r="S50" s="94">
        <v>276</v>
      </c>
      <c r="T50" s="94">
        <v>2124</v>
      </c>
      <c r="U50" s="94">
        <v>1858</v>
      </c>
      <c r="V50" s="94">
        <v>1126</v>
      </c>
      <c r="W50" s="94">
        <v>65</v>
      </c>
      <c r="X50" s="94">
        <v>1023</v>
      </c>
      <c r="Y50" s="94">
        <v>2665</v>
      </c>
      <c r="Z50" s="94">
        <v>180</v>
      </c>
      <c r="AA50" s="14"/>
      <c r="AD50" s="35"/>
      <c r="AE50" s="59">
        <f t="shared" si="2"/>
        <v>20820.8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88"/>
      <c r="C51" s="88">
        <f t="shared" ref="C51:C65" si="25">SUM(F51:Z51)</f>
        <v>0</v>
      </c>
      <c r="D51" s="89" t="e">
        <f t="shared" si="14"/>
        <v>#DIV/0!</v>
      </c>
      <c r="E51" s="90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customHeight="1" outlineLevel="1" x14ac:dyDescent="0.25">
      <c r="A52" s="11" t="s">
        <v>155</v>
      </c>
      <c r="B52" s="88">
        <v>236207</v>
      </c>
      <c r="C52" s="88">
        <f>SUM(F52:Z52)</f>
        <v>186215</v>
      </c>
      <c r="D52" s="89">
        <f t="shared" si="14"/>
        <v>0.7883551291875347</v>
      </c>
      <c r="E52" s="90">
        <v>6</v>
      </c>
      <c r="F52" s="93">
        <v>14982</v>
      </c>
      <c r="G52" s="93">
        <v>4945</v>
      </c>
      <c r="H52" s="93">
        <v>13950</v>
      </c>
      <c r="I52" s="93">
        <v>10500</v>
      </c>
      <c r="J52" s="93">
        <v>3007</v>
      </c>
      <c r="K52" s="93">
        <v>6100</v>
      </c>
      <c r="L52" s="93">
        <v>7000</v>
      </c>
      <c r="M52" s="93">
        <v>8377</v>
      </c>
      <c r="N52" s="93">
        <v>9202</v>
      </c>
      <c r="O52" s="93">
        <v>3103</v>
      </c>
      <c r="P52" s="93">
        <v>2075</v>
      </c>
      <c r="Q52" s="93">
        <v>9320</v>
      </c>
      <c r="R52" s="93">
        <v>18882</v>
      </c>
      <c r="S52" s="93">
        <v>8875</v>
      </c>
      <c r="T52" s="93">
        <v>17327</v>
      </c>
      <c r="U52" s="93">
        <v>4347</v>
      </c>
      <c r="V52" s="93">
        <v>5585</v>
      </c>
      <c r="W52" s="93">
        <v>1561</v>
      </c>
      <c r="X52" s="93">
        <v>6947</v>
      </c>
      <c r="Y52" s="93">
        <v>21530</v>
      </c>
      <c r="Z52" s="93">
        <v>8600</v>
      </c>
      <c r="AA52" s="14"/>
      <c r="AD52" s="35"/>
      <c r="AE52" s="59">
        <f t="shared" si="2"/>
        <v>186215</v>
      </c>
      <c r="AF52" s="2" t="e">
        <f t="shared" si="0"/>
        <v>#DIV/0!</v>
      </c>
    </row>
    <row r="53" spans="1:32" s="2" customFormat="1" ht="30" customHeight="1" outlineLevel="1" x14ac:dyDescent="0.25">
      <c r="A53" s="11" t="s">
        <v>156</v>
      </c>
      <c r="B53" s="88">
        <v>178950</v>
      </c>
      <c r="C53" s="88">
        <f>SUM(F53:Z53)</f>
        <v>142395</v>
      </c>
      <c r="D53" s="89">
        <f t="shared" si="14"/>
        <v>0.79572506286672251</v>
      </c>
      <c r="E53" s="90">
        <v>4</v>
      </c>
      <c r="F53" s="93">
        <v>14982</v>
      </c>
      <c r="G53" s="93">
        <v>4945</v>
      </c>
      <c r="H53" s="93">
        <v>13950</v>
      </c>
      <c r="I53" s="93"/>
      <c r="J53" s="93">
        <v>1100</v>
      </c>
      <c r="K53" s="93">
        <v>2450</v>
      </c>
      <c r="L53" s="93">
        <v>9000</v>
      </c>
      <c r="M53" s="93">
        <v>8377</v>
      </c>
      <c r="N53" s="93">
        <v>7321</v>
      </c>
      <c r="O53" s="93"/>
      <c r="P53" s="93">
        <v>1935</v>
      </c>
      <c r="Q53" s="93">
        <v>9320</v>
      </c>
      <c r="R53" s="93">
        <v>18882</v>
      </c>
      <c r="S53" s="93">
        <v>8875</v>
      </c>
      <c r="T53" s="93">
        <v>3719</v>
      </c>
      <c r="U53" s="93">
        <v>1086</v>
      </c>
      <c r="V53" s="93">
        <v>5540</v>
      </c>
      <c r="W53" s="93">
        <v>1561</v>
      </c>
      <c r="X53" s="93">
        <v>6947</v>
      </c>
      <c r="Y53" s="93">
        <v>21530</v>
      </c>
      <c r="Z53" s="93">
        <v>875</v>
      </c>
      <c r="AA53" s="14"/>
      <c r="AD53" s="35"/>
      <c r="AE53" s="59">
        <f t="shared" si="2"/>
        <v>142395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88"/>
      <c r="C54" s="96">
        <v>5693</v>
      </c>
      <c r="D54" s="89" t="e">
        <f t="shared" si="14"/>
        <v>#DIV/0!</v>
      </c>
      <c r="E54" s="90"/>
      <c r="F54" s="97">
        <v>188</v>
      </c>
      <c r="G54" s="97">
        <v>112</v>
      </c>
      <c r="H54" s="97">
        <v>767</v>
      </c>
      <c r="I54" s="97">
        <v>350</v>
      </c>
      <c r="J54" s="97">
        <v>53</v>
      </c>
      <c r="K54" s="97">
        <v>143</v>
      </c>
      <c r="L54" s="97">
        <v>546</v>
      </c>
      <c r="M54" s="97">
        <v>767</v>
      </c>
      <c r="N54" s="97">
        <v>244</v>
      </c>
      <c r="O54" s="97">
        <v>23</v>
      </c>
      <c r="P54" s="97">
        <v>219</v>
      </c>
      <c r="Q54" s="97">
        <v>315</v>
      </c>
      <c r="R54" s="97">
        <v>13</v>
      </c>
      <c r="S54" s="97">
        <v>452</v>
      </c>
      <c r="T54" s="97">
        <v>157</v>
      </c>
      <c r="U54" s="97">
        <v>61</v>
      </c>
      <c r="V54" s="97">
        <v>83</v>
      </c>
      <c r="W54" s="97">
        <v>41</v>
      </c>
      <c r="X54" s="97">
        <v>253</v>
      </c>
      <c r="Y54" s="97">
        <v>371</v>
      </c>
      <c r="Z54" s="97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88">
        <v>5146</v>
      </c>
      <c r="C55" s="88">
        <f t="shared" si="25"/>
        <v>4437</v>
      </c>
      <c r="D55" s="89">
        <f t="shared" si="14"/>
        <v>0.86222308589195495</v>
      </c>
      <c r="E55" s="90">
        <v>8</v>
      </c>
      <c r="F55" s="93">
        <v>66.5</v>
      </c>
      <c r="G55" s="93">
        <v>77</v>
      </c>
      <c r="H55" s="93">
        <v>650</v>
      </c>
      <c r="I55" s="93">
        <v>313</v>
      </c>
      <c r="J55" s="93"/>
      <c r="K55" s="156">
        <v>141</v>
      </c>
      <c r="L55" s="93">
        <v>430</v>
      </c>
      <c r="M55" s="93">
        <v>649</v>
      </c>
      <c r="N55" s="93">
        <v>244</v>
      </c>
      <c r="O55" s="93">
        <v>68</v>
      </c>
      <c r="P55" s="93">
        <v>207.5</v>
      </c>
      <c r="Q55" s="156">
        <v>293</v>
      </c>
      <c r="R55" s="93">
        <v>13</v>
      </c>
      <c r="S55" s="93">
        <v>424</v>
      </c>
      <c r="T55" s="93">
        <v>119.5</v>
      </c>
      <c r="U55" s="93">
        <v>23</v>
      </c>
      <c r="V55" s="93">
        <v>66</v>
      </c>
      <c r="W55" s="93">
        <v>30</v>
      </c>
      <c r="X55" s="93">
        <v>253</v>
      </c>
      <c r="Y55" s="93">
        <v>368</v>
      </c>
      <c r="Z55" s="93">
        <v>1.5</v>
      </c>
      <c r="AA55" s="13"/>
      <c r="AD55" s="35"/>
      <c r="AE55" s="59">
        <f t="shared" si="2"/>
        <v>4437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92" t="e">
        <f>B55/B54</f>
        <v>#DIV/0!</v>
      </c>
      <c r="C56" s="89">
        <f>C55/C54</f>
        <v>0.7793781837344107</v>
      </c>
      <c r="D56" s="89"/>
      <c r="E56" s="90"/>
      <c r="F56" s="98">
        <f t="shared" ref="F56:Y56" si="26">F55/F54</f>
        <v>0.35372340425531917</v>
      </c>
      <c r="G56" s="98">
        <f t="shared" si="26"/>
        <v>0.6875</v>
      </c>
      <c r="H56" s="98">
        <f t="shared" si="26"/>
        <v>0.84745762711864403</v>
      </c>
      <c r="I56" s="98">
        <f t="shared" si="26"/>
        <v>0.89428571428571424</v>
      </c>
      <c r="J56" s="98">
        <f t="shared" si="26"/>
        <v>0</v>
      </c>
      <c r="K56" s="98">
        <f t="shared" si="26"/>
        <v>0.98601398601398604</v>
      </c>
      <c r="L56" s="98">
        <f t="shared" si="26"/>
        <v>0.78754578754578752</v>
      </c>
      <c r="M56" s="98">
        <f t="shared" si="26"/>
        <v>0.84615384615384615</v>
      </c>
      <c r="N56" s="98">
        <f t="shared" si="26"/>
        <v>1</v>
      </c>
      <c r="O56" s="98">
        <f t="shared" si="26"/>
        <v>2.9565217391304346</v>
      </c>
      <c r="P56" s="98">
        <f t="shared" si="26"/>
        <v>0.94748858447488582</v>
      </c>
      <c r="Q56" s="98">
        <f t="shared" si="26"/>
        <v>0.93015873015873018</v>
      </c>
      <c r="R56" s="98">
        <f t="shared" si="26"/>
        <v>1</v>
      </c>
      <c r="S56" s="98">
        <f t="shared" si="26"/>
        <v>0.93805309734513276</v>
      </c>
      <c r="T56" s="98">
        <f t="shared" si="26"/>
        <v>0.76114649681528668</v>
      </c>
      <c r="U56" s="98">
        <f t="shared" si="26"/>
        <v>0.37704918032786883</v>
      </c>
      <c r="V56" s="98">
        <f t="shared" si="26"/>
        <v>0.79518072289156627</v>
      </c>
      <c r="W56" s="98">
        <f t="shared" si="26"/>
        <v>0.73170731707317072</v>
      </c>
      <c r="X56" s="98">
        <f t="shared" si="26"/>
        <v>1</v>
      </c>
      <c r="Y56" s="98">
        <f t="shared" si="26"/>
        <v>0.99191374663072773</v>
      </c>
      <c r="Z56" s="98"/>
      <c r="AA56" s="14"/>
      <c r="AD56" s="35"/>
      <c r="AE56" s="59">
        <f t="shared" si="2"/>
        <v>0.7793781837344107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88"/>
      <c r="C57" s="88">
        <f t="shared" si="25"/>
        <v>0</v>
      </c>
      <c r="D57" s="89" t="e">
        <f>C57/B57</f>
        <v>#DIV/0!</v>
      </c>
      <c r="E57" s="90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88"/>
      <c r="C58" s="96">
        <v>874</v>
      </c>
      <c r="D58" s="89" t="e">
        <f>C58/B58</f>
        <v>#DIV/0!</v>
      </c>
      <c r="E58" s="90"/>
      <c r="F58" s="97">
        <v>25</v>
      </c>
      <c r="G58" s="97">
        <v>68</v>
      </c>
      <c r="H58" s="97">
        <v>115</v>
      </c>
      <c r="I58" s="97">
        <v>0.5</v>
      </c>
      <c r="J58" s="97">
        <v>11</v>
      </c>
      <c r="K58" s="97">
        <v>10</v>
      </c>
      <c r="L58" s="97">
        <v>126</v>
      </c>
      <c r="M58" s="97">
        <v>53</v>
      </c>
      <c r="N58" s="97">
        <v>50</v>
      </c>
      <c r="O58" s="97">
        <v>4</v>
      </c>
      <c r="P58" s="97">
        <v>54</v>
      </c>
      <c r="Q58" s="97">
        <v>103</v>
      </c>
      <c r="R58" s="97"/>
      <c r="S58" s="97">
        <v>1</v>
      </c>
      <c r="T58" s="97">
        <v>31</v>
      </c>
      <c r="U58" s="97">
        <v>9</v>
      </c>
      <c r="V58" s="97"/>
      <c r="W58" s="97"/>
      <c r="X58" s="97">
        <v>95</v>
      </c>
      <c r="Y58" s="97">
        <v>95</v>
      </c>
      <c r="Z58" s="97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99">
        <v>836</v>
      </c>
      <c r="C59" s="99">
        <f t="shared" si="25"/>
        <v>869.7</v>
      </c>
      <c r="D59" s="89">
        <f>C59/B59</f>
        <v>1.0403110047846891</v>
      </c>
      <c r="E59" s="90">
        <v>8</v>
      </c>
      <c r="F59" s="94">
        <v>17</v>
      </c>
      <c r="G59" s="94">
        <v>52</v>
      </c>
      <c r="H59" s="100">
        <v>95</v>
      </c>
      <c r="I59" s="94"/>
      <c r="J59" s="94">
        <v>56</v>
      </c>
      <c r="K59" s="94">
        <v>35</v>
      </c>
      <c r="L59" s="94">
        <v>138</v>
      </c>
      <c r="M59" s="94">
        <v>69</v>
      </c>
      <c r="N59" s="94">
        <v>56</v>
      </c>
      <c r="O59" s="101">
        <v>5</v>
      </c>
      <c r="P59" s="94">
        <v>34.200000000000003</v>
      </c>
      <c r="Q59" s="157">
        <v>100</v>
      </c>
      <c r="R59" s="94"/>
      <c r="S59" s="94">
        <v>4</v>
      </c>
      <c r="T59" s="94">
        <v>10</v>
      </c>
      <c r="U59" s="94">
        <v>26</v>
      </c>
      <c r="V59" s="94"/>
      <c r="W59" s="94"/>
      <c r="X59" s="94">
        <v>65</v>
      </c>
      <c r="Y59" s="94">
        <v>105</v>
      </c>
      <c r="Z59" s="94">
        <v>2.5</v>
      </c>
      <c r="AA59" s="13"/>
      <c r="AD59" s="35"/>
      <c r="AE59" s="59">
        <f t="shared" si="2"/>
        <v>869.7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2" t="e">
        <f>B59/B58</f>
        <v>#DIV/0!</v>
      </c>
      <c r="C60" s="102">
        <f>C59/C58</f>
        <v>0.99508009153318078</v>
      </c>
      <c r="D60" s="89"/>
      <c r="E60" s="90"/>
      <c r="F60" s="103">
        <f>F59/F58</f>
        <v>0.68</v>
      </c>
      <c r="G60" s="103">
        <f t="shared" ref="G60:Z60" si="27">G59/G58</f>
        <v>0.76470588235294112</v>
      </c>
      <c r="H60" s="103">
        <f t="shared" si="27"/>
        <v>0.82608695652173914</v>
      </c>
      <c r="I60" s="103"/>
      <c r="J60" s="103">
        <f t="shared" si="27"/>
        <v>5.0909090909090908</v>
      </c>
      <c r="K60" s="103">
        <f t="shared" si="27"/>
        <v>3.5</v>
      </c>
      <c r="L60" s="103">
        <f t="shared" si="27"/>
        <v>1.0952380952380953</v>
      </c>
      <c r="M60" s="103">
        <f t="shared" si="27"/>
        <v>1.3018867924528301</v>
      </c>
      <c r="N60" s="103">
        <f t="shared" si="27"/>
        <v>1.1200000000000001</v>
      </c>
      <c r="O60" s="103">
        <f t="shared" si="27"/>
        <v>1.25</v>
      </c>
      <c r="P60" s="103">
        <f t="shared" si="27"/>
        <v>0.63333333333333341</v>
      </c>
      <c r="Q60" s="103">
        <f t="shared" si="27"/>
        <v>0.970873786407767</v>
      </c>
      <c r="R60" s="103"/>
      <c r="S60" s="103">
        <f t="shared" si="27"/>
        <v>4</v>
      </c>
      <c r="T60" s="103">
        <f t="shared" si="27"/>
        <v>0.32258064516129031</v>
      </c>
      <c r="U60" s="103">
        <f t="shared" si="27"/>
        <v>2.8888888888888888</v>
      </c>
      <c r="V60" s="103"/>
      <c r="W60" s="103"/>
      <c r="X60" s="103">
        <f t="shared" si="27"/>
        <v>0.68421052631578949</v>
      </c>
      <c r="Y60" s="103">
        <f t="shared" si="27"/>
        <v>1.1052631578947369</v>
      </c>
      <c r="Z60" s="103">
        <f t="shared" si="27"/>
        <v>2.5</v>
      </c>
      <c r="AA60" s="13"/>
      <c r="AD60" s="35"/>
      <c r="AE60" s="59">
        <f t="shared" si="2"/>
        <v>0.99508009153318078</v>
      </c>
      <c r="AF60" s="2" t="e">
        <f t="shared" si="0"/>
        <v>#DIV/0!</v>
      </c>
    </row>
    <row r="61" spans="1:32" s="2" customFormat="1" ht="30" hidden="1" customHeight="1" x14ac:dyDescent="0.25">
      <c r="A61" s="10" t="s">
        <v>182</v>
      </c>
      <c r="B61" s="99">
        <v>621</v>
      </c>
      <c r="C61" s="99">
        <f t="shared" si="25"/>
        <v>673</v>
      </c>
      <c r="D61" s="89">
        <f t="shared" ref="D61:D74" si="28">C61/B61</f>
        <v>1.0837359098228663</v>
      </c>
      <c r="E61" s="90">
        <v>5</v>
      </c>
      <c r="F61" s="94"/>
      <c r="G61" s="94"/>
      <c r="H61" s="94">
        <v>605</v>
      </c>
      <c r="I61" s="101"/>
      <c r="J61" s="94">
        <v>30</v>
      </c>
      <c r="K61" s="94">
        <v>10</v>
      </c>
      <c r="L61" s="94"/>
      <c r="M61" s="94"/>
      <c r="N61" s="101"/>
      <c r="O61" s="94"/>
      <c r="P61" s="94"/>
      <c r="Q61" s="94"/>
      <c r="R61" s="94"/>
      <c r="S61" s="94">
        <v>1</v>
      </c>
      <c r="T61" s="94"/>
      <c r="U61" s="94"/>
      <c r="V61" s="94">
        <v>11</v>
      </c>
      <c r="W61" s="94"/>
      <c r="X61" s="94"/>
      <c r="Y61" s="94">
        <v>11</v>
      </c>
      <c r="Z61" s="94">
        <v>5</v>
      </c>
      <c r="AA61" s="13"/>
      <c r="AD61" s="35"/>
      <c r="AE61" s="59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92"/>
      <c r="C62" s="99">
        <f t="shared" si="25"/>
        <v>0</v>
      </c>
      <c r="D62" s="89" t="e">
        <f t="shared" si="28"/>
        <v>#DIV/0!</v>
      </c>
      <c r="E62" s="90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83" t="s">
        <v>183</v>
      </c>
      <c r="B63" s="99">
        <v>31749</v>
      </c>
      <c r="C63" s="99">
        <f>SUM(F63:Z63)</f>
        <v>41048</v>
      </c>
      <c r="D63" s="89">
        <f t="shared" si="28"/>
        <v>1.2928911146807773</v>
      </c>
      <c r="E63" s="90">
        <v>18</v>
      </c>
      <c r="F63" s="104">
        <f>F65+F66+F67+F69+F72+F73+F74</f>
        <v>7900</v>
      </c>
      <c r="G63" s="104">
        <f>G65+G66+G67+G69+G72+G73+G74+222</f>
        <v>1291</v>
      </c>
      <c r="H63" s="104">
        <f>H65+H66+H67+H69+H72+H73+H74</f>
        <v>1330</v>
      </c>
      <c r="I63" s="104">
        <f>I65+I66+I67+I69+I72+I73+I74+90</f>
        <v>1999</v>
      </c>
      <c r="J63" s="104">
        <f>J65+J66+J67+J69+J72+J73+J74</f>
        <v>1225</v>
      </c>
      <c r="K63" s="104">
        <f>K65+K66+K67+K69+K72+K73+K74</f>
        <v>4364</v>
      </c>
      <c r="L63" s="104">
        <f>L65+L66+L67+L69+L72+L73+L74</f>
        <v>506</v>
      </c>
      <c r="M63" s="104">
        <f>M65+M66+M67+M69+M72+M73+M74+97</f>
        <v>1882</v>
      </c>
      <c r="N63" s="104">
        <f>N65+N66+N67+N69+N72+N73+N74+59</f>
        <v>820</v>
      </c>
      <c r="O63" s="104">
        <f>O65+O66+O67+O69+O72+O73+O74</f>
        <v>720</v>
      </c>
      <c r="P63" s="104">
        <f>P65+P66+P67+P69+P72+P73+P74</f>
        <v>1947</v>
      </c>
      <c r="Q63" s="104">
        <f>Q65+Q66+Q67+Q69+Q72+Q73+Q74</f>
        <v>523</v>
      </c>
      <c r="R63" s="104">
        <f>R65+R66+R67+R69+R72+R73+R74+70</f>
        <v>4036</v>
      </c>
      <c r="S63" s="104">
        <f>S65+S66+S67+S69+S72+S73+S74+54</f>
        <v>2192</v>
      </c>
      <c r="T63" s="104">
        <f>T65+T66+T67+T69+T72+T73+T74</f>
        <v>1318</v>
      </c>
      <c r="U63" s="104">
        <f>U65+U66+U67+U69+U72+U73+U74+104</f>
        <v>1044</v>
      </c>
      <c r="V63" s="104">
        <f>V65+V66+V67+V69+V72+V73+V74</f>
        <v>2926</v>
      </c>
      <c r="W63" s="104">
        <f>W65+W66+W67+W69+W72+W73+W74</f>
        <v>522</v>
      </c>
      <c r="X63" s="104">
        <f>X65+X66+X67+X69+X72+X73+X74</f>
        <v>1251</v>
      </c>
      <c r="Y63" s="104">
        <f>Y65+Y66+Y67+Y69+Y72+Y73+Y74</f>
        <v>2495</v>
      </c>
      <c r="Z63" s="104">
        <f>Z65+Z66+Z67+Z69+Z72+Z73+Z74</f>
        <v>757</v>
      </c>
      <c r="AA63" s="86">
        <f t="shared" ref="AA63" si="29">AA66+AA67+AA73+AA74+AA65</f>
        <v>0</v>
      </c>
      <c r="AD63" s="35"/>
      <c r="AE63" s="59">
        <f t="shared" si="2"/>
        <v>41048</v>
      </c>
      <c r="AF63" s="2" t="e">
        <f t="shared" si="0"/>
        <v>#DIV/0!</v>
      </c>
    </row>
    <row r="64" spans="1:32" s="2" customFormat="1" ht="30" customHeight="1" x14ac:dyDescent="0.25">
      <c r="A64" s="12" t="s">
        <v>184</v>
      </c>
      <c r="B64" s="99">
        <v>35499</v>
      </c>
      <c r="C64" s="99">
        <f>SUM(F64:Z64)</f>
        <v>44712.2</v>
      </c>
      <c r="D64" s="89">
        <f t="shared" si="28"/>
        <v>1.2595340713822925</v>
      </c>
      <c r="E64" s="90">
        <v>18</v>
      </c>
      <c r="F64" s="93"/>
      <c r="G64" s="93">
        <f t="shared" ref="G64:Z64" si="30">G68+G70+G71+G75</f>
        <v>713</v>
      </c>
      <c r="H64" s="93">
        <f t="shared" si="30"/>
        <v>6261</v>
      </c>
      <c r="I64" s="93">
        <f t="shared" si="30"/>
        <v>2567</v>
      </c>
      <c r="J64" s="93">
        <f t="shared" si="30"/>
        <v>1160</v>
      </c>
      <c r="K64" s="93">
        <f t="shared" si="30"/>
        <v>1317</v>
      </c>
      <c r="L64" s="93">
        <f t="shared" si="30"/>
        <v>3719</v>
      </c>
      <c r="M64" s="93">
        <f t="shared" si="30"/>
        <v>2980</v>
      </c>
      <c r="N64" s="93">
        <f t="shared" si="30"/>
        <v>1976</v>
      </c>
      <c r="O64" s="93">
        <f t="shared" si="30"/>
        <v>1479</v>
      </c>
      <c r="P64" s="93">
        <f t="shared" si="30"/>
        <v>1652</v>
      </c>
      <c r="Q64" s="93">
        <f t="shared" si="30"/>
        <v>2318</v>
      </c>
      <c r="R64" s="93">
        <f t="shared" si="30"/>
        <v>2154</v>
      </c>
      <c r="S64" s="93">
        <f t="shared" si="30"/>
        <v>617.70000000000005</v>
      </c>
      <c r="T64" s="93">
        <f t="shared" si="30"/>
        <v>1673</v>
      </c>
      <c r="U64" s="93">
        <f t="shared" si="30"/>
        <v>2943</v>
      </c>
      <c r="V64" s="93">
        <f t="shared" si="30"/>
        <v>915</v>
      </c>
      <c r="W64" s="93">
        <f t="shared" si="30"/>
        <v>932</v>
      </c>
      <c r="X64" s="93">
        <f t="shared" si="30"/>
        <v>1338</v>
      </c>
      <c r="Y64" s="93">
        <f t="shared" si="30"/>
        <v>5211.5</v>
      </c>
      <c r="Z64" s="93">
        <f t="shared" si="30"/>
        <v>2786</v>
      </c>
      <c r="AA64" s="14"/>
      <c r="AD64" s="35"/>
      <c r="AE64" s="59">
        <f t="shared" si="2"/>
        <v>44712.2</v>
      </c>
      <c r="AF64" s="2" t="e">
        <f t="shared" si="0"/>
        <v>#DIV/0!</v>
      </c>
    </row>
    <row r="65" spans="1:35" s="2" customFormat="1" ht="30" customHeight="1" x14ac:dyDescent="0.25">
      <c r="A65" s="12" t="s">
        <v>62</v>
      </c>
      <c r="B65" s="88">
        <v>940</v>
      </c>
      <c r="C65" s="99">
        <f t="shared" si="25"/>
        <v>890</v>
      </c>
      <c r="D65" s="89">
        <f t="shared" si="28"/>
        <v>0.94680851063829785</v>
      </c>
      <c r="E65" s="90">
        <v>2</v>
      </c>
      <c r="F65" s="93"/>
      <c r="G65" s="93"/>
      <c r="H65" s="93">
        <v>590</v>
      </c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>
        <v>300</v>
      </c>
      <c r="Z65" s="93"/>
      <c r="AA65" s="13"/>
      <c r="AD65" s="35"/>
      <c r="AE65" s="59">
        <f t="shared" si="2"/>
        <v>890</v>
      </c>
      <c r="AF65" s="2" t="e">
        <f t="shared" si="0"/>
        <v>#DIV/0!</v>
      </c>
      <c r="AI65" s="87"/>
    </row>
    <row r="66" spans="1:35" s="2" customFormat="1" ht="30" hidden="1" customHeight="1" x14ac:dyDescent="0.25">
      <c r="A66" s="12" t="s">
        <v>63</v>
      </c>
      <c r="B66" s="99">
        <v>14631</v>
      </c>
      <c r="C66" s="88">
        <f t="shared" ref="C66:C77" si="31">SUM(F66:Z66)</f>
        <v>27340</v>
      </c>
      <c r="D66" s="89">
        <f t="shared" si="28"/>
        <v>1.8686350898776571</v>
      </c>
      <c r="E66" s="90">
        <v>15</v>
      </c>
      <c r="F66" s="105">
        <v>7330</v>
      </c>
      <c r="G66" s="106">
        <v>832</v>
      </c>
      <c r="H66" s="106">
        <v>250</v>
      </c>
      <c r="I66" s="106">
        <v>640</v>
      </c>
      <c r="J66" s="106">
        <v>226</v>
      </c>
      <c r="K66" s="106">
        <v>4074</v>
      </c>
      <c r="L66" s="106">
        <v>296</v>
      </c>
      <c r="M66" s="106">
        <v>1235</v>
      </c>
      <c r="N66" s="106"/>
      <c r="O66" s="106">
        <v>20</v>
      </c>
      <c r="P66" s="106">
        <v>1773</v>
      </c>
      <c r="Q66" s="159">
        <v>363</v>
      </c>
      <c r="R66" s="106">
        <v>3211</v>
      </c>
      <c r="S66" s="106">
        <v>1963</v>
      </c>
      <c r="T66" s="106">
        <v>1149</v>
      </c>
      <c r="U66" s="106">
        <v>434</v>
      </c>
      <c r="V66" s="106">
        <v>50</v>
      </c>
      <c r="W66" s="106">
        <v>507</v>
      </c>
      <c r="X66" s="106">
        <v>1129</v>
      </c>
      <c r="Y66" s="106">
        <v>1668</v>
      </c>
      <c r="Z66" s="106">
        <v>190</v>
      </c>
      <c r="AA66" s="14"/>
      <c r="AD66" s="35"/>
      <c r="AE66" s="59">
        <f t="shared" si="2"/>
        <v>27340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88">
        <v>7785</v>
      </c>
      <c r="C67" s="88">
        <f t="shared" si="31"/>
        <v>4539</v>
      </c>
      <c r="D67" s="89">
        <f t="shared" si="28"/>
        <v>0.58304431599229289</v>
      </c>
      <c r="E67" s="90">
        <v>13</v>
      </c>
      <c r="F67" s="106">
        <v>40</v>
      </c>
      <c r="G67" s="106">
        <v>217</v>
      </c>
      <c r="H67" s="106">
        <v>150</v>
      </c>
      <c r="I67" s="106">
        <v>739</v>
      </c>
      <c r="J67" s="106">
        <v>599</v>
      </c>
      <c r="K67" s="106">
        <v>230</v>
      </c>
      <c r="L67" s="106">
        <v>185</v>
      </c>
      <c r="M67" s="106">
        <v>210</v>
      </c>
      <c r="N67" s="106">
        <v>761</v>
      </c>
      <c r="O67" s="106">
        <v>308</v>
      </c>
      <c r="P67" s="106">
        <v>78</v>
      </c>
      <c r="Q67" s="106">
        <v>40</v>
      </c>
      <c r="R67" s="106">
        <v>305</v>
      </c>
      <c r="S67" s="106">
        <v>20</v>
      </c>
      <c r="T67" s="106"/>
      <c r="U67" s="106">
        <v>360</v>
      </c>
      <c r="V67" s="106"/>
      <c r="W67" s="106">
        <v>15</v>
      </c>
      <c r="X67" s="106">
        <v>100</v>
      </c>
      <c r="Y67" s="106">
        <v>182</v>
      </c>
      <c r="Z67" s="106"/>
      <c r="AA67" s="14"/>
      <c r="AD67" s="35"/>
      <c r="AE67" s="59">
        <f t="shared" si="2"/>
        <v>4539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88">
        <v>13642</v>
      </c>
      <c r="C68" s="88">
        <f t="shared" si="31"/>
        <v>16508.5</v>
      </c>
      <c r="D68" s="89">
        <f t="shared" si="28"/>
        <v>1.2101231490983726</v>
      </c>
      <c r="E68" s="90">
        <v>9</v>
      </c>
      <c r="F68" s="106"/>
      <c r="G68" s="106">
        <v>407</v>
      </c>
      <c r="H68" s="106">
        <v>950</v>
      </c>
      <c r="I68" s="106">
        <v>1096</v>
      </c>
      <c r="J68" s="106">
        <v>495</v>
      </c>
      <c r="K68" s="106">
        <v>290</v>
      </c>
      <c r="L68" s="106">
        <v>300</v>
      </c>
      <c r="M68" s="106">
        <v>1299</v>
      </c>
      <c r="N68" s="106">
        <v>1077</v>
      </c>
      <c r="O68" s="106">
        <v>715</v>
      </c>
      <c r="P68" s="106">
        <v>693</v>
      </c>
      <c r="Q68" s="106">
        <v>1331</v>
      </c>
      <c r="R68" s="106">
        <v>299</v>
      </c>
      <c r="S68" s="106">
        <v>181</v>
      </c>
      <c r="T68" s="106">
        <v>655</v>
      </c>
      <c r="U68" s="106">
        <v>2314</v>
      </c>
      <c r="V68" s="106">
        <v>480</v>
      </c>
      <c r="W68" s="106">
        <v>811</v>
      </c>
      <c r="X68" s="106">
        <v>649</v>
      </c>
      <c r="Y68" s="106">
        <v>1324.5</v>
      </c>
      <c r="Z68" s="106">
        <v>1142</v>
      </c>
      <c r="AA68" s="14"/>
      <c r="AD68" s="35"/>
      <c r="AE68" s="59">
        <f t="shared" si="2"/>
        <v>16508.5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88">
        <v>5615</v>
      </c>
      <c r="C69" s="88">
        <f t="shared" si="31"/>
        <v>4219</v>
      </c>
      <c r="D69" s="89">
        <f t="shared" si="28"/>
        <v>0.75138023152270705</v>
      </c>
      <c r="E69" s="90">
        <v>3</v>
      </c>
      <c r="F69" s="106"/>
      <c r="G69" s="106"/>
      <c r="H69" s="106">
        <v>340</v>
      </c>
      <c r="I69" s="106"/>
      <c r="J69" s="106"/>
      <c r="K69" s="106"/>
      <c r="L69" s="106"/>
      <c r="M69" s="106">
        <v>340</v>
      </c>
      <c r="N69" s="106"/>
      <c r="O69" s="106">
        <v>200</v>
      </c>
      <c r="P69" s="106">
        <v>96</v>
      </c>
      <c r="Q69" s="106"/>
      <c r="R69" s="106"/>
      <c r="S69" s="106"/>
      <c r="T69" s="106"/>
      <c r="U69" s="106"/>
      <c r="V69" s="106">
        <v>2526</v>
      </c>
      <c r="W69" s="106"/>
      <c r="X69" s="106"/>
      <c r="Y69" s="106">
        <v>150</v>
      </c>
      <c r="Z69" s="106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88">
        <v>15143</v>
      </c>
      <c r="C70" s="88">
        <f t="shared" si="31"/>
        <v>17552.7</v>
      </c>
      <c r="D70" s="89">
        <f t="shared" si="28"/>
        <v>1.1591296308525392</v>
      </c>
      <c r="E70" s="90">
        <v>18</v>
      </c>
      <c r="F70" s="106"/>
      <c r="G70" s="106">
        <v>149</v>
      </c>
      <c r="H70" s="106">
        <v>4061</v>
      </c>
      <c r="I70" s="106">
        <v>984</v>
      </c>
      <c r="J70" s="106">
        <v>479</v>
      </c>
      <c r="K70" s="106">
        <v>275</v>
      </c>
      <c r="L70" s="106">
        <v>403</v>
      </c>
      <c r="M70" s="106">
        <v>1435</v>
      </c>
      <c r="N70" s="106">
        <v>167</v>
      </c>
      <c r="O70" s="106">
        <v>661</v>
      </c>
      <c r="P70" s="106">
        <v>610</v>
      </c>
      <c r="Q70" s="159">
        <v>433</v>
      </c>
      <c r="R70" s="106">
        <v>1592</v>
      </c>
      <c r="S70" s="106">
        <v>81.7</v>
      </c>
      <c r="T70" s="106">
        <v>643</v>
      </c>
      <c r="U70" s="106">
        <v>352</v>
      </c>
      <c r="V70" s="106">
        <v>281</v>
      </c>
      <c r="W70" s="106">
        <v>121</v>
      </c>
      <c r="X70" s="106">
        <v>156</v>
      </c>
      <c r="Y70" s="106">
        <v>3490</v>
      </c>
      <c r="Z70" s="106">
        <v>1179</v>
      </c>
      <c r="AA70" s="14"/>
      <c r="AD70" s="35"/>
      <c r="AE70" s="59">
        <f t="shared" si="2"/>
        <v>17552.7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88">
        <v>6376</v>
      </c>
      <c r="C71" s="88">
        <f t="shared" si="31"/>
        <v>10649</v>
      </c>
      <c r="D71" s="89">
        <f t="shared" si="28"/>
        <v>1.6701693851944792</v>
      </c>
      <c r="E71" s="90">
        <v>16</v>
      </c>
      <c r="F71" s="106"/>
      <c r="G71" s="106">
        <v>157</v>
      </c>
      <c r="H71" s="106">
        <v>1250</v>
      </c>
      <c r="I71" s="106">
        <v>487</v>
      </c>
      <c r="J71" s="106">
        <v>186</v>
      </c>
      <c r="K71" s="106">
        <v>752</v>
      </c>
      <c r="L71" s="106">
        <v>3016</v>
      </c>
      <c r="M71" s="106">
        <v>246</v>
      </c>
      <c r="N71" s="106">
        <v>732</v>
      </c>
      <c r="O71" s="106">
        <v>103</v>
      </c>
      <c r="P71" s="106">
        <v>349</v>
      </c>
      <c r="Q71" s="160">
        <v>554</v>
      </c>
      <c r="R71" s="106">
        <v>263</v>
      </c>
      <c r="S71" s="106">
        <v>355</v>
      </c>
      <c r="T71" s="106">
        <v>375</v>
      </c>
      <c r="U71" s="106">
        <v>277</v>
      </c>
      <c r="V71" s="106">
        <v>154</v>
      </c>
      <c r="W71" s="106"/>
      <c r="X71" s="106">
        <v>533</v>
      </c>
      <c r="Y71" s="106">
        <v>395</v>
      </c>
      <c r="Z71" s="106">
        <v>465</v>
      </c>
      <c r="AA71" s="14"/>
      <c r="AD71" s="35"/>
      <c r="AE71" s="59">
        <f t="shared" ref="AE71:AE74" si="32">C71-AD71</f>
        <v>10649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88">
        <v>1231</v>
      </c>
      <c r="C72" s="88">
        <f t="shared" si="31"/>
        <v>1249</v>
      </c>
      <c r="D72" s="89">
        <f t="shared" si="28"/>
        <v>1.0146222583265638</v>
      </c>
      <c r="E72" s="90"/>
      <c r="F72" s="106">
        <v>530</v>
      </c>
      <c r="G72" s="106">
        <v>20</v>
      </c>
      <c r="H72" s="106"/>
      <c r="I72" s="106"/>
      <c r="J72" s="106"/>
      <c r="K72" s="106"/>
      <c r="L72" s="106">
        <v>25</v>
      </c>
      <c r="M72" s="106"/>
      <c r="N72" s="106"/>
      <c r="O72" s="106">
        <v>150</v>
      </c>
      <c r="P72" s="106"/>
      <c r="Q72" s="107"/>
      <c r="R72" s="107"/>
      <c r="S72" s="108">
        <v>20</v>
      </c>
      <c r="T72" s="106">
        <v>145</v>
      </c>
      <c r="U72" s="106">
        <v>9</v>
      </c>
      <c r="V72" s="106">
        <v>350</v>
      </c>
      <c r="W72" s="106"/>
      <c r="X72" s="106"/>
      <c r="Y72" s="106"/>
      <c r="Z72" s="106"/>
      <c r="AA72" s="14"/>
      <c r="AD72" s="35"/>
      <c r="AE72" s="59">
        <f t="shared" si="32"/>
        <v>1249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88">
        <v>891</v>
      </c>
      <c r="C73" s="88">
        <f t="shared" si="31"/>
        <v>1515</v>
      </c>
      <c r="D73" s="89">
        <f t="shared" si="28"/>
        <v>1.7003367003367003</v>
      </c>
      <c r="E73" s="90">
        <v>5</v>
      </c>
      <c r="F73" s="106"/>
      <c r="G73" s="106"/>
      <c r="H73" s="88"/>
      <c r="I73" s="109">
        <v>157</v>
      </c>
      <c r="J73" s="109">
        <v>400</v>
      </c>
      <c r="K73" s="106">
        <v>60</v>
      </c>
      <c r="L73" s="106"/>
      <c r="M73" s="106"/>
      <c r="N73" s="106"/>
      <c r="O73" s="106">
        <v>42</v>
      </c>
      <c r="P73" s="106"/>
      <c r="Q73" s="158">
        <v>0</v>
      </c>
      <c r="R73" s="107">
        <v>450</v>
      </c>
      <c r="S73" s="106">
        <v>135</v>
      </c>
      <c r="T73" s="106">
        <v>24</v>
      </c>
      <c r="U73" s="106">
        <v>90</v>
      </c>
      <c r="V73" s="106"/>
      <c r="W73" s="106"/>
      <c r="X73" s="106">
        <v>22</v>
      </c>
      <c r="Y73" s="106">
        <v>135</v>
      </c>
      <c r="Z73" s="106"/>
      <c r="AA73" s="14"/>
      <c r="AD73" s="35"/>
      <c r="AE73" s="59">
        <f t="shared" si="32"/>
        <v>1515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88">
        <v>593</v>
      </c>
      <c r="C74" s="88">
        <f t="shared" si="31"/>
        <v>600</v>
      </c>
      <c r="D74" s="89">
        <f t="shared" si="28"/>
        <v>1.0118043844856661</v>
      </c>
      <c r="E74" s="90">
        <v>2</v>
      </c>
      <c r="F74" s="106"/>
      <c r="G74" s="106"/>
      <c r="H74" s="106"/>
      <c r="I74" s="106">
        <v>373</v>
      </c>
      <c r="J74" s="106"/>
      <c r="K74" s="106"/>
      <c r="L74" s="106"/>
      <c r="M74" s="106"/>
      <c r="N74" s="106"/>
      <c r="O74" s="106"/>
      <c r="P74" s="106"/>
      <c r="Q74" s="107">
        <v>120</v>
      </c>
      <c r="R74" s="107"/>
      <c r="S74" s="106"/>
      <c r="T74" s="106"/>
      <c r="U74" s="106">
        <v>47</v>
      </c>
      <c r="V74" s="106"/>
      <c r="W74" s="106"/>
      <c r="X74" s="106"/>
      <c r="Y74" s="106">
        <v>60</v>
      </c>
      <c r="Z74" s="106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88"/>
      <c r="C75" s="88">
        <f t="shared" si="31"/>
        <v>2</v>
      </c>
      <c r="D75" s="89"/>
      <c r="E75" s="90">
        <v>1</v>
      </c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7"/>
      <c r="R75" s="107"/>
      <c r="S75" s="106"/>
      <c r="T75" s="106"/>
      <c r="U75" s="106"/>
      <c r="V75" s="106"/>
      <c r="W75" s="106"/>
      <c r="X75" s="106"/>
      <c r="Y75" s="106">
        <v>2</v>
      </c>
      <c r="Z75" s="106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88">
        <v>133</v>
      </c>
      <c r="C76" s="88">
        <f t="shared" si="31"/>
        <v>138.9</v>
      </c>
      <c r="D76" s="89">
        <f t="shared" ref="D76:D83" si="34">C76/B76</f>
        <v>1.044360902255639</v>
      </c>
      <c r="E76" s="90">
        <v>5</v>
      </c>
      <c r="F76" s="106"/>
      <c r="G76" s="106"/>
      <c r="H76" s="106"/>
      <c r="I76" s="106">
        <v>20</v>
      </c>
      <c r="J76" s="106"/>
      <c r="K76" s="106"/>
      <c r="L76" s="106"/>
      <c r="M76" s="106"/>
      <c r="N76" s="106"/>
      <c r="O76" s="106"/>
      <c r="P76" s="106">
        <v>4</v>
      </c>
      <c r="Q76" s="107"/>
      <c r="R76" s="107"/>
      <c r="S76" s="106">
        <v>40</v>
      </c>
      <c r="T76" s="110">
        <v>17.7</v>
      </c>
      <c r="U76" s="108">
        <v>3.2</v>
      </c>
      <c r="V76" s="106"/>
      <c r="W76" s="106"/>
      <c r="X76" s="106">
        <v>54</v>
      </c>
      <c r="Y76" s="106"/>
      <c r="Z76" s="106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88"/>
      <c r="C77" s="88">
        <f t="shared" si="31"/>
        <v>54</v>
      </c>
      <c r="D77" s="89" t="e">
        <f t="shared" si="34"/>
        <v>#DIV/0!</v>
      </c>
      <c r="E77" s="90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7"/>
      <c r="R77" s="107"/>
      <c r="S77" s="106"/>
      <c r="T77" s="106"/>
      <c r="U77" s="108"/>
      <c r="V77" s="106"/>
      <c r="W77" s="106"/>
      <c r="X77" s="106">
        <v>54</v>
      </c>
      <c r="Y77" s="106"/>
      <c r="Z77" s="106"/>
      <c r="AD77" s="28">
        <v>0</v>
      </c>
    </row>
    <row r="78" spans="1:35" ht="30" customHeight="1" x14ac:dyDescent="0.25">
      <c r="A78" s="19" t="s">
        <v>75</v>
      </c>
      <c r="B78" s="88">
        <v>133</v>
      </c>
      <c r="C78" s="88">
        <f>SUM(F78:Z78)</f>
        <v>138</v>
      </c>
      <c r="D78" s="89">
        <f t="shared" si="34"/>
        <v>1.0375939849624061</v>
      </c>
      <c r="E78" s="90">
        <v>4</v>
      </c>
      <c r="F78" s="106"/>
      <c r="G78" s="106"/>
      <c r="H78" s="106"/>
      <c r="I78" s="106">
        <v>20</v>
      </c>
      <c r="J78" s="106"/>
      <c r="K78" s="106"/>
      <c r="L78" s="106"/>
      <c r="M78" s="106"/>
      <c r="N78" s="106"/>
      <c r="O78" s="106"/>
      <c r="P78" s="106">
        <v>4</v>
      </c>
      <c r="Q78" s="107"/>
      <c r="R78" s="107"/>
      <c r="S78" s="106">
        <v>40</v>
      </c>
      <c r="T78" s="106">
        <v>16.8</v>
      </c>
      <c r="U78" s="108">
        <v>3.2</v>
      </c>
      <c r="V78" s="106"/>
      <c r="W78" s="106"/>
      <c r="X78" s="106">
        <v>54</v>
      </c>
      <c r="Y78" s="106"/>
      <c r="Z78" s="106"/>
      <c r="AD78" s="28">
        <v>122.9</v>
      </c>
    </row>
    <row r="79" spans="1:35" ht="30" hidden="1" customHeight="1" x14ac:dyDescent="0.25">
      <c r="A79" s="10" t="s">
        <v>52</v>
      </c>
      <c r="B79" s="92"/>
      <c r="C79" s="88">
        <f>SUM(F79:Z79)</f>
        <v>0</v>
      </c>
      <c r="D79" s="89" t="e">
        <f t="shared" si="34"/>
        <v>#DIV/0!</v>
      </c>
      <c r="E79" s="90">
        <v>4</v>
      </c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111"/>
      <c r="R79" s="98"/>
      <c r="S79" s="98"/>
      <c r="T79" s="98"/>
      <c r="U79" s="98"/>
      <c r="V79" s="98"/>
      <c r="W79" s="98"/>
      <c r="X79" s="98"/>
      <c r="Y79" s="98"/>
      <c r="Z79" s="98"/>
      <c r="AD79" s="28">
        <v>0</v>
      </c>
    </row>
    <row r="80" spans="1:35" ht="30" hidden="1" customHeight="1" x14ac:dyDescent="0.25">
      <c r="A80" s="10" t="s">
        <v>76</v>
      </c>
      <c r="B80" s="92"/>
      <c r="C80" s="88">
        <f>SUM(F80:Z80)</f>
        <v>0</v>
      </c>
      <c r="D80" s="89" t="e">
        <f t="shared" si="34"/>
        <v>#DIV/0!</v>
      </c>
      <c r="E80" s="90">
        <v>4</v>
      </c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D80" s="28">
        <v>0</v>
      </c>
    </row>
    <row r="81" spans="1:31" ht="30" hidden="1" customHeight="1" x14ac:dyDescent="0.25">
      <c r="A81" s="10"/>
      <c r="B81" s="92"/>
      <c r="C81" s="109"/>
      <c r="D81" s="89" t="e">
        <f t="shared" si="34"/>
        <v>#DIV/0!</v>
      </c>
      <c r="E81" s="90">
        <v>4</v>
      </c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31" s="4" customFormat="1" ht="30" hidden="1" customHeight="1" x14ac:dyDescent="0.25">
      <c r="A82" s="37" t="s">
        <v>77</v>
      </c>
      <c r="B82" s="113"/>
      <c r="C82" s="113">
        <f>SUM(F82:Z82)</f>
        <v>0</v>
      </c>
      <c r="D82" s="89" t="e">
        <f t="shared" si="34"/>
        <v>#DIV/0!</v>
      </c>
      <c r="E82" s="90">
        <v>4</v>
      </c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D82" s="54">
        <v>0</v>
      </c>
      <c r="AE82" s="54"/>
    </row>
    <row r="83" spans="1:31" ht="30" hidden="1" customHeight="1" x14ac:dyDescent="0.25">
      <c r="A83" s="10"/>
      <c r="B83" s="92"/>
      <c r="C83" s="109"/>
      <c r="D83" s="89" t="e">
        <f t="shared" si="34"/>
        <v>#DIV/0!</v>
      </c>
      <c r="E83" s="90">
        <v>4</v>
      </c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31" ht="7.9" hidden="1" customHeight="1" x14ac:dyDescent="0.25">
      <c r="A84" s="10"/>
      <c r="B84" s="92"/>
      <c r="C84" s="115"/>
      <c r="D84" s="89"/>
      <c r="E84" s="90">
        <v>4</v>
      </c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</row>
    <row r="85" spans="1:31" ht="30" hidden="1" customHeight="1" x14ac:dyDescent="0.25">
      <c r="A85" s="10"/>
      <c r="B85" s="92"/>
      <c r="C85" s="88">
        <f t="shared" ref="C85:C148" si="35">SUM(F85:Z85)</f>
        <v>0</v>
      </c>
      <c r="D85" s="89" t="e">
        <f>C85/B85</f>
        <v>#DIV/0!</v>
      </c>
      <c r="E85" s="89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</row>
    <row r="86" spans="1:31" s="20" customFormat="1" ht="30" hidden="1" customHeight="1" x14ac:dyDescent="0.25">
      <c r="A86" s="10" t="s">
        <v>78</v>
      </c>
      <c r="B86" s="117"/>
      <c r="C86" s="88">
        <f t="shared" si="35"/>
        <v>0</v>
      </c>
      <c r="D86" s="89"/>
      <c r="E86" s="89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D86" s="62"/>
      <c r="AE86" s="62"/>
    </row>
    <row r="87" spans="1:31" ht="30" hidden="1" customHeight="1" x14ac:dyDescent="0.25">
      <c r="A87" s="10" t="s">
        <v>79</v>
      </c>
      <c r="B87" s="93"/>
      <c r="C87" s="88">
        <f t="shared" si="35"/>
        <v>0</v>
      </c>
      <c r="D87" s="89" t="e">
        <f>C87/B87</f>
        <v>#DIV/0!</v>
      </c>
      <c r="E87" s="118"/>
      <c r="F87" s="93"/>
      <c r="G87" s="93"/>
      <c r="H87" s="93"/>
      <c r="I87" s="93"/>
      <c r="J87" s="93"/>
      <c r="K87" s="93"/>
      <c r="L87" s="93"/>
      <c r="M87" s="93"/>
      <c r="N87" s="93"/>
      <c r="O87" s="119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31" ht="30" hidden="1" customHeight="1" x14ac:dyDescent="0.25">
      <c r="A88" s="21" t="s">
        <v>80</v>
      </c>
      <c r="B88" s="120"/>
      <c r="C88" s="88">
        <f t="shared" si="35"/>
        <v>0</v>
      </c>
      <c r="D88" s="89" t="e">
        <f>C88/B88</f>
        <v>#DIV/0!</v>
      </c>
      <c r="E88" s="121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</row>
    <row r="89" spans="1:31" ht="30" hidden="1" customHeight="1" x14ac:dyDescent="0.25">
      <c r="A89" s="10" t="s">
        <v>81</v>
      </c>
      <c r="B89" s="117"/>
      <c r="C89" s="88">
        <f t="shared" si="35"/>
        <v>0</v>
      </c>
      <c r="D89" s="89"/>
      <c r="E89" s="121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</row>
    <row r="90" spans="1:31" ht="30" hidden="1" customHeight="1" x14ac:dyDescent="0.25">
      <c r="A90" s="10" t="s">
        <v>82</v>
      </c>
      <c r="B90" s="123"/>
      <c r="C90" s="88">
        <f t="shared" si="35"/>
        <v>0</v>
      </c>
      <c r="D90" s="89" t="e">
        <f>C90/B90</f>
        <v>#DIV/0!</v>
      </c>
      <c r="E90" s="121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</row>
    <row r="91" spans="1:31" ht="30" hidden="1" customHeight="1" x14ac:dyDescent="0.25">
      <c r="A91" s="21" t="s">
        <v>163</v>
      </c>
      <c r="B91" s="124"/>
      <c r="C91" s="88">
        <f t="shared" si="35"/>
        <v>0</v>
      </c>
      <c r="D91" s="125"/>
      <c r="E91" s="125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</row>
    <row r="92" spans="1:31" s="9" customFormat="1" ht="30" hidden="1" customHeight="1" outlineLevel="1" x14ac:dyDescent="0.2">
      <c r="A92" s="22" t="s">
        <v>83</v>
      </c>
      <c r="B92" s="88"/>
      <c r="C92" s="88">
        <f t="shared" si="35"/>
        <v>299643</v>
      </c>
      <c r="D92" s="89"/>
      <c r="E92" s="89"/>
      <c r="F92" s="91">
        <v>15618</v>
      </c>
      <c r="G92" s="91">
        <v>9881</v>
      </c>
      <c r="H92" s="91">
        <v>17703</v>
      </c>
      <c r="I92" s="91">
        <v>18359</v>
      </c>
      <c r="J92" s="91">
        <v>9522</v>
      </c>
      <c r="K92" s="91">
        <v>22534</v>
      </c>
      <c r="L92" s="91">
        <v>13480</v>
      </c>
      <c r="M92" s="91">
        <v>13503</v>
      </c>
      <c r="N92" s="91">
        <v>15301</v>
      </c>
      <c r="O92" s="91">
        <v>5835</v>
      </c>
      <c r="P92" s="91">
        <v>8476</v>
      </c>
      <c r="Q92" s="91">
        <v>15145</v>
      </c>
      <c r="R92" s="91">
        <v>17387</v>
      </c>
      <c r="S92" s="91">
        <v>16968</v>
      </c>
      <c r="T92" s="91">
        <v>18608</v>
      </c>
      <c r="U92" s="91">
        <v>13471</v>
      </c>
      <c r="V92" s="91">
        <v>10438</v>
      </c>
      <c r="W92" s="91">
        <v>5721</v>
      </c>
      <c r="X92" s="91">
        <v>15263</v>
      </c>
      <c r="Y92" s="91">
        <v>23648</v>
      </c>
      <c r="Z92" s="91">
        <v>12782</v>
      </c>
      <c r="AD92" s="60"/>
      <c r="AE92" s="60"/>
    </row>
    <row r="93" spans="1:31" s="9" customFormat="1" ht="30" hidden="1" customHeight="1" outlineLevel="1" x14ac:dyDescent="0.2">
      <c r="A93" s="22" t="s">
        <v>88</v>
      </c>
      <c r="B93" s="109"/>
      <c r="C93" s="88">
        <f t="shared" si="35"/>
        <v>0</v>
      </c>
      <c r="D93" s="89"/>
      <c r="E93" s="89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D93" s="60"/>
      <c r="AE93" s="60"/>
    </row>
    <row r="94" spans="1:31" s="9" customFormat="1" ht="30" hidden="1" customHeight="1" outlineLevel="1" x14ac:dyDescent="0.2">
      <c r="A94" s="22" t="s">
        <v>145</v>
      </c>
      <c r="B94" s="109"/>
      <c r="C94" s="88">
        <f t="shared" si="35"/>
        <v>0</v>
      </c>
      <c r="D94" s="89"/>
      <c r="E94" s="89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D94" s="60"/>
      <c r="AE94" s="60"/>
    </row>
    <row r="95" spans="1:31" s="9" customFormat="1" ht="30" hidden="1" customHeight="1" outlineLevel="1" x14ac:dyDescent="0.2">
      <c r="A95" s="22" t="s">
        <v>146</v>
      </c>
      <c r="B95" s="109"/>
      <c r="C95" s="88">
        <f t="shared" si="35"/>
        <v>0</v>
      </c>
      <c r="D95" s="89"/>
      <c r="E95" s="89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109"/>
      <c r="C96" s="88">
        <f t="shared" si="35"/>
        <v>784</v>
      </c>
      <c r="D96" s="89"/>
      <c r="E96" s="89"/>
      <c r="F96" s="91"/>
      <c r="G96" s="91">
        <v>91</v>
      </c>
      <c r="H96" s="91"/>
      <c r="I96" s="91"/>
      <c r="J96" s="91"/>
      <c r="K96" s="91"/>
      <c r="L96" s="91"/>
      <c r="M96" s="91"/>
      <c r="N96" s="91"/>
      <c r="O96" s="91"/>
      <c r="P96" s="91">
        <v>77</v>
      </c>
      <c r="Q96" s="91"/>
      <c r="R96" s="91">
        <v>154</v>
      </c>
      <c r="S96" s="91"/>
      <c r="T96" s="91"/>
      <c r="U96" s="91"/>
      <c r="V96" s="91"/>
      <c r="W96" s="91">
        <v>402</v>
      </c>
      <c r="X96" s="91">
        <v>60</v>
      </c>
      <c r="Y96" s="91"/>
      <c r="Z96" s="91"/>
      <c r="AD96" s="63"/>
      <c r="AE96" s="63"/>
    </row>
    <row r="97" spans="1:31" s="23" customFormat="1" ht="33" hidden="1" customHeight="1" outlineLevel="1" x14ac:dyDescent="0.2">
      <c r="A97" s="10" t="s">
        <v>85</v>
      </c>
      <c r="B97" s="109"/>
      <c r="C97" s="88">
        <f t="shared" si="35"/>
        <v>1748</v>
      </c>
      <c r="D97" s="89"/>
      <c r="E97" s="89"/>
      <c r="F97" s="91"/>
      <c r="G97" s="91"/>
      <c r="H97" s="91"/>
      <c r="I97" s="91"/>
      <c r="J97" s="91"/>
      <c r="K97" s="91"/>
      <c r="L97" s="91"/>
      <c r="M97" s="91"/>
      <c r="N97" s="91">
        <v>52</v>
      </c>
      <c r="O97" s="91"/>
      <c r="P97" s="91">
        <v>70</v>
      </c>
      <c r="Q97" s="91">
        <v>200</v>
      </c>
      <c r="R97" s="91">
        <v>809</v>
      </c>
      <c r="S97" s="91"/>
      <c r="T97" s="91">
        <v>240</v>
      </c>
      <c r="U97" s="91"/>
      <c r="V97" s="91">
        <v>20</v>
      </c>
      <c r="W97" s="91">
        <v>6</v>
      </c>
      <c r="X97" s="91"/>
      <c r="Y97" s="91">
        <v>351</v>
      </c>
      <c r="Z97" s="91"/>
      <c r="AD97" s="63"/>
      <c r="AE97" s="63"/>
    </row>
    <row r="98" spans="1:31" s="9" customFormat="1" ht="34.15" hidden="1" customHeight="1" outlineLevel="1" x14ac:dyDescent="0.2">
      <c r="A98" s="8" t="s">
        <v>86</v>
      </c>
      <c r="B98" s="99">
        <v>303227</v>
      </c>
      <c r="C98" s="88">
        <f t="shared" si="35"/>
        <v>301407</v>
      </c>
      <c r="D98" s="89">
        <f>C98/B98</f>
        <v>0.99399789596572863</v>
      </c>
      <c r="E98" s="89"/>
      <c r="F98" s="91">
        <v>15618</v>
      </c>
      <c r="G98" s="91">
        <v>9881</v>
      </c>
      <c r="H98" s="91">
        <v>17818</v>
      </c>
      <c r="I98" s="91">
        <v>19159</v>
      </c>
      <c r="J98" s="91">
        <v>9522</v>
      </c>
      <c r="K98" s="91">
        <v>22534</v>
      </c>
      <c r="L98" s="91">
        <v>13480</v>
      </c>
      <c r="M98" s="91">
        <v>13503</v>
      </c>
      <c r="N98" s="91">
        <v>15301</v>
      </c>
      <c r="O98" s="91">
        <v>5835</v>
      </c>
      <c r="P98" s="91">
        <v>8667</v>
      </c>
      <c r="Q98" s="91">
        <v>15145</v>
      </c>
      <c r="R98" s="91">
        <v>17433</v>
      </c>
      <c r="S98" s="91">
        <v>16968</v>
      </c>
      <c r="T98" s="91">
        <v>18751</v>
      </c>
      <c r="U98" s="91">
        <v>13696</v>
      </c>
      <c r="V98" s="91">
        <v>10438</v>
      </c>
      <c r="W98" s="91">
        <v>5721</v>
      </c>
      <c r="X98" s="91">
        <v>15507</v>
      </c>
      <c r="Y98" s="91">
        <v>23648</v>
      </c>
      <c r="Z98" s="91">
        <v>12782</v>
      </c>
      <c r="AD98" s="60"/>
      <c r="AE98" s="60"/>
    </row>
    <row r="99" spans="1:31" s="9" customFormat="1" ht="30" hidden="1" customHeight="1" x14ac:dyDescent="0.2">
      <c r="A99" s="19" t="s">
        <v>87</v>
      </c>
      <c r="B99" s="88">
        <v>297991</v>
      </c>
      <c r="C99" s="88">
        <f t="shared" si="35"/>
        <v>298518</v>
      </c>
      <c r="D99" s="89">
        <f>C99/B99</f>
        <v>1.0017685097872084</v>
      </c>
      <c r="E99" s="89"/>
      <c r="F99" s="109">
        <v>15618</v>
      </c>
      <c r="G99" s="109">
        <v>9790</v>
      </c>
      <c r="H99" s="109">
        <v>17818</v>
      </c>
      <c r="I99" s="109">
        <v>18910</v>
      </c>
      <c r="J99" s="109">
        <v>9522</v>
      </c>
      <c r="K99" s="109">
        <v>22534</v>
      </c>
      <c r="L99" s="109">
        <v>13480</v>
      </c>
      <c r="M99" s="109">
        <v>13477</v>
      </c>
      <c r="N99" s="109">
        <v>15249</v>
      </c>
      <c r="O99" s="109">
        <v>5835</v>
      </c>
      <c r="P99" s="109">
        <v>8418</v>
      </c>
      <c r="Q99" s="109">
        <v>14945</v>
      </c>
      <c r="R99" s="109">
        <v>16470</v>
      </c>
      <c r="S99" s="109">
        <v>17176</v>
      </c>
      <c r="T99" s="109">
        <v>18451</v>
      </c>
      <c r="U99" s="109">
        <v>13606</v>
      </c>
      <c r="V99" s="109">
        <v>10380</v>
      </c>
      <c r="W99" s="109">
        <v>5313</v>
      </c>
      <c r="X99" s="109">
        <v>15447</v>
      </c>
      <c r="Y99" s="109">
        <v>23297</v>
      </c>
      <c r="Z99" s="109">
        <v>12782</v>
      </c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88"/>
      <c r="C100" s="88">
        <f t="shared" si="35"/>
        <v>298834</v>
      </c>
      <c r="D100" s="89"/>
      <c r="E100" s="89"/>
      <c r="F100" s="109">
        <f>F98-F97</f>
        <v>15618</v>
      </c>
      <c r="G100" s="109">
        <f>G98-G97-G96</f>
        <v>9790</v>
      </c>
      <c r="H100" s="109">
        <f t="shared" ref="H100:V100" si="36">H98-H97</f>
        <v>17818</v>
      </c>
      <c r="I100" s="109">
        <v>18910</v>
      </c>
      <c r="J100" s="109">
        <f t="shared" si="36"/>
        <v>9522</v>
      </c>
      <c r="K100" s="109">
        <f t="shared" si="36"/>
        <v>22534</v>
      </c>
      <c r="L100" s="109">
        <f t="shared" si="36"/>
        <v>13480</v>
      </c>
      <c r="M100" s="109">
        <f t="shared" si="36"/>
        <v>13503</v>
      </c>
      <c r="N100" s="109">
        <f>N98-N97</f>
        <v>15249</v>
      </c>
      <c r="O100" s="109">
        <f t="shared" si="36"/>
        <v>5835</v>
      </c>
      <c r="P100" s="109">
        <f>P98-P97-P96</f>
        <v>8520</v>
      </c>
      <c r="Q100" s="109">
        <f t="shared" si="36"/>
        <v>14945</v>
      </c>
      <c r="R100" s="109">
        <f>R98-R96-R97</f>
        <v>16470</v>
      </c>
      <c r="S100" s="109">
        <v>17176</v>
      </c>
      <c r="T100" s="109">
        <f t="shared" si="36"/>
        <v>18511</v>
      </c>
      <c r="U100" s="109">
        <f>U98-U97</f>
        <v>13696</v>
      </c>
      <c r="V100" s="109">
        <f t="shared" si="36"/>
        <v>10418</v>
      </c>
      <c r="W100" s="109">
        <f>W98-W97-W96</f>
        <v>5313</v>
      </c>
      <c r="X100" s="109">
        <f>X98-X97-X96</f>
        <v>15447</v>
      </c>
      <c r="Y100" s="109">
        <f>Y98-Y97</f>
        <v>23297</v>
      </c>
      <c r="Z100" s="109">
        <f>Z98-Z97</f>
        <v>12782</v>
      </c>
      <c r="AD100" s="60"/>
      <c r="AE100" s="60"/>
    </row>
    <row r="101" spans="1:31" s="9" customFormat="1" ht="30" hidden="1" customHeight="1" x14ac:dyDescent="0.2">
      <c r="A101" s="10" t="s">
        <v>169</v>
      </c>
      <c r="B101" s="123">
        <f>B99/B98</f>
        <v>0.98273240839371168</v>
      </c>
      <c r="C101" s="88">
        <f t="shared" si="35"/>
        <v>20.972642560204321</v>
      </c>
      <c r="D101" s="89">
        <f>C101/B101</f>
        <v>21.341152872412508</v>
      </c>
      <c r="E101" s="89"/>
      <c r="F101" s="123">
        <f>F99/F100</f>
        <v>1</v>
      </c>
      <c r="G101" s="123">
        <f t="shared" ref="G101:Z101" si="37">G99/G100</f>
        <v>1</v>
      </c>
      <c r="H101" s="123">
        <f t="shared" si="37"/>
        <v>1</v>
      </c>
      <c r="I101" s="123">
        <f t="shared" si="37"/>
        <v>1</v>
      </c>
      <c r="J101" s="123">
        <f t="shared" si="37"/>
        <v>1</v>
      </c>
      <c r="K101" s="123">
        <f t="shared" si="37"/>
        <v>1</v>
      </c>
      <c r="L101" s="123">
        <f t="shared" si="37"/>
        <v>1</v>
      </c>
      <c r="M101" s="123">
        <f t="shared" si="37"/>
        <v>0.99807450196252689</v>
      </c>
      <c r="N101" s="123">
        <f>N99/N100</f>
        <v>1</v>
      </c>
      <c r="O101" s="123">
        <f t="shared" si="37"/>
        <v>1</v>
      </c>
      <c r="P101" s="123">
        <f t="shared" si="37"/>
        <v>0.98802816901408452</v>
      </c>
      <c r="Q101" s="123">
        <f t="shared" si="37"/>
        <v>1</v>
      </c>
      <c r="R101" s="123">
        <f t="shared" si="37"/>
        <v>1</v>
      </c>
      <c r="S101" s="123">
        <f t="shared" si="37"/>
        <v>1</v>
      </c>
      <c r="T101" s="123">
        <f t="shared" si="37"/>
        <v>0.99675868402571444</v>
      </c>
      <c r="U101" s="123">
        <f t="shared" si="37"/>
        <v>0.99342873831775702</v>
      </c>
      <c r="V101" s="123">
        <f t="shared" si="37"/>
        <v>0.99635246688423884</v>
      </c>
      <c r="W101" s="123">
        <f t="shared" si="37"/>
        <v>1</v>
      </c>
      <c r="X101" s="123">
        <f t="shared" si="37"/>
        <v>1</v>
      </c>
      <c r="Y101" s="123">
        <f>Y99/Y100</f>
        <v>1</v>
      </c>
      <c r="Z101" s="123">
        <f t="shared" si="37"/>
        <v>1</v>
      </c>
      <c r="AD101" s="60"/>
      <c r="AE101" s="60"/>
    </row>
    <row r="102" spans="1:31" s="9" customFormat="1" ht="31.9" hidden="1" customHeight="1" x14ac:dyDescent="0.2">
      <c r="A102" s="10" t="s">
        <v>92</v>
      </c>
      <c r="B102" s="94">
        <f>B98-B99</f>
        <v>5236</v>
      </c>
      <c r="C102" s="88">
        <f t="shared" si="35"/>
        <v>316</v>
      </c>
      <c r="D102" s="89">
        <f>C102/B102</f>
        <v>6.0351413292589765E-2</v>
      </c>
      <c r="E102" s="89"/>
      <c r="F102" s="109">
        <f>F100-F99</f>
        <v>0</v>
      </c>
      <c r="G102" s="109">
        <f t="shared" ref="G102:M102" si="38">G100-G99</f>
        <v>0</v>
      </c>
      <c r="H102" s="109">
        <f t="shared" si="38"/>
        <v>0</v>
      </c>
      <c r="I102" s="109">
        <f>I100-I99</f>
        <v>0</v>
      </c>
      <c r="J102" s="109">
        <f>J100-J99</f>
        <v>0</v>
      </c>
      <c r="K102" s="109">
        <f t="shared" si="38"/>
        <v>0</v>
      </c>
      <c r="L102" s="109">
        <f t="shared" si="38"/>
        <v>0</v>
      </c>
      <c r="M102" s="109">
        <f t="shared" si="38"/>
        <v>26</v>
      </c>
      <c r="N102" s="109">
        <f>N100-N99</f>
        <v>0</v>
      </c>
      <c r="O102" s="109">
        <f>O100-O99</f>
        <v>0</v>
      </c>
      <c r="P102" s="109">
        <f t="shared" ref="P102:Z102" si="39">P100-P99</f>
        <v>102</v>
      </c>
      <c r="Q102" s="109">
        <f t="shared" si="39"/>
        <v>0</v>
      </c>
      <c r="R102" s="109">
        <f>R100-R99</f>
        <v>0</v>
      </c>
      <c r="S102" s="109">
        <f t="shared" si="39"/>
        <v>0</v>
      </c>
      <c r="T102" s="109">
        <f t="shared" si="39"/>
        <v>60</v>
      </c>
      <c r="U102" s="109">
        <f t="shared" si="39"/>
        <v>90</v>
      </c>
      <c r="V102" s="109">
        <f t="shared" si="39"/>
        <v>38</v>
      </c>
      <c r="W102" s="109">
        <f t="shared" si="39"/>
        <v>0</v>
      </c>
      <c r="X102" s="109">
        <f>X100-X99</f>
        <v>0</v>
      </c>
      <c r="Y102" s="109">
        <f t="shared" si="39"/>
        <v>0</v>
      </c>
      <c r="Z102" s="109">
        <f t="shared" si="39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109">
        <v>167595</v>
      </c>
      <c r="C103" s="88">
        <f t="shared" si="35"/>
        <v>164332.5</v>
      </c>
      <c r="D103" s="89">
        <f>C103/B103</f>
        <v>0.98053342880157524</v>
      </c>
      <c r="E103" s="89"/>
      <c r="F103" s="91">
        <v>13142</v>
      </c>
      <c r="G103" s="91">
        <v>5958</v>
      </c>
      <c r="H103" s="91">
        <v>5025</v>
      </c>
      <c r="I103" s="91">
        <v>9693</v>
      </c>
      <c r="J103" s="91">
        <v>5146</v>
      </c>
      <c r="K103" s="91">
        <v>12931</v>
      </c>
      <c r="L103" s="91">
        <v>7041.5</v>
      </c>
      <c r="M103" s="91">
        <v>6444</v>
      </c>
      <c r="N103" s="91">
        <v>9358</v>
      </c>
      <c r="O103" s="91">
        <v>2749</v>
      </c>
      <c r="P103" s="91">
        <v>4897</v>
      </c>
      <c r="Q103" s="91">
        <v>7931</v>
      </c>
      <c r="R103" s="91">
        <v>11035</v>
      </c>
      <c r="S103" s="91">
        <v>10330</v>
      </c>
      <c r="T103" s="91">
        <v>10687</v>
      </c>
      <c r="U103" s="91">
        <v>7138</v>
      </c>
      <c r="V103" s="91">
        <v>6304</v>
      </c>
      <c r="W103" s="91">
        <v>3371</v>
      </c>
      <c r="X103" s="91">
        <v>7963</v>
      </c>
      <c r="Y103" s="91">
        <v>11373</v>
      </c>
      <c r="Z103" s="91">
        <v>5816</v>
      </c>
      <c r="AD103" s="60"/>
      <c r="AE103" s="60"/>
    </row>
    <row r="104" spans="1:31" s="9" customFormat="1" ht="30" hidden="1" customHeight="1" x14ac:dyDescent="0.2">
      <c r="A104" s="8" t="s">
        <v>89</v>
      </c>
      <c r="B104" s="109">
        <v>9935</v>
      </c>
      <c r="C104" s="88">
        <f t="shared" si="35"/>
        <v>10569</v>
      </c>
      <c r="D104" s="89">
        <f>C104/B104</f>
        <v>1.0638147961751383</v>
      </c>
      <c r="E104" s="89"/>
      <c r="F104" s="91">
        <v>240</v>
      </c>
      <c r="G104" s="91">
        <v>488</v>
      </c>
      <c r="H104" s="91">
        <v>83</v>
      </c>
      <c r="I104" s="91">
        <v>493</v>
      </c>
      <c r="J104" s="91">
        <v>266</v>
      </c>
      <c r="K104" s="91">
        <v>1340</v>
      </c>
      <c r="L104" s="91">
        <v>1056</v>
      </c>
      <c r="M104" s="91">
        <v>683</v>
      </c>
      <c r="N104" s="91">
        <v>20</v>
      </c>
      <c r="O104" s="91">
        <v>86</v>
      </c>
      <c r="P104" s="91">
        <v>1025</v>
      </c>
      <c r="Q104" s="91">
        <v>258</v>
      </c>
      <c r="R104" s="91">
        <v>90</v>
      </c>
      <c r="S104" s="91">
        <v>370</v>
      </c>
      <c r="T104" s="91">
        <v>501</v>
      </c>
      <c r="U104" s="91">
        <v>60</v>
      </c>
      <c r="V104" s="91"/>
      <c r="W104" s="91">
        <v>300</v>
      </c>
      <c r="X104" s="91">
        <v>970</v>
      </c>
      <c r="Y104" s="91">
        <v>1297</v>
      </c>
      <c r="Z104" s="91">
        <v>943</v>
      </c>
      <c r="AD104" s="60"/>
      <c r="AE104" s="60"/>
    </row>
    <row r="105" spans="1:31" s="9" customFormat="1" ht="30" hidden="1" customHeight="1" x14ac:dyDescent="0.2">
      <c r="A105" s="8" t="s">
        <v>90</v>
      </c>
      <c r="B105" s="109">
        <v>94835</v>
      </c>
      <c r="C105" s="88">
        <f t="shared" si="35"/>
        <v>91762.3</v>
      </c>
      <c r="D105" s="89">
        <f>C105/B105</f>
        <v>0.96759951494701324</v>
      </c>
      <c r="E105" s="89"/>
      <c r="F105" s="91">
        <v>825</v>
      </c>
      <c r="G105" s="91">
        <v>2890</v>
      </c>
      <c r="H105" s="91">
        <v>5172</v>
      </c>
      <c r="I105" s="91">
        <v>7240</v>
      </c>
      <c r="J105" s="91">
        <v>2585</v>
      </c>
      <c r="K105" s="91">
        <v>6984</v>
      </c>
      <c r="L105" s="91">
        <v>3294.5</v>
      </c>
      <c r="M105" s="91">
        <v>4715</v>
      </c>
      <c r="N105" s="91">
        <v>4431</v>
      </c>
      <c r="O105" s="91">
        <v>2326.8000000000002</v>
      </c>
      <c r="P105" s="91">
        <v>1639</v>
      </c>
      <c r="Q105" s="91">
        <v>5311</v>
      </c>
      <c r="R105" s="91">
        <v>3442</v>
      </c>
      <c r="S105" s="91">
        <v>6152</v>
      </c>
      <c r="T105" s="91">
        <v>6172</v>
      </c>
      <c r="U105" s="91">
        <v>5224</v>
      </c>
      <c r="V105" s="91">
        <v>3199</v>
      </c>
      <c r="W105" s="91">
        <v>1766</v>
      </c>
      <c r="X105" s="91">
        <v>4385</v>
      </c>
      <c r="Y105" s="91">
        <v>8509</v>
      </c>
      <c r="Z105" s="91">
        <v>5500</v>
      </c>
      <c r="AD105" s="60"/>
      <c r="AE105" s="60"/>
    </row>
    <row r="106" spans="1:31" s="9" customFormat="1" ht="30" hidden="1" customHeight="1" x14ac:dyDescent="0.2">
      <c r="A106" s="8" t="s">
        <v>91</v>
      </c>
      <c r="B106" s="109"/>
      <c r="C106" s="88">
        <f t="shared" si="35"/>
        <v>568</v>
      </c>
      <c r="D106" s="89"/>
      <c r="E106" s="89"/>
      <c r="F106" s="126"/>
      <c r="G106" s="126"/>
      <c r="H106" s="109">
        <v>328</v>
      </c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>
        <v>240</v>
      </c>
      <c r="Z106" s="109"/>
      <c r="AD106" s="60"/>
      <c r="AE106" s="60"/>
    </row>
    <row r="107" spans="1:31" s="9" customFormat="1" ht="30" hidden="1" customHeight="1" x14ac:dyDescent="0.2">
      <c r="A107" s="8" t="s">
        <v>203</v>
      </c>
      <c r="B107" s="109"/>
      <c r="C107" s="88">
        <f t="shared" si="35"/>
        <v>211</v>
      </c>
      <c r="D107" s="89"/>
      <c r="E107" s="89"/>
      <c r="F107" s="127"/>
      <c r="G107" s="127"/>
      <c r="H107" s="109">
        <v>70</v>
      </c>
      <c r="I107" s="109"/>
      <c r="J107" s="109"/>
      <c r="K107" s="109"/>
      <c r="L107" s="109"/>
      <c r="M107" s="109"/>
      <c r="N107" s="109">
        <v>82</v>
      </c>
      <c r="O107" s="109"/>
      <c r="P107" s="109"/>
      <c r="Q107" s="109"/>
      <c r="R107" s="109"/>
      <c r="S107" s="109"/>
      <c r="T107" s="109">
        <v>14</v>
      </c>
      <c r="U107" s="109"/>
      <c r="V107" s="109"/>
      <c r="W107" s="109"/>
      <c r="X107" s="109"/>
      <c r="Y107" s="109">
        <v>45</v>
      </c>
      <c r="Z107" s="109"/>
      <c r="AD107" s="60"/>
      <c r="AE107" s="60"/>
    </row>
    <row r="108" spans="1:31" s="9" customFormat="1" ht="30" hidden="1" customHeight="1" x14ac:dyDescent="0.2">
      <c r="A108" s="19" t="s">
        <v>93</v>
      </c>
      <c r="B108" s="99">
        <v>297991</v>
      </c>
      <c r="C108" s="88">
        <f t="shared" si="35"/>
        <v>298518</v>
      </c>
      <c r="D108" s="89">
        <f t="shared" ref="D108:D133" si="40">C108/B108</f>
        <v>1.0017685097872084</v>
      </c>
      <c r="E108" s="89"/>
      <c r="F108" s="109">
        <v>15618</v>
      </c>
      <c r="G108" s="109">
        <v>9790</v>
      </c>
      <c r="H108" s="109">
        <v>17818</v>
      </c>
      <c r="I108" s="109">
        <v>18910</v>
      </c>
      <c r="J108" s="109">
        <v>9522</v>
      </c>
      <c r="K108" s="109">
        <v>22534</v>
      </c>
      <c r="L108" s="109">
        <v>13480</v>
      </c>
      <c r="M108" s="109">
        <v>13477</v>
      </c>
      <c r="N108" s="109">
        <v>15249</v>
      </c>
      <c r="O108" s="109">
        <v>5835</v>
      </c>
      <c r="P108" s="109">
        <v>8418</v>
      </c>
      <c r="Q108" s="109">
        <v>14945</v>
      </c>
      <c r="R108" s="109">
        <v>16470</v>
      </c>
      <c r="S108" s="109">
        <v>17176</v>
      </c>
      <c r="T108" s="109">
        <v>18451</v>
      </c>
      <c r="U108" s="109">
        <v>13606</v>
      </c>
      <c r="V108" s="109">
        <v>10380</v>
      </c>
      <c r="W108" s="109">
        <v>5313</v>
      </c>
      <c r="X108" s="109">
        <v>15447</v>
      </c>
      <c r="Y108" s="109">
        <v>23297</v>
      </c>
      <c r="Z108" s="109">
        <v>12782</v>
      </c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123">
        <f>B108/B98</f>
        <v>0.98273240839371168</v>
      </c>
      <c r="C109" s="88">
        <f t="shared" si="35"/>
        <v>20.772796223822269</v>
      </c>
      <c r="D109" s="89">
        <f t="shared" si="40"/>
        <v>21.137795035960668</v>
      </c>
      <c r="E109" s="89"/>
      <c r="F109" s="123">
        <f t="shared" ref="F109" si="41">F108/F98</f>
        <v>1</v>
      </c>
      <c r="G109" s="123">
        <f>G108/G98</f>
        <v>0.9907904058293695</v>
      </c>
      <c r="H109" s="123">
        <f t="shared" ref="H109:Z109" si="42">H108/H98</f>
        <v>1</v>
      </c>
      <c r="I109" s="123">
        <f t="shared" si="42"/>
        <v>0.98700349705099433</v>
      </c>
      <c r="J109" s="123">
        <f t="shared" si="42"/>
        <v>1</v>
      </c>
      <c r="K109" s="123">
        <f t="shared" si="42"/>
        <v>1</v>
      </c>
      <c r="L109" s="123">
        <f t="shared" si="42"/>
        <v>1</v>
      </c>
      <c r="M109" s="123">
        <f t="shared" si="42"/>
        <v>0.99807450196252689</v>
      </c>
      <c r="N109" s="123">
        <f>N100/N99</f>
        <v>1</v>
      </c>
      <c r="O109" s="123">
        <f>O108/O98</f>
        <v>1</v>
      </c>
      <c r="P109" s="123">
        <f t="shared" si="42"/>
        <v>0.97127033575631705</v>
      </c>
      <c r="Q109" s="123">
        <f t="shared" si="42"/>
        <v>0.98679432155827007</v>
      </c>
      <c r="R109" s="123">
        <f t="shared" si="42"/>
        <v>0.94475993804852865</v>
      </c>
      <c r="S109" s="123">
        <f t="shared" si="42"/>
        <v>1.0122583686940123</v>
      </c>
      <c r="T109" s="123">
        <f t="shared" si="42"/>
        <v>0.98400085328782461</v>
      </c>
      <c r="U109" s="123">
        <f t="shared" si="42"/>
        <v>0.99342873831775702</v>
      </c>
      <c r="V109" s="123">
        <f t="shared" si="42"/>
        <v>0.99444337995784637</v>
      </c>
      <c r="W109" s="123">
        <f t="shared" si="42"/>
        <v>0.92868379653906663</v>
      </c>
      <c r="X109" s="123">
        <f t="shared" si="42"/>
        <v>0.99613077964790098</v>
      </c>
      <c r="Y109" s="123">
        <f t="shared" si="42"/>
        <v>0.9851573071718539</v>
      </c>
      <c r="Z109" s="123">
        <f t="shared" si="42"/>
        <v>1</v>
      </c>
      <c r="AD109" s="60"/>
      <c r="AE109" s="60"/>
    </row>
    <row r="110" spans="1:31" s="9" customFormat="1" ht="30" hidden="1" customHeight="1" x14ac:dyDescent="0.2">
      <c r="A110" s="8" t="s">
        <v>191</v>
      </c>
      <c r="B110" s="109">
        <v>167595</v>
      </c>
      <c r="C110" s="88">
        <f t="shared" si="35"/>
        <v>167628</v>
      </c>
      <c r="D110" s="89">
        <f t="shared" si="40"/>
        <v>1.0001969032489035</v>
      </c>
      <c r="E110" s="89"/>
      <c r="F110" s="91">
        <v>13142</v>
      </c>
      <c r="G110" s="91">
        <v>5958</v>
      </c>
      <c r="H110" s="91">
        <v>8228</v>
      </c>
      <c r="I110" s="91">
        <v>9871</v>
      </c>
      <c r="J110" s="91">
        <v>5146</v>
      </c>
      <c r="K110" s="91">
        <v>12931</v>
      </c>
      <c r="L110" s="91">
        <v>7042</v>
      </c>
      <c r="M110" s="91">
        <v>6444</v>
      </c>
      <c r="N110" s="91">
        <v>9358</v>
      </c>
      <c r="O110" s="91">
        <v>2749</v>
      </c>
      <c r="P110" s="91">
        <v>4897</v>
      </c>
      <c r="Q110" s="91">
        <v>7931</v>
      </c>
      <c r="R110" s="91">
        <v>11035</v>
      </c>
      <c r="S110" s="91">
        <v>10330</v>
      </c>
      <c r="T110" s="91">
        <v>10687</v>
      </c>
      <c r="U110" s="91">
        <v>7138</v>
      </c>
      <c r="V110" s="91">
        <v>6304</v>
      </c>
      <c r="W110" s="91">
        <v>3371</v>
      </c>
      <c r="X110" s="91">
        <v>7963</v>
      </c>
      <c r="Y110" s="91">
        <v>11204</v>
      </c>
      <c r="Z110" s="91">
        <v>5899</v>
      </c>
      <c r="AD110" s="60"/>
      <c r="AE110" s="60"/>
    </row>
    <row r="111" spans="1:31" s="9" customFormat="1" ht="30" hidden="1" customHeight="1" x14ac:dyDescent="0.2">
      <c r="A111" s="8" t="s">
        <v>89</v>
      </c>
      <c r="B111" s="109">
        <v>9935</v>
      </c>
      <c r="C111" s="88">
        <f t="shared" si="35"/>
        <v>10625</v>
      </c>
      <c r="D111" s="89">
        <f t="shared" si="40"/>
        <v>1.0694514343231001</v>
      </c>
      <c r="E111" s="89"/>
      <c r="F111" s="91">
        <v>240</v>
      </c>
      <c r="G111" s="91">
        <v>488</v>
      </c>
      <c r="H111" s="91">
        <v>83</v>
      </c>
      <c r="I111" s="91">
        <v>549</v>
      </c>
      <c r="J111" s="91">
        <v>266</v>
      </c>
      <c r="K111" s="91">
        <v>1340</v>
      </c>
      <c r="L111" s="91">
        <v>1056</v>
      </c>
      <c r="M111" s="91">
        <v>683</v>
      </c>
      <c r="N111" s="91">
        <v>20</v>
      </c>
      <c r="O111" s="91">
        <v>86</v>
      </c>
      <c r="P111" s="91">
        <v>1025</v>
      </c>
      <c r="Q111" s="91">
        <v>258</v>
      </c>
      <c r="R111" s="91">
        <v>90</v>
      </c>
      <c r="S111" s="91">
        <v>370</v>
      </c>
      <c r="T111" s="91">
        <v>501</v>
      </c>
      <c r="U111" s="91">
        <v>60</v>
      </c>
      <c r="V111" s="91"/>
      <c r="W111" s="91">
        <v>300</v>
      </c>
      <c r="X111" s="91">
        <v>970</v>
      </c>
      <c r="Y111" s="91">
        <v>1297</v>
      </c>
      <c r="Z111" s="91">
        <v>943</v>
      </c>
      <c r="AD111" s="60"/>
      <c r="AE111" s="60"/>
    </row>
    <row r="112" spans="1:31" s="9" customFormat="1" ht="30" hidden="1" customHeight="1" x14ac:dyDescent="0.2">
      <c r="A112" s="8" t="s">
        <v>90</v>
      </c>
      <c r="B112" s="109">
        <v>94835</v>
      </c>
      <c r="C112" s="88">
        <f t="shared" si="35"/>
        <v>93152.8</v>
      </c>
      <c r="D112" s="89">
        <f t="shared" si="40"/>
        <v>0.98226182316655242</v>
      </c>
      <c r="E112" s="89"/>
      <c r="F112" s="91">
        <v>825</v>
      </c>
      <c r="G112" s="91">
        <v>2890</v>
      </c>
      <c r="H112" s="91">
        <v>6555</v>
      </c>
      <c r="I112" s="91">
        <v>7319</v>
      </c>
      <c r="J112" s="91">
        <v>2585</v>
      </c>
      <c r="K112" s="91">
        <v>6984</v>
      </c>
      <c r="L112" s="91">
        <v>3295</v>
      </c>
      <c r="M112" s="91">
        <v>4715</v>
      </c>
      <c r="N112" s="91">
        <v>4455</v>
      </c>
      <c r="O112" s="91">
        <v>2326.8000000000002</v>
      </c>
      <c r="P112" s="91">
        <v>1639</v>
      </c>
      <c r="Q112" s="91">
        <v>5311</v>
      </c>
      <c r="R112" s="91">
        <v>3442</v>
      </c>
      <c r="S112" s="91">
        <v>6152</v>
      </c>
      <c r="T112" s="91">
        <v>6172</v>
      </c>
      <c r="U112" s="91">
        <v>5224</v>
      </c>
      <c r="V112" s="91">
        <v>3199</v>
      </c>
      <c r="W112" s="91">
        <v>1766</v>
      </c>
      <c r="X112" s="91">
        <v>4385</v>
      </c>
      <c r="Y112" s="91">
        <v>8413</v>
      </c>
      <c r="Z112" s="91">
        <v>5500</v>
      </c>
      <c r="AD112" s="60"/>
      <c r="AE112" s="60"/>
    </row>
    <row r="113" spans="1:31" s="9" customFormat="1" ht="30" hidden="1" customHeight="1" x14ac:dyDescent="0.2">
      <c r="A113" s="8" t="s">
        <v>91</v>
      </c>
      <c r="B113" s="109">
        <v>154</v>
      </c>
      <c r="C113" s="88">
        <f t="shared" si="35"/>
        <v>1145</v>
      </c>
      <c r="D113" s="89">
        <f t="shared" si="40"/>
        <v>7.4350649350649354</v>
      </c>
      <c r="E113" s="89"/>
      <c r="F113" s="126">
        <v>333</v>
      </c>
      <c r="G113" s="126"/>
      <c r="H113" s="109">
        <v>328</v>
      </c>
      <c r="I113" s="109">
        <v>40</v>
      </c>
      <c r="J113" s="109">
        <v>188</v>
      </c>
      <c r="K113" s="109"/>
      <c r="L113" s="109"/>
      <c r="M113" s="109"/>
      <c r="N113" s="109"/>
      <c r="O113" s="109"/>
      <c r="P113" s="109"/>
      <c r="Q113" s="109"/>
      <c r="R113" s="109"/>
      <c r="S113" s="109">
        <v>16</v>
      </c>
      <c r="T113" s="109"/>
      <c r="U113" s="109"/>
      <c r="V113" s="109"/>
      <c r="W113" s="109"/>
      <c r="X113" s="109"/>
      <c r="Y113" s="109">
        <v>240</v>
      </c>
      <c r="Z113" s="109"/>
      <c r="AD113" s="60"/>
      <c r="AE113" s="60"/>
    </row>
    <row r="114" spans="1:31" s="23" customFormat="1" ht="48" hidden="1" customHeight="1" x14ac:dyDescent="0.2">
      <c r="A114" s="10" t="s">
        <v>178</v>
      </c>
      <c r="B114" s="109"/>
      <c r="C114" s="88">
        <f t="shared" si="35"/>
        <v>0</v>
      </c>
      <c r="D114" s="89" t="e">
        <f t="shared" si="40"/>
        <v>#DIV/0!</v>
      </c>
      <c r="E114" s="8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D114" s="63"/>
      <c r="AE114" s="63"/>
    </row>
    <row r="115" spans="1:31" s="23" customFormat="1" ht="30" hidden="1" customHeight="1" x14ac:dyDescent="0.2">
      <c r="A115" s="8" t="s">
        <v>203</v>
      </c>
      <c r="B115" s="109">
        <v>1368</v>
      </c>
      <c r="C115" s="88">
        <f t="shared" si="35"/>
        <v>1023</v>
      </c>
      <c r="D115" s="89">
        <f t="shared" si="40"/>
        <v>0.7478070175438597</v>
      </c>
      <c r="E115" s="89"/>
      <c r="F115" s="109"/>
      <c r="G115" s="109"/>
      <c r="H115" s="109">
        <v>195</v>
      </c>
      <c r="I115" s="109">
        <v>400</v>
      </c>
      <c r="J115" s="109"/>
      <c r="K115" s="109"/>
      <c r="L115" s="109"/>
      <c r="M115" s="109"/>
      <c r="N115" s="109">
        <v>100</v>
      </c>
      <c r="O115" s="109"/>
      <c r="P115" s="109"/>
      <c r="Q115" s="109"/>
      <c r="R115" s="109"/>
      <c r="S115" s="109"/>
      <c r="T115" s="109">
        <v>68</v>
      </c>
      <c r="U115" s="109">
        <v>210</v>
      </c>
      <c r="V115" s="109"/>
      <c r="W115" s="109"/>
      <c r="X115" s="109"/>
      <c r="Y115" s="109">
        <v>50</v>
      </c>
      <c r="Z115" s="109"/>
      <c r="AD115" s="63"/>
      <c r="AE115" s="63"/>
    </row>
    <row r="116" spans="1:31" s="9" customFormat="1" ht="30" hidden="1" customHeight="1" x14ac:dyDescent="0.2">
      <c r="A116" s="19" t="s">
        <v>179</v>
      </c>
      <c r="B116" s="99">
        <v>582036</v>
      </c>
      <c r="C116" s="88">
        <f t="shared" si="35"/>
        <v>1016681.1000000001</v>
      </c>
      <c r="D116" s="89">
        <f t="shared" si="40"/>
        <v>1.746766694843618</v>
      </c>
      <c r="E116" s="89"/>
      <c r="F116" s="109">
        <v>75950</v>
      </c>
      <c r="G116" s="109">
        <v>29370</v>
      </c>
      <c r="H116" s="109">
        <v>62375</v>
      </c>
      <c r="I116" s="109">
        <v>63930</v>
      </c>
      <c r="J116" s="109">
        <v>28942</v>
      </c>
      <c r="K116" s="109">
        <v>80942</v>
      </c>
      <c r="L116" s="109">
        <v>47680.800000000003</v>
      </c>
      <c r="M116" s="109">
        <v>41339</v>
      </c>
      <c r="N116" s="109">
        <v>51915</v>
      </c>
      <c r="O116" s="109">
        <v>17094</v>
      </c>
      <c r="P116" s="109">
        <v>25874</v>
      </c>
      <c r="Q116" s="109">
        <v>44046</v>
      </c>
      <c r="R116" s="109">
        <v>50207</v>
      </c>
      <c r="S116" s="109">
        <v>57658</v>
      </c>
      <c r="T116" s="109">
        <v>72369.3</v>
      </c>
      <c r="U116" s="109">
        <v>42804</v>
      </c>
      <c r="V116" s="109">
        <v>33898</v>
      </c>
      <c r="W116" s="109">
        <v>15784</v>
      </c>
      <c r="X116" s="109">
        <v>46463</v>
      </c>
      <c r="Y116" s="109">
        <v>89440</v>
      </c>
      <c r="Z116" s="109">
        <v>38600</v>
      </c>
      <c r="AD116" s="60"/>
      <c r="AE116" s="60"/>
    </row>
    <row r="117" spans="1:31" s="9" customFormat="1" ht="27" hidden="1" customHeight="1" x14ac:dyDescent="0.2">
      <c r="A117" s="10" t="s">
        <v>52</v>
      </c>
      <c r="B117" s="103" t="e">
        <f>B116/B114</f>
        <v>#DIV/0!</v>
      </c>
      <c r="C117" s="88" t="e">
        <f t="shared" si="35"/>
        <v>#DIV/0!</v>
      </c>
      <c r="D117" s="89" t="e">
        <f t="shared" si="40"/>
        <v>#DIV/0!</v>
      </c>
      <c r="E117" s="89"/>
      <c r="F117" s="103" t="e">
        <f t="shared" ref="F117:Z117" si="43">F116/F114</f>
        <v>#DIV/0!</v>
      </c>
      <c r="G117" s="103" t="e">
        <f t="shared" si="43"/>
        <v>#DIV/0!</v>
      </c>
      <c r="H117" s="109" t="e">
        <f t="shared" si="43"/>
        <v>#DIV/0!</v>
      </c>
      <c r="I117" s="109" t="e">
        <f t="shared" si="43"/>
        <v>#DIV/0!</v>
      </c>
      <c r="J117" s="109" t="e">
        <f t="shared" si="43"/>
        <v>#DIV/0!</v>
      </c>
      <c r="K117" s="109" t="e">
        <f t="shared" si="43"/>
        <v>#DIV/0!</v>
      </c>
      <c r="L117" s="109" t="e">
        <f t="shared" si="43"/>
        <v>#DIV/0!</v>
      </c>
      <c r="M117" s="109" t="e">
        <f t="shared" si="43"/>
        <v>#DIV/0!</v>
      </c>
      <c r="N117" s="109" t="e">
        <f t="shared" si="43"/>
        <v>#DIV/0!</v>
      </c>
      <c r="O117" s="109" t="e">
        <f t="shared" si="43"/>
        <v>#DIV/0!</v>
      </c>
      <c r="P117" s="109" t="e">
        <f t="shared" si="43"/>
        <v>#DIV/0!</v>
      </c>
      <c r="Q117" s="109" t="e">
        <f t="shared" si="43"/>
        <v>#DIV/0!</v>
      </c>
      <c r="R117" s="109" t="e">
        <f t="shared" si="43"/>
        <v>#DIV/0!</v>
      </c>
      <c r="S117" s="109" t="e">
        <f t="shared" si="43"/>
        <v>#DIV/0!</v>
      </c>
      <c r="T117" s="109" t="e">
        <f t="shared" si="43"/>
        <v>#DIV/0!</v>
      </c>
      <c r="U117" s="109" t="e">
        <f t="shared" si="43"/>
        <v>#DIV/0!</v>
      </c>
      <c r="V117" s="109" t="e">
        <f t="shared" si="43"/>
        <v>#DIV/0!</v>
      </c>
      <c r="W117" s="109" t="e">
        <f t="shared" si="43"/>
        <v>#DIV/0!</v>
      </c>
      <c r="X117" s="109" t="e">
        <f t="shared" si="43"/>
        <v>#DIV/0!</v>
      </c>
      <c r="Y117" s="109" t="e">
        <f t="shared" si="43"/>
        <v>#DIV/0!</v>
      </c>
      <c r="Z117" s="109" t="e">
        <f t="shared" si="43"/>
        <v>#DIV/0!</v>
      </c>
      <c r="AD117" s="60"/>
      <c r="AE117" s="60"/>
    </row>
    <row r="118" spans="1:31" s="9" customFormat="1" ht="30" hidden="1" customHeight="1" x14ac:dyDescent="0.2">
      <c r="A118" s="8" t="s">
        <v>88</v>
      </c>
      <c r="B118" s="94">
        <v>339356</v>
      </c>
      <c r="C118" s="88">
        <f t="shared" si="35"/>
        <v>581715.6100000001</v>
      </c>
      <c r="D118" s="89">
        <f t="shared" si="40"/>
        <v>1.714175114039534</v>
      </c>
      <c r="E118" s="89"/>
      <c r="F118" s="91">
        <v>64100</v>
      </c>
      <c r="G118" s="91">
        <v>17874</v>
      </c>
      <c r="H118" s="91">
        <v>17429</v>
      </c>
      <c r="I118" s="91">
        <v>33802</v>
      </c>
      <c r="J118" s="91">
        <v>16132.91</v>
      </c>
      <c r="K118" s="91">
        <v>46034</v>
      </c>
      <c r="L118" s="91">
        <v>26210</v>
      </c>
      <c r="M118" s="91">
        <v>19950</v>
      </c>
      <c r="N118" s="91">
        <v>32161</v>
      </c>
      <c r="O118" s="91">
        <v>7960</v>
      </c>
      <c r="P118" s="91">
        <v>16666.5</v>
      </c>
      <c r="Q118" s="91">
        <v>24642</v>
      </c>
      <c r="R118" s="91">
        <v>37593</v>
      </c>
      <c r="S118" s="91">
        <v>36865</v>
      </c>
      <c r="T118" s="91">
        <v>43192.2</v>
      </c>
      <c r="U118" s="91">
        <v>22965</v>
      </c>
      <c r="V118" s="91">
        <v>21172</v>
      </c>
      <c r="W118" s="91">
        <v>9150</v>
      </c>
      <c r="X118" s="91">
        <v>26720</v>
      </c>
      <c r="Y118" s="91">
        <v>43877</v>
      </c>
      <c r="Z118" s="91">
        <v>17220</v>
      </c>
      <c r="AD118" s="60"/>
      <c r="AE118" s="60"/>
    </row>
    <row r="119" spans="1:31" s="9" customFormat="1" ht="30" hidden="1" customHeight="1" x14ac:dyDescent="0.2">
      <c r="A119" s="8" t="s">
        <v>89</v>
      </c>
      <c r="B119" s="94">
        <v>19109</v>
      </c>
      <c r="C119" s="88">
        <f t="shared" si="35"/>
        <v>32792</v>
      </c>
      <c r="D119" s="89">
        <f t="shared" si="40"/>
        <v>1.7160500287822491</v>
      </c>
      <c r="E119" s="89"/>
      <c r="F119" s="91">
        <v>730</v>
      </c>
      <c r="G119" s="91">
        <v>1464</v>
      </c>
      <c r="H119" s="91">
        <v>270</v>
      </c>
      <c r="I119" s="91">
        <v>1899</v>
      </c>
      <c r="J119" s="91">
        <v>671</v>
      </c>
      <c r="K119" s="91">
        <v>4556</v>
      </c>
      <c r="L119" s="91">
        <v>3142</v>
      </c>
      <c r="M119" s="91">
        <v>1738</v>
      </c>
      <c r="N119" s="91">
        <v>30</v>
      </c>
      <c r="O119" s="91">
        <v>240</v>
      </c>
      <c r="P119" s="91">
        <v>2947</v>
      </c>
      <c r="Q119" s="91">
        <v>774</v>
      </c>
      <c r="R119" s="91">
        <v>215</v>
      </c>
      <c r="S119" s="91">
        <v>815</v>
      </c>
      <c r="T119" s="91">
        <v>1168</v>
      </c>
      <c r="U119" s="91">
        <v>300</v>
      </c>
      <c r="V119" s="91"/>
      <c r="W119" s="91">
        <v>500</v>
      </c>
      <c r="X119" s="91">
        <v>3840</v>
      </c>
      <c r="Y119" s="91">
        <v>4273</v>
      </c>
      <c r="Z119" s="91">
        <v>3220</v>
      </c>
      <c r="AD119" s="60"/>
      <c r="AE119" s="60"/>
    </row>
    <row r="120" spans="1:31" s="9" customFormat="1" ht="31.15" hidden="1" customHeight="1" x14ac:dyDescent="0.2">
      <c r="A120" s="8" t="s">
        <v>90</v>
      </c>
      <c r="B120" s="94">
        <v>179619</v>
      </c>
      <c r="C120" s="88">
        <f t="shared" si="35"/>
        <v>303410.90000000002</v>
      </c>
      <c r="D120" s="89">
        <f t="shared" si="40"/>
        <v>1.6891915665937347</v>
      </c>
      <c r="E120" s="89"/>
      <c r="F120" s="91">
        <v>3548</v>
      </c>
      <c r="G120" s="91">
        <v>8959</v>
      </c>
      <c r="H120" s="91">
        <v>18964</v>
      </c>
      <c r="I120" s="91">
        <v>24712</v>
      </c>
      <c r="J120" s="91">
        <v>7554</v>
      </c>
      <c r="K120" s="91">
        <v>26120</v>
      </c>
      <c r="L120" s="91">
        <v>11912</v>
      </c>
      <c r="M120" s="91">
        <v>14534</v>
      </c>
      <c r="N120" s="91">
        <v>14685</v>
      </c>
      <c r="O120" s="91">
        <v>6635</v>
      </c>
      <c r="P120" s="91">
        <v>5642</v>
      </c>
      <c r="Q120" s="91">
        <v>14736</v>
      </c>
      <c r="R120" s="91">
        <v>8755</v>
      </c>
      <c r="S120" s="91">
        <v>19133</v>
      </c>
      <c r="T120" s="91">
        <v>24264.9</v>
      </c>
      <c r="U120" s="91">
        <v>16589</v>
      </c>
      <c r="V120" s="91">
        <v>9437</v>
      </c>
      <c r="W120" s="91">
        <v>5346</v>
      </c>
      <c r="X120" s="91">
        <v>11400</v>
      </c>
      <c r="Y120" s="91">
        <v>33680</v>
      </c>
      <c r="Z120" s="91">
        <v>16805</v>
      </c>
      <c r="AD120" s="60"/>
      <c r="AE120" s="60"/>
    </row>
    <row r="121" spans="1:31" s="9" customFormat="1" ht="31.15" hidden="1" customHeight="1" x14ac:dyDescent="0.2">
      <c r="A121" s="8" t="s">
        <v>91</v>
      </c>
      <c r="B121" s="109">
        <v>240</v>
      </c>
      <c r="C121" s="88">
        <f t="shared" si="35"/>
        <v>4566.5</v>
      </c>
      <c r="D121" s="89">
        <f t="shared" si="40"/>
        <v>19.027083333333334</v>
      </c>
      <c r="E121" s="89"/>
      <c r="F121" s="126">
        <v>3310</v>
      </c>
      <c r="G121" s="126"/>
      <c r="H121" s="109">
        <v>460</v>
      </c>
      <c r="I121" s="109">
        <v>68.5</v>
      </c>
      <c r="J121" s="109">
        <v>265</v>
      </c>
      <c r="K121" s="109"/>
      <c r="L121" s="109"/>
      <c r="M121" s="109"/>
      <c r="N121" s="109"/>
      <c r="O121" s="109"/>
      <c r="P121" s="109"/>
      <c r="Q121" s="109"/>
      <c r="R121" s="109"/>
      <c r="S121" s="109">
        <v>16</v>
      </c>
      <c r="T121" s="109"/>
      <c r="U121" s="109"/>
      <c r="V121" s="109"/>
      <c r="W121" s="109"/>
      <c r="X121" s="109"/>
      <c r="Y121" s="109">
        <v>447</v>
      </c>
      <c r="Z121" s="109"/>
      <c r="AD121" s="60"/>
      <c r="AE121" s="60"/>
    </row>
    <row r="122" spans="1:31" s="9" customFormat="1" ht="31.15" hidden="1" customHeight="1" x14ac:dyDescent="0.2">
      <c r="A122" s="8" t="s">
        <v>203</v>
      </c>
      <c r="B122" s="109">
        <v>11367</v>
      </c>
      <c r="C122" s="88">
        <f t="shared" si="35"/>
        <v>6150</v>
      </c>
      <c r="D122" s="89">
        <f t="shared" si="40"/>
        <v>0.54103985220374773</v>
      </c>
      <c r="E122" s="89"/>
      <c r="F122" s="127"/>
      <c r="G122" s="127"/>
      <c r="H122" s="109">
        <v>915</v>
      </c>
      <c r="I122" s="109">
        <v>2300</v>
      </c>
      <c r="J122" s="109"/>
      <c r="K122" s="109"/>
      <c r="L122" s="109"/>
      <c r="M122" s="109"/>
      <c r="N122" s="109">
        <v>660</v>
      </c>
      <c r="O122" s="109"/>
      <c r="P122" s="109"/>
      <c r="Q122" s="109"/>
      <c r="R122" s="109"/>
      <c r="S122" s="109"/>
      <c r="T122" s="109">
        <v>310</v>
      </c>
      <c r="U122" s="109">
        <v>1665</v>
      </c>
      <c r="V122" s="109"/>
      <c r="W122" s="109"/>
      <c r="X122" s="109"/>
      <c r="Y122" s="109">
        <v>300</v>
      </c>
      <c r="Z122" s="109"/>
      <c r="AD122" s="60"/>
      <c r="AE122" s="60"/>
    </row>
    <row r="123" spans="1:31" s="9" customFormat="1" ht="31.15" hidden="1" customHeight="1" x14ac:dyDescent="0.2">
      <c r="A123" s="19" t="s">
        <v>94</v>
      </c>
      <c r="B123" s="128">
        <f>B116/B108*10</f>
        <v>19.531999288569118</v>
      </c>
      <c r="C123" s="88">
        <f t="shared" si="35"/>
        <v>699.12229064413111</v>
      </c>
      <c r="D123" s="89">
        <f t="shared" si="40"/>
        <v>35.793688107150636</v>
      </c>
      <c r="E123" s="89"/>
      <c r="F123" s="129">
        <f t="shared" ref="F123:H123" si="44">F116/F108*10</f>
        <v>48.629786144192593</v>
      </c>
      <c r="G123" s="129">
        <f t="shared" si="44"/>
        <v>30</v>
      </c>
      <c r="H123" s="129">
        <f t="shared" si="44"/>
        <v>35.006734762599621</v>
      </c>
      <c r="I123" s="129">
        <f t="shared" ref="I123:K123" si="45">I116/I108*10</f>
        <v>33.80750925436277</v>
      </c>
      <c r="J123" s="129">
        <f t="shared" si="45"/>
        <v>30.394875026254986</v>
      </c>
      <c r="K123" s="129">
        <f t="shared" si="45"/>
        <v>35.919943196946839</v>
      </c>
      <c r="L123" s="129">
        <f t="shared" ref="L123" si="46">L116/L108*10</f>
        <v>35.371513353115731</v>
      </c>
      <c r="M123" s="129">
        <f>M116/M108*10</f>
        <v>30.673740446686949</v>
      </c>
      <c r="N123" s="129">
        <f t="shared" ref="N123:T123" si="47">N116/N108*10</f>
        <v>34.044855400354123</v>
      </c>
      <c r="O123" s="129">
        <f t="shared" si="47"/>
        <v>29.295629820051413</v>
      </c>
      <c r="P123" s="129">
        <f t="shared" si="47"/>
        <v>30.736516987407935</v>
      </c>
      <c r="Q123" s="129">
        <f t="shared" si="47"/>
        <v>29.472064235530276</v>
      </c>
      <c r="R123" s="129">
        <f t="shared" si="47"/>
        <v>30.483910139647847</v>
      </c>
      <c r="S123" s="129">
        <f t="shared" si="47"/>
        <v>33.568933395435494</v>
      </c>
      <c r="T123" s="129">
        <f t="shared" si="47"/>
        <v>39.222426968727987</v>
      </c>
      <c r="U123" s="129">
        <f t="shared" ref="U123" si="48">U116/U108*10</f>
        <v>31.45965015434367</v>
      </c>
      <c r="V123" s="129">
        <f t="shared" ref="V123:Z123" si="49">V116/V108*10</f>
        <v>32.657032755298651</v>
      </c>
      <c r="W123" s="129">
        <f t="shared" si="49"/>
        <v>29.708262751741014</v>
      </c>
      <c r="X123" s="129">
        <f t="shared" si="49"/>
        <v>30.078979737165792</v>
      </c>
      <c r="Y123" s="129">
        <f>Y116/Y108*10</f>
        <v>38.391209168562476</v>
      </c>
      <c r="Z123" s="129">
        <f t="shared" si="49"/>
        <v>30.198716945704899</v>
      </c>
      <c r="AD123" s="60"/>
      <c r="AE123" s="60"/>
    </row>
    <row r="124" spans="1:31" s="9" customFormat="1" ht="30" hidden="1" customHeight="1" x14ac:dyDescent="0.2">
      <c r="A124" s="8" t="s">
        <v>88</v>
      </c>
      <c r="B124" s="101">
        <f t="shared" ref="B124:B126" si="50">B118/B110*10</f>
        <v>20.248575434828009</v>
      </c>
      <c r="C124" s="88">
        <f t="shared" si="35"/>
        <v>702.7375437154592</v>
      </c>
      <c r="D124" s="89">
        <f t="shared" si="40"/>
        <v>34.705530074314993</v>
      </c>
      <c r="E124" s="89"/>
      <c r="F124" s="130">
        <f>F118/F110*10</f>
        <v>48.774920103485009</v>
      </c>
      <c r="G124" s="130">
        <f>G118/G110*10</f>
        <v>30</v>
      </c>
      <c r="H124" s="130">
        <f t="shared" ref="H124" si="51">H118/H110*10</f>
        <v>21.182547399124939</v>
      </c>
      <c r="I124" s="130">
        <f t="shared" ref="I124:K124" si="52">I118/I110*10</f>
        <v>34.243744301489215</v>
      </c>
      <c r="J124" s="130">
        <f t="shared" si="52"/>
        <v>31.350388651379713</v>
      </c>
      <c r="K124" s="130">
        <f t="shared" si="52"/>
        <v>35.599721599257599</v>
      </c>
      <c r="L124" s="130">
        <f>L118/L110*10</f>
        <v>37.219539903436527</v>
      </c>
      <c r="M124" s="130">
        <f>M118/M110*10</f>
        <v>30.959031657355677</v>
      </c>
      <c r="N124" s="130">
        <f t="shared" ref="N124:O124" si="53">N118/N110*10</f>
        <v>34.36738619363112</v>
      </c>
      <c r="O124" s="130">
        <f t="shared" si="53"/>
        <v>28.955983994179704</v>
      </c>
      <c r="P124" s="130">
        <f t="shared" ref="P124:Z124" si="54">P118/P110*10</f>
        <v>34.034102511741878</v>
      </c>
      <c r="Q124" s="130">
        <f t="shared" si="54"/>
        <v>31.070482915143106</v>
      </c>
      <c r="R124" s="130">
        <f t="shared" si="54"/>
        <v>34.067059356592665</v>
      </c>
      <c r="S124" s="130">
        <f t="shared" si="54"/>
        <v>35.687318489835434</v>
      </c>
      <c r="T124" s="130">
        <f t="shared" si="54"/>
        <v>40.415645176382512</v>
      </c>
      <c r="U124" s="130">
        <f t="shared" si="54"/>
        <v>32.172877556738584</v>
      </c>
      <c r="V124" s="130">
        <f t="shared" si="54"/>
        <v>33.585025380710661</v>
      </c>
      <c r="W124" s="130">
        <f t="shared" si="54"/>
        <v>27.143280925541383</v>
      </c>
      <c r="X124" s="130">
        <f t="shared" si="54"/>
        <v>33.555192766545268</v>
      </c>
      <c r="Y124" s="100">
        <f t="shared" si="54"/>
        <v>39.161906461977864</v>
      </c>
      <c r="Z124" s="130">
        <f t="shared" si="54"/>
        <v>29.191388370910325</v>
      </c>
      <c r="AD124" s="60"/>
      <c r="AE124" s="60"/>
    </row>
    <row r="125" spans="1:31" s="9" customFormat="1" ht="30" hidden="1" customHeight="1" x14ac:dyDescent="0.2">
      <c r="A125" s="8" t="s">
        <v>89</v>
      </c>
      <c r="B125" s="101">
        <f t="shared" si="50"/>
        <v>19.234021137393057</v>
      </c>
      <c r="C125" s="88">
        <f t="shared" si="35"/>
        <v>586.19624287900967</v>
      </c>
      <c r="D125" s="89">
        <f t="shared" si="40"/>
        <v>30.47705098646167</v>
      </c>
      <c r="E125" s="89"/>
      <c r="F125" s="100">
        <f>F119/F111*10</f>
        <v>30.416666666666664</v>
      </c>
      <c r="G125" s="100">
        <f t="shared" ref="G125" si="55">G119/G111*10</f>
        <v>30</v>
      </c>
      <c r="H125" s="100">
        <f>H119/H111*10</f>
        <v>32.53012048192771</v>
      </c>
      <c r="I125" s="100">
        <f>I119/I111*10</f>
        <v>34.590163934426229</v>
      </c>
      <c r="J125" s="100">
        <f>J119/J111*10</f>
        <v>25.225563909774436</v>
      </c>
      <c r="K125" s="100">
        <f>K119/K111*10</f>
        <v>34</v>
      </c>
      <c r="L125" s="100">
        <f>L119/L111*10</f>
        <v>29.753787878787882</v>
      </c>
      <c r="M125" s="100">
        <f>M119/M111*10</f>
        <v>25.446559297218158</v>
      </c>
      <c r="N125" s="100">
        <f t="shared" ref="N125:U125" si="56">N119/N111*10</f>
        <v>15</v>
      </c>
      <c r="O125" s="100">
        <f t="shared" si="56"/>
        <v>27.906976744186046</v>
      </c>
      <c r="P125" s="100">
        <f t="shared" si="56"/>
        <v>28.751219512195121</v>
      </c>
      <c r="Q125" s="100">
        <f t="shared" si="56"/>
        <v>30</v>
      </c>
      <c r="R125" s="100">
        <f t="shared" si="56"/>
        <v>23.888888888888889</v>
      </c>
      <c r="S125" s="100">
        <f t="shared" si="56"/>
        <v>22.027027027027025</v>
      </c>
      <c r="T125" s="100">
        <f t="shared" si="56"/>
        <v>23.313373253493012</v>
      </c>
      <c r="U125" s="100">
        <f t="shared" si="56"/>
        <v>50</v>
      </c>
      <c r="V125" s="100"/>
      <c r="W125" s="100">
        <f>W119/W111*10</f>
        <v>16.666666666666668</v>
      </c>
      <c r="X125" s="100">
        <f>X119/X111*10</f>
        <v>39.587628865979383</v>
      </c>
      <c r="Y125" s="100">
        <f>Y119/Y111*10</f>
        <v>32.945258288357749</v>
      </c>
      <c r="Z125" s="100">
        <f>Z119/Z111*10</f>
        <v>34.146341463414636</v>
      </c>
      <c r="AD125" s="60"/>
      <c r="AE125" s="60"/>
    </row>
    <row r="126" spans="1:31" s="9" customFormat="1" ht="30" hidden="1" customHeight="1" x14ac:dyDescent="0.2">
      <c r="A126" s="8" t="s">
        <v>90</v>
      </c>
      <c r="B126" s="101">
        <f t="shared" si="50"/>
        <v>18.94015922391522</v>
      </c>
      <c r="C126" s="88">
        <f t="shared" si="35"/>
        <v>677.91122397561901</v>
      </c>
      <c r="D126" s="89">
        <f t="shared" si="40"/>
        <v>35.792266366992266</v>
      </c>
      <c r="E126" s="89"/>
      <c r="F126" s="100">
        <f t="shared" ref="F126:Z126" si="57">F120/F112*10</f>
        <v>43.006060606060608</v>
      </c>
      <c r="G126" s="100">
        <f t="shared" ref="G126" si="58">G120/G112*10</f>
        <v>31</v>
      </c>
      <c r="H126" s="100">
        <f t="shared" si="57"/>
        <v>28.930587337909994</v>
      </c>
      <c r="I126" s="100">
        <f t="shared" si="57"/>
        <v>33.764175433802428</v>
      </c>
      <c r="J126" s="100">
        <f t="shared" si="57"/>
        <v>29.222437137330751</v>
      </c>
      <c r="K126" s="100">
        <f t="shared" si="57"/>
        <v>37.399770904925546</v>
      </c>
      <c r="L126" s="100">
        <f t="shared" si="57"/>
        <v>36.15174506828528</v>
      </c>
      <c r="M126" s="100">
        <f t="shared" si="57"/>
        <v>30.825026511134674</v>
      </c>
      <c r="N126" s="100">
        <f t="shared" si="57"/>
        <v>32.962962962962962</v>
      </c>
      <c r="O126" s="100">
        <f t="shared" si="57"/>
        <v>28.515557847687809</v>
      </c>
      <c r="P126" s="100">
        <f t="shared" si="57"/>
        <v>34.423428920073214</v>
      </c>
      <c r="Q126" s="100">
        <f t="shared" si="57"/>
        <v>27.746187158727167</v>
      </c>
      <c r="R126" s="100">
        <f t="shared" si="57"/>
        <v>25.435793143521209</v>
      </c>
      <c r="S126" s="100">
        <f t="shared" si="57"/>
        <v>31.100455136540962</v>
      </c>
      <c r="T126" s="100">
        <f t="shared" si="57"/>
        <v>39.314484769928711</v>
      </c>
      <c r="U126" s="100">
        <f t="shared" si="57"/>
        <v>31.755359877488516</v>
      </c>
      <c r="V126" s="100">
        <f t="shared" si="57"/>
        <v>29.49984370115661</v>
      </c>
      <c r="W126" s="100">
        <f t="shared" si="57"/>
        <v>30.271800679501698</v>
      </c>
      <c r="X126" s="100">
        <f t="shared" si="57"/>
        <v>25.997719498289623</v>
      </c>
      <c r="Y126" s="100">
        <f t="shared" si="57"/>
        <v>40.033281825745874</v>
      </c>
      <c r="Z126" s="100">
        <f t="shared" si="57"/>
        <v>30.554545454545455</v>
      </c>
      <c r="AD126" s="60"/>
      <c r="AE126" s="60"/>
    </row>
    <row r="127" spans="1:31" s="9" customFormat="1" ht="30" hidden="1" customHeight="1" x14ac:dyDescent="0.2">
      <c r="A127" s="8" t="s">
        <v>91</v>
      </c>
      <c r="B127" s="101">
        <f>B121/B113*10</f>
        <v>15.584415584415584</v>
      </c>
      <c r="C127" s="88">
        <f t="shared" si="35"/>
        <v>142.04878964330183</v>
      </c>
      <c r="D127" s="89">
        <f t="shared" si="40"/>
        <v>9.1147973354452017</v>
      </c>
      <c r="E127" s="89"/>
      <c r="F127" s="100">
        <f>F121/F113*10</f>
        <v>99.3993993993994</v>
      </c>
      <c r="G127" s="101"/>
      <c r="H127" s="109">
        <f t="shared" ref="H127" si="59">H121/H113*10</f>
        <v>14.024390243902438</v>
      </c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0">
        <f t="shared" ref="S127" si="60">S121/S113*10</f>
        <v>10</v>
      </c>
      <c r="T127" s="100"/>
      <c r="U127" s="100"/>
      <c r="V127" s="100"/>
      <c r="W127" s="100"/>
      <c r="X127" s="100"/>
      <c r="Y127" s="100">
        <f>Y121/Y113*10</f>
        <v>18.625</v>
      </c>
      <c r="Z127" s="109"/>
      <c r="AD127" s="60"/>
      <c r="AE127" s="60"/>
    </row>
    <row r="128" spans="1:31" s="9" customFormat="1" ht="30" hidden="1" customHeight="1" x14ac:dyDescent="0.2">
      <c r="A128" s="8" t="s">
        <v>202</v>
      </c>
      <c r="B128" s="101">
        <f>B122/B115*10</f>
        <v>83.09210526315789</v>
      </c>
      <c r="C128" s="88">
        <f t="shared" si="35"/>
        <v>355.29702650290886</v>
      </c>
      <c r="D128" s="89">
        <f t="shared" si="40"/>
        <v>4.2759420450072962</v>
      </c>
      <c r="E128" s="89"/>
      <c r="F128" s="101"/>
      <c r="G128" s="101"/>
      <c r="H128" s="109">
        <f>H122/H115*10</f>
        <v>46.923076923076927</v>
      </c>
      <c r="I128" s="109">
        <f t="shared" ref="I128" si="61">I122/I115*10</f>
        <v>57.5</v>
      </c>
      <c r="J128" s="109"/>
      <c r="K128" s="109"/>
      <c r="L128" s="109"/>
      <c r="M128" s="109"/>
      <c r="N128" s="109">
        <f>N122/N115*10</f>
        <v>66</v>
      </c>
      <c r="O128" s="109"/>
      <c r="P128" s="109"/>
      <c r="Q128" s="109"/>
      <c r="R128" s="109"/>
      <c r="S128" s="109"/>
      <c r="T128" s="109">
        <f t="shared" ref="T128:Y128" si="62">T122/T115*10</f>
        <v>45.588235294117645</v>
      </c>
      <c r="U128" s="109">
        <f t="shared" si="62"/>
        <v>79.285714285714292</v>
      </c>
      <c r="V128" s="109"/>
      <c r="W128" s="109"/>
      <c r="X128" s="109"/>
      <c r="Y128" s="109">
        <f t="shared" si="62"/>
        <v>60</v>
      </c>
      <c r="Z128" s="109"/>
      <c r="AD128" s="60"/>
      <c r="AE128" s="60"/>
    </row>
    <row r="129" spans="1:31" s="9" customFormat="1" ht="30" hidden="1" customHeight="1" x14ac:dyDescent="0.2">
      <c r="A129" s="24" t="s">
        <v>141</v>
      </c>
      <c r="B129" s="131"/>
      <c r="C129" s="88">
        <f t="shared" si="35"/>
        <v>288582</v>
      </c>
      <c r="D129" s="89" t="e">
        <f t="shared" si="40"/>
        <v>#DIV/0!</v>
      </c>
      <c r="E129" s="89"/>
      <c r="F129" s="109">
        <v>15300</v>
      </c>
      <c r="G129" s="109">
        <v>9690</v>
      </c>
      <c r="H129" s="109">
        <v>16886</v>
      </c>
      <c r="I129" s="109">
        <v>17874</v>
      </c>
      <c r="J129" s="109">
        <v>8746</v>
      </c>
      <c r="K129" s="109">
        <v>22183</v>
      </c>
      <c r="L129" s="109">
        <v>13065</v>
      </c>
      <c r="M129" s="109">
        <v>12269</v>
      </c>
      <c r="N129" s="109">
        <v>14738</v>
      </c>
      <c r="O129" s="109">
        <v>5646</v>
      </c>
      <c r="P129" s="109">
        <v>7708</v>
      </c>
      <c r="Q129" s="109">
        <v>14783</v>
      </c>
      <c r="R129" s="109">
        <v>16172</v>
      </c>
      <c r="S129" s="109">
        <v>16789</v>
      </c>
      <c r="T129" s="109">
        <v>18191</v>
      </c>
      <c r="U129" s="109">
        <v>12646</v>
      </c>
      <c r="V129" s="109">
        <v>10285</v>
      </c>
      <c r="W129" s="109">
        <v>5148</v>
      </c>
      <c r="X129" s="109">
        <v>14824</v>
      </c>
      <c r="Y129" s="109">
        <v>22979</v>
      </c>
      <c r="Z129" s="109">
        <v>12660</v>
      </c>
      <c r="AD129" s="60"/>
      <c r="AE129" s="60"/>
    </row>
    <row r="130" spans="1:31" s="9" customFormat="1" ht="30" hidden="1" customHeight="1" x14ac:dyDescent="0.2">
      <c r="A130" s="24" t="s">
        <v>95</v>
      </c>
      <c r="B130" s="82">
        <v>2193</v>
      </c>
      <c r="C130" s="88">
        <f t="shared" si="35"/>
        <v>4968</v>
      </c>
      <c r="D130" s="89">
        <f t="shared" si="40"/>
        <v>2.265389876880985</v>
      </c>
      <c r="E130" s="89"/>
      <c r="F130" s="132">
        <f t="shared" ref="F130:Z130" si="63">(F108-F129)/2</f>
        <v>159</v>
      </c>
      <c r="G130" s="132">
        <f t="shared" si="63"/>
        <v>50</v>
      </c>
      <c r="H130" s="132">
        <f t="shared" si="63"/>
        <v>466</v>
      </c>
      <c r="I130" s="132">
        <f t="shared" si="63"/>
        <v>518</v>
      </c>
      <c r="J130" s="132">
        <f t="shared" si="63"/>
        <v>388</v>
      </c>
      <c r="K130" s="132">
        <f t="shared" si="63"/>
        <v>175.5</v>
      </c>
      <c r="L130" s="132">
        <f t="shared" si="63"/>
        <v>207.5</v>
      </c>
      <c r="M130" s="132">
        <f t="shared" si="63"/>
        <v>604</v>
      </c>
      <c r="N130" s="132">
        <f t="shared" si="63"/>
        <v>255.5</v>
      </c>
      <c r="O130" s="132">
        <f t="shared" si="63"/>
        <v>94.5</v>
      </c>
      <c r="P130" s="132">
        <f t="shared" si="63"/>
        <v>355</v>
      </c>
      <c r="Q130" s="132">
        <f t="shared" si="63"/>
        <v>81</v>
      </c>
      <c r="R130" s="132">
        <f t="shared" si="63"/>
        <v>149</v>
      </c>
      <c r="S130" s="132">
        <f t="shared" si="63"/>
        <v>193.5</v>
      </c>
      <c r="T130" s="132">
        <f t="shared" si="63"/>
        <v>130</v>
      </c>
      <c r="U130" s="132">
        <f t="shared" si="63"/>
        <v>480</v>
      </c>
      <c r="V130" s="132">
        <f t="shared" si="63"/>
        <v>47.5</v>
      </c>
      <c r="W130" s="132">
        <f t="shared" si="63"/>
        <v>82.5</v>
      </c>
      <c r="X130" s="132">
        <f t="shared" si="63"/>
        <v>311.5</v>
      </c>
      <c r="Y130" s="132">
        <f t="shared" si="63"/>
        <v>159</v>
      </c>
      <c r="Z130" s="132">
        <f t="shared" si="63"/>
        <v>61</v>
      </c>
      <c r="AD130" s="60"/>
      <c r="AE130" s="60"/>
    </row>
    <row r="131" spans="1:31" s="9" customFormat="1" ht="30" hidden="1" customHeight="1" x14ac:dyDescent="0.2">
      <c r="A131" s="19" t="s">
        <v>96</v>
      </c>
      <c r="B131" s="99">
        <v>81</v>
      </c>
      <c r="C131" s="88">
        <f t="shared" si="35"/>
        <v>317</v>
      </c>
      <c r="D131" s="89">
        <f t="shared" si="40"/>
        <v>3.9135802469135803</v>
      </c>
      <c r="E131" s="89"/>
      <c r="F131" s="126">
        <v>48</v>
      </c>
      <c r="G131" s="126">
        <v>11</v>
      </c>
      <c r="H131" s="109">
        <v>10</v>
      </c>
      <c r="I131" s="109">
        <v>20</v>
      </c>
      <c r="J131" s="109">
        <v>28</v>
      </c>
      <c r="K131" s="109">
        <v>15</v>
      </c>
      <c r="L131" s="109">
        <v>3</v>
      </c>
      <c r="M131" s="109">
        <v>10</v>
      </c>
      <c r="N131" s="109">
        <v>4</v>
      </c>
      <c r="O131" s="109">
        <v>4</v>
      </c>
      <c r="P131" s="109">
        <v>8</v>
      </c>
      <c r="Q131" s="109">
        <v>6</v>
      </c>
      <c r="R131" s="109">
        <v>22</v>
      </c>
      <c r="S131" s="109">
        <v>20</v>
      </c>
      <c r="T131" s="109">
        <v>3</v>
      </c>
      <c r="U131" s="109">
        <v>1</v>
      </c>
      <c r="V131" s="109">
        <v>2</v>
      </c>
      <c r="W131" s="109">
        <v>9</v>
      </c>
      <c r="X131" s="109">
        <v>26</v>
      </c>
      <c r="Y131" s="109">
        <v>45</v>
      </c>
      <c r="Z131" s="109">
        <v>22</v>
      </c>
      <c r="AD131" s="60"/>
      <c r="AE131" s="60"/>
    </row>
    <row r="132" spans="1:31" s="9" customFormat="1" ht="30" hidden="1" customHeight="1" x14ac:dyDescent="0.2">
      <c r="A132" s="19" t="s">
        <v>97</v>
      </c>
      <c r="B132" s="101"/>
      <c r="C132" s="88">
        <f t="shared" si="35"/>
        <v>0</v>
      </c>
      <c r="D132" s="89" t="e">
        <f t="shared" si="40"/>
        <v>#DIV/0!</v>
      </c>
      <c r="E132" s="89"/>
      <c r="F132" s="101"/>
      <c r="G132" s="101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D132" s="60"/>
      <c r="AE132" s="60"/>
    </row>
    <row r="133" spans="1:31" s="9" customFormat="1" ht="30" hidden="1" customHeight="1" x14ac:dyDescent="0.2">
      <c r="A133" s="8" t="s">
        <v>98</v>
      </c>
      <c r="B133" s="99">
        <v>4863</v>
      </c>
      <c r="C133" s="88">
        <f t="shared" si="35"/>
        <v>5700</v>
      </c>
      <c r="D133" s="89">
        <f t="shared" si="40"/>
        <v>1.1721159777914867</v>
      </c>
      <c r="E133" s="89"/>
      <c r="F133" s="132">
        <v>157</v>
      </c>
      <c r="G133" s="132">
        <v>162</v>
      </c>
      <c r="H133" s="132">
        <v>803</v>
      </c>
      <c r="I133" s="132">
        <v>367</v>
      </c>
      <c r="J133" s="132">
        <v>10</v>
      </c>
      <c r="K133" s="132">
        <v>144</v>
      </c>
      <c r="L133" s="132">
        <v>608</v>
      </c>
      <c r="M133" s="132">
        <v>739</v>
      </c>
      <c r="N133" s="132">
        <v>243</v>
      </c>
      <c r="O133" s="132">
        <v>30</v>
      </c>
      <c r="P133" s="132">
        <v>280</v>
      </c>
      <c r="Q133" s="132">
        <v>339</v>
      </c>
      <c r="R133" s="132">
        <v>12</v>
      </c>
      <c r="S133" s="132">
        <v>679</v>
      </c>
      <c r="T133" s="132">
        <v>189</v>
      </c>
      <c r="U133" s="132">
        <v>59</v>
      </c>
      <c r="V133" s="132">
        <v>115</v>
      </c>
      <c r="W133" s="132">
        <v>30</v>
      </c>
      <c r="X133" s="132">
        <v>351</v>
      </c>
      <c r="Y133" s="132">
        <v>383</v>
      </c>
      <c r="Z133" s="132"/>
      <c r="AD133" s="60"/>
      <c r="AE133" s="60"/>
    </row>
    <row r="134" spans="1:31" s="9" customFormat="1" ht="27" hidden="1" customHeight="1" x14ac:dyDescent="0.2">
      <c r="A134" s="10" t="s">
        <v>99</v>
      </c>
      <c r="B134" s="88"/>
      <c r="C134" s="88">
        <f t="shared" si="35"/>
        <v>629.5</v>
      </c>
      <c r="D134" s="89"/>
      <c r="E134" s="89"/>
      <c r="F134" s="132"/>
      <c r="G134" s="132">
        <v>108</v>
      </c>
      <c r="H134" s="109">
        <v>21</v>
      </c>
      <c r="I134" s="109">
        <v>34</v>
      </c>
      <c r="J134" s="109"/>
      <c r="K134" s="109"/>
      <c r="L134" s="109">
        <v>98</v>
      </c>
      <c r="M134" s="109"/>
      <c r="N134" s="109">
        <v>26</v>
      </c>
      <c r="O134" s="109"/>
      <c r="P134" s="109">
        <v>86</v>
      </c>
      <c r="Q134" s="109">
        <v>107</v>
      </c>
      <c r="R134" s="109"/>
      <c r="S134" s="109"/>
      <c r="T134" s="109">
        <v>35</v>
      </c>
      <c r="U134" s="109">
        <f>9+4</f>
        <v>13</v>
      </c>
      <c r="V134" s="109"/>
      <c r="W134" s="109">
        <v>6.5</v>
      </c>
      <c r="X134" s="109">
        <f>52+43</f>
        <v>95</v>
      </c>
      <c r="Y134" s="109"/>
      <c r="Z134" s="109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99">
        <v>4894</v>
      </c>
      <c r="C135" s="88">
        <f t="shared" si="35"/>
        <v>5178</v>
      </c>
      <c r="D135" s="89">
        <f>C135/B135</f>
        <v>1.0580302411115652</v>
      </c>
      <c r="E135" s="89"/>
      <c r="F135" s="132">
        <v>158</v>
      </c>
      <c r="G135" s="132">
        <f t="shared" ref="G135:Z135" si="64">G133-G134</f>
        <v>54</v>
      </c>
      <c r="H135" s="132">
        <f t="shared" si="64"/>
        <v>782</v>
      </c>
      <c r="I135" s="132">
        <f>377-I134</f>
        <v>343</v>
      </c>
      <c r="J135" s="132">
        <f t="shared" si="64"/>
        <v>10</v>
      </c>
      <c r="K135" s="132">
        <f t="shared" si="64"/>
        <v>144</v>
      </c>
      <c r="L135" s="132">
        <v>604.5</v>
      </c>
      <c r="M135" s="132">
        <f t="shared" si="64"/>
        <v>739</v>
      </c>
      <c r="N135" s="132">
        <f t="shared" si="64"/>
        <v>217</v>
      </c>
      <c r="O135" s="132">
        <f t="shared" si="64"/>
        <v>30</v>
      </c>
      <c r="P135" s="132">
        <v>194</v>
      </c>
      <c r="Q135" s="132">
        <f t="shared" si="64"/>
        <v>232</v>
      </c>
      <c r="R135" s="132">
        <v>14</v>
      </c>
      <c r="S135" s="132">
        <f t="shared" si="64"/>
        <v>679</v>
      </c>
      <c r="T135" s="132">
        <f t="shared" si="64"/>
        <v>154</v>
      </c>
      <c r="U135" s="132">
        <f>U133-U134</f>
        <v>46</v>
      </c>
      <c r="V135" s="132">
        <f t="shared" si="64"/>
        <v>115</v>
      </c>
      <c r="W135" s="132">
        <f>W133-W134</f>
        <v>23.5</v>
      </c>
      <c r="X135" s="132">
        <f>X133-X134</f>
        <v>256</v>
      </c>
      <c r="Y135" s="132">
        <f t="shared" si="64"/>
        <v>383</v>
      </c>
      <c r="Z135" s="132">
        <f t="shared" si="64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88">
        <v>4894</v>
      </c>
      <c r="C136" s="88">
        <f t="shared" si="35"/>
        <v>5060</v>
      </c>
      <c r="D136" s="89">
        <f>C136/B136</f>
        <v>1.0339190845933797</v>
      </c>
      <c r="E136" s="89"/>
      <c r="F136" s="109">
        <v>158</v>
      </c>
      <c r="G136" s="109">
        <v>54</v>
      </c>
      <c r="H136" s="109">
        <v>782</v>
      </c>
      <c r="I136" s="109">
        <v>343</v>
      </c>
      <c r="J136" s="109">
        <v>10</v>
      </c>
      <c r="K136" s="109">
        <v>144</v>
      </c>
      <c r="L136" s="109">
        <v>506.5</v>
      </c>
      <c r="M136" s="109">
        <v>739</v>
      </c>
      <c r="N136" s="109">
        <v>217</v>
      </c>
      <c r="O136" s="109">
        <v>30</v>
      </c>
      <c r="P136" s="109">
        <v>194</v>
      </c>
      <c r="Q136" s="109">
        <v>232</v>
      </c>
      <c r="R136" s="109">
        <v>14</v>
      </c>
      <c r="S136" s="109">
        <v>659</v>
      </c>
      <c r="T136" s="109">
        <v>154</v>
      </c>
      <c r="U136" s="109">
        <v>46</v>
      </c>
      <c r="V136" s="109">
        <v>115</v>
      </c>
      <c r="W136" s="109">
        <v>23.5</v>
      </c>
      <c r="X136" s="109">
        <v>256</v>
      </c>
      <c r="Y136" s="109">
        <v>383</v>
      </c>
      <c r="Z136" s="109"/>
      <c r="AD136" s="60"/>
      <c r="AE136" s="60"/>
    </row>
    <row r="137" spans="1:31" s="9" customFormat="1" ht="27.75" hidden="1" customHeight="1" x14ac:dyDescent="0.2">
      <c r="A137" s="10" t="s">
        <v>173</v>
      </c>
      <c r="B137" s="92">
        <f>B136/B135</f>
        <v>1</v>
      </c>
      <c r="C137" s="88">
        <f t="shared" si="35"/>
        <v>19.808427466558495</v>
      </c>
      <c r="D137" s="89">
        <f>C137/B137</f>
        <v>19.808427466558495</v>
      </c>
      <c r="E137" s="89"/>
      <c r="F137" s="98">
        <f>F136/F135</f>
        <v>1</v>
      </c>
      <c r="G137" s="98">
        <f t="shared" ref="G137:Y137" si="65">G136/G135</f>
        <v>1</v>
      </c>
      <c r="H137" s="98">
        <f t="shared" si="65"/>
        <v>1</v>
      </c>
      <c r="I137" s="98">
        <f t="shared" si="65"/>
        <v>1</v>
      </c>
      <c r="J137" s="98">
        <f t="shared" si="65"/>
        <v>1</v>
      </c>
      <c r="K137" s="98">
        <f t="shared" si="65"/>
        <v>1</v>
      </c>
      <c r="L137" s="98">
        <f t="shared" si="65"/>
        <v>0.83788254755996694</v>
      </c>
      <c r="M137" s="98">
        <f t="shared" si="65"/>
        <v>1</v>
      </c>
      <c r="N137" s="98">
        <f t="shared" si="65"/>
        <v>1</v>
      </c>
      <c r="O137" s="98">
        <f t="shared" si="65"/>
        <v>1</v>
      </c>
      <c r="P137" s="98">
        <f t="shared" si="65"/>
        <v>1</v>
      </c>
      <c r="Q137" s="98">
        <f t="shared" si="65"/>
        <v>1</v>
      </c>
      <c r="R137" s="98">
        <f t="shared" si="65"/>
        <v>1</v>
      </c>
      <c r="S137" s="98">
        <f t="shared" si="65"/>
        <v>0.97054491899852724</v>
      </c>
      <c r="T137" s="98">
        <f t="shared" si="65"/>
        <v>1</v>
      </c>
      <c r="U137" s="98">
        <f t="shared" si="65"/>
        <v>1</v>
      </c>
      <c r="V137" s="98">
        <f t="shared" si="65"/>
        <v>1</v>
      </c>
      <c r="W137" s="98">
        <f t="shared" si="65"/>
        <v>1</v>
      </c>
      <c r="X137" s="98">
        <f t="shared" si="65"/>
        <v>1</v>
      </c>
      <c r="Y137" s="98">
        <f t="shared" si="65"/>
        <v>1</v>
      </c>
      <c r="Z137" s="98"/>
      <c r="AD137" s="60"/>
      <c r="AE137" s="60"/>
    </row>
    <row r="138" spans="1:31" s="9" customFormat="1" ht="27.75" hidden="1" customHeight="1" x14ac:dyDescent="0.2">
      <c r="A138" s="10" t="s">
        <v>92</v>
      </c>
      <c r="B138" s="133">
        <f>B135-B136</f>
        <v>0</v>
      </c>
      <c r="C138" s="88">
        <f t="shared" si="35"/>
        <v>20</v>
      </c>
      <c r="D138" s="89"/>
      <c r="E138" s="89"/>
      <c r="F138" s="133">
        <f>F135-F136</f>
        <v>0</v>
      </c>
      <c r="G138" s="133">
        <f t="shared" ref="G138:Z138" si="66">G135-G136</f>
        <v>0</v>
      </c>
      <c r="H138" s="133">
        <f t="shared" si="66"/>
        <v>0</v>
      </c>
      <c r="I138" s="133">
        <f t="shared" si="66"/>
        <v>0</v>
      </c>
      <c r="J138" s="133">
        <f t="shared" si="66"/>
        <v>0</v>
      </c>
      <c r="K138" s="133">
        <f t="shared" si="66"/>
        <v>0</v>
      </c>
      <c r="L138" s="133">
        <f>L135-L136-L134</f>
        <v>0</v>
      </c>
      <c r="M138" s="133">
        <f t="shared" si="66"/>
        <v>0</v>
      </c>
      <c r="N138" s="133">
        <f t="shared" si="66"/>
        <v>0</v>
      </c>
      <c r="O138" s="133">
        <f t="shared" si="66"/>
        <v>0</v>
      </c>
      <c r="P138" s="133">
        <f>P135-P136</f>
        <v>0</v>
      </c>
      <c r="Q138" s="133">
        <f t="shared" si="66"/>
        <v>0</v>
      </c>
      <c r="R138" s="133">
        <f t="shared" si="66"/>
        <v>0</v>
      </c>
      <c r="S138" s="133">
        <f>S135-S136</f>
        <v>20</v>
      </c>
      <c r="T138" s="133">
        <f t="shared" si="66"/>
        <v>0</v>
      </c>
      <c r="U138" s="133">
        <f>U135-U136</f>
        <v>0</v>
      </c>
      <c r="V138" s="133">
        <f t="shared" si="66"/>
        <v>0</v>
      </c>
      <c r="W138" s="133">
        <f>W135-W136</f>
        <v>0</v>
      </c>
      <c r="X138" s="133">
        <f t="shared" si="66"/>
        <v>0</v>
      </c>
      <c r="Y138" s="133">
        <f t="shared" si="66"/>
        <v>0</v>
      </c>
      <c r="Z138" s="133">
        <f t="shared" si="66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109"/>
      <c r="C139" s="88">
        <f t="shared" si="35"/>
        <v>0</v>
      </c>
      <c r="D139" s="134" t="e">
        <f>C139/B139</f>
        <v>#DIV/0!</v>
      </c>
      <c r="E139" s="134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D139" s="60"/>
      <c r="AE139" s="60"/>
    </row>
    <row r="140" spans="1:31" s="9" customFormat="1" ht="30" hidden="1" customHeight="1" x14ac:dyDescent="0.2">
      <c r="A140" s="19" t="s">
        <v>102</v>
      </c>
      <c r="B140" s="88">
        <v>95653</v>
      </c>
      <c r="C140" s="88">
        <f t="shared" si="35"/>
        <v>122635.5</v>
      </c>
      <c r="D140" s="89">
        <f>C140/B140</f>
        <v>1.2820873365184573</v>
      </c>
      <c r="E140" s="89"/>
      <c r="F140" s="109">
        <v>2838</v>
      </c>
      <c r="G140" s="109">
        <v>977</v>
      </c>
      <c r="H140" s="109">
        <v>22137</v>
      </c>
      <c r="I140" s="109">
        <v>8582</v>
      </c>
      <c r="J140" s="109">
        <v>180</v>
      </c>
      <c r="K140" s="109">
        <v>3427</v>
      </c>
      <c r="L140" s="109">
        <v>12032</v>
      </c>
      <c r="M140" s="109">
        <v>20130</v>
      </c>
      <c r="N140" s="109">
        <v>4389</v>
      </c>
      <c r="O140" s="109">
        <v>594</v>
      </c>
      <c r="P140" s="109">
        <v>3291</v>
      </c>
      <c r="Q140" s="109">
        <v>5331</v>
      </c>
      <c r="R140" s="109">
        <v>324</v>
      </c>
      <c r="S140" s="109">
        <v>14498</v>
      </c>
      <c r="T140" s="109">
        <v>3449</v>
      </c>
      <c r="U140" s="109">
        <v>927.5</v>
      </c>
      <c r="V140" s="109">
        <v>2311</v>
      </c>
      <c r="W140" s="109">
        <v>435</v>
      </c>
      <c r="X140" s="109">
        <v>6345</v>
      </c>
      <c r="Y140" s="109">
        <v>10438</v>
      </c>
      <c r="Z140" s="109"/>
      <c r="AD140" s="60"/>
      <c r="AE140" s="60"/>
    </row>
    <row r="141" spans="1:31" s="9" customFormat="1" ht="31.15" hidden="1" customHeight="1" x14ac:dyDescent="0.2">
      <c r="A141" s="10" t="s">
        <v>52</v>
      </c>
      <c r="B141" s="89" t="e">
        <f>B140/B139</f>
        <v>#DIV/0!</v>
      </c>
      <c r="C141" s="88" t="e">
        <f t="shared" si="35"/>
        <v>#DIV/0!</v>
      </c>
      <c r="D141" s="89"/>
      <c r="E141" s="89"/>
      <c r="F141" s="123" t="e">
        <f t="shared" ref="F141:Z141" si="67">F140/F139</f>
        <v>#DIV/0!</v>
      </c>
      <c r="G141" s="123" t="e">
        <f t="shared" si="67"/>
        <v>#DIV/0!</v>
      </c>
      <c r="H141" s="109" t="e">
        <f t="shared" si="67"/>
        <v>#DIV/0!</v>
      </c>
      <c r="I141" s="109" t="e">
        <f t="shared" si="67"/>
        <v>#DIV/0!</v>
      </c>
      <c r="J141" s="109" t="e">
        <f t="shared" si="67"/>
        <v>#DIV/0!</v>
      </c>
      <c r="K141" s="109" t="e">
        <f t="shared" si="67"/>
        <v>#DIV/0!</v>
      </c>
      <c r="L141" s="109" t="e">
        <f t="shared" si="67"/>
        <v>#DIV/0!</v>
      </c>
      <c r="M141" s="109" t="e">
        <f t="shared" si="67"/>
        <v>#DIV/0!</v>
      </c>
      <c r="N141" s="109" t="e">
        <f t="shared" si="67"/>
        <v>#DIV/0!</v>
      </c>
      <c r="O141" s="109" t="e">
        <f t="shared" si="67"/>
        <v>#DIV/0!</v>
      </c>
      <c r="P141" s="109" t="e">
        <f t="shared" si="67"/>
        <v>#DIV/0!</v>
      </c>
      <c r="Q141" s="109" t="e">
        <f t="shared" si="67"/>
        <v>#DIV/0!</v>
      </c>
      <c r="R141" s="109" t="e">
        <f t="shared" si="67"/>
        <v>#DIV/0!</v>
      </c>
      <c r="S141" s="109" t="e">
        <f t="shared" si="67"/>
        <v>#DIV/0!</v>
      </c>
      <c r="T141" s="109" t="e">
        <f t="shared" si="67"/>
        <v>#DIV/0!</v>
      </c>
      <c r="U141" s="109" t="e">
        <f t="shared" si="67"/>
        <v>#DIV/0!</v>
      </c>
      <c r="V141" s="109" t="e">
        <f t="shared" si="67"/>
        <v>#DIV/0!</v>
      </c>
      <c r="W141" s="109" t="e">
        <f t="shared" si="67"/>
        <v>#DIV/0!</v>
      </c>
      <c r="X141" s="109" t="e">
        <f t="shared" si="67"/>
        <v>#DIV/0!</v>
      </c>
      <c r="Y141" s="109" t="e">
        <f t="shared" si="67"/>
        <v>#DIV/0!</v>
      </c>
      <c r="Z141" s="109" t="e">
        <f t="shared" si="67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31">
        <f>B140/B136*10</f>
        <v>195.44953003677972</v>
      </c>
      <c r="C142" s="88">
        <f t="shared" si="35"/>
        <v>4404.9140400754795</v>
      </c>
      <c r="D142" s="89">
        <f>C142/B142</f>
        <v>22.537347821949545</v>
      </c>
      <c r="E142" s="89"/>
      <c r="F142" s="129">
        <f t="shared" ref="F142" si="68">F140/F136*10</f>
        <v>179.62025316455697</v>
      </c>
      <c r="G142" s="129">
        <f t="shared" ref="G142:H142" si="69">G140/G136*10</f>
        <v>180.92592592592592</v>
      </c>
      <c r="H142" s="129">
        <f t="shared" si="69"/>
        <v>283.08184143222502</v>
      </c>
      <c r="I142" s="129">
        <f>I140/I136*10</f>
        <v>250.20408163265304</v>
      </c>
      <c r="J142" s="129">
        <f>J140/J136*10</f>
        <v>180</v>
      </c>
      <c r="K142" s="129">
        <f>K140/K136*10</f>
        <v>237.98611111111111</v>
      </c>
      <c r="L142" s="129">
        <f>L140/L136*10</f>
        <v>237.5518262586377</v>
      </c>
      <c r="M142" s="129">
        <f>M140/M136*10</f>
        <v>272.39512855209745</v>
      </c>
      <c r="N142" s="129">
        <f t="shared" ref="N142:S142" si="70">N140/N136*10</f>
        <v>202.25806451612902</v>
      </c>
      <c r="O142" s="129">
        <f t="shared" si="70"/>
        <v>198</v>
      </c>
      <c r="P142" s="129">
        <f t="shared" si="70"/>
        <v>169.63917525773195</v>
      </c>
      <c r="Q142" s="129">
        <f t="shared" si="70"/>
        <v>229.78448275862067</v>
      </c>
      <c r="R142" s="129">
        <f t="shared" si="70"/>
        <v>231.42857142857142</v>
      </c>
      <c r="S142" s="129">
        <f t="shared" si="70"/>
        <v>220</v>
      </c>
      <c r="T142" s="129">
        <f>T140/T136*10</f>
        <v>223.96103896103895</v>
      </c>
      <c r="U142" s="129">
        <f>U140/U136*10</f>
        <v>201.63043478260872</v>
      </c>
      <c r="V142" s="129">
        <f t="shared" ref="V142:W142" si="71">V140/V136*10</f>
        <v>200.95652173913044</v>
      </c>
      <c r="W142" s="129">
        <f t="shared" si="71"/>
        <v>185.10638297872339</v>
      </c>
      <c r="X142" s="129">
        <f>X140/X136*10</f>
        <v>247.8515625</v>
      </c>
      <c r="Y142" s="129">
        <f>Y140/Y136*10</f>
        <v>272.53263707571801</v>
      </c>
      <c r="Z142" s="129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35">
        <v>875</v>
      </c>
      <c r="C143" s="88">
        <f t="shared" si="35"/>
        <v>961.5</v>
      </c>
      <c r="D143" s="89"/>
      <c r="E143" s="89"/>
      <c r="F143" s="132">
        <v>22</v>
      </c>
      <c r="G143" s="132">
        <v>86</v>
      </c>
      <c r="H143" s="109">
        <v>90</v>
      </c>
      <c r="I143" s="109">
        <v>0.5</v>
      </c>
      <c r="J143" s="109">
        <v>16</v>
      </c>
      <c r="K143" s="109">
        <v>10</v>
      </c>
      <c r="L143" s="109">
        <v>127</v>
      </c>
      <c r="M143" s="109">
        <v>94</v>
      </c>
      <c r="N143" s="109">
        <v>47</v>
      </c>
      <c r="O143" s="109">
        <v>24</v>
      </c>
      <c r="P143" s="109">
        <v>76</v>
      </c>
      <c r="Q143" s="109">
        <v>129</v>
      </c>
      <c r="R143" s="109"/>
      <c r="S143" s="109">
        <v>8</v>
      </c>
      <c r="T143" s="109">
        <v>36</v>
      </c>
      <c r="U143" s="109">
        <v>26</v>
      </c>
      <c r="V143" s="109"/>
      <c r="W143" s="109">
        <v>11</v>
      </c>
      <c r="X143" s="109">
        <v>95</v>
      </c>
      <c r="Y143" s="109">
        <v>58</v>
      </c>
      <c r="Z143" s="109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36"/>
      <c r="C144" s="88">
        <f t="shared" si="35"/>
        <v>0</v>
      </c>
      <c r="D144" s="99"/>
      <c r="E144" s="99"/>
      <c r="F144" s="137"/>
      <c r="G144" s="137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D144" s="60"/>
      <c r="AE144" s="60"/>
    </row>
    <row r="145" spans="1:31" s="9" customFormat="1" ht="30" hidden="1" customHeight="1" x14ac:dyDescent="0.2">
      <c r="A145" s="8" t="s">
        <v>85</v>
      </c>
      <c r="B145" s="136"/>
      <c r="C145" s="88">
        <f t="shared" si="35"/>
        <v>48</v>
      </c>
      <c r="D145" s="99"/>
      <c r="E145" s="99"/>
      <c r="F145" s="137"/>
      <c r="G145" s="137"/>
      <c r="H145" s="109"/>
      <c r="I145" s="109"/>
      <c r="J145" s="109"/>
      <c r="K145" s="109"/>
      <c r="L145" s="109"/>
      <c r="M145" s="109"/>
      <c r="N145" s="109"/>
      <c r="O145" s="109"/>
      <c r="P145" s="109">
        <f>14+34</f>
        <v>48</v>
      </c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82">
        <v>850</v>
      </c>
      <c r="C146" s="88">
        <f t="shared" si="35"/>
        <v>900.1</v>
      </c>
      <c r="D146" s="89"/>
      <c r="E146" s="89"/>
      <c r="F146" s="132">
        <f>F143</f>
        <v>22</v>
      </c>
      <c r="G146" s="132">
        <v>86</v>
      </c>
      <c r="H146" s="132">
        <v>86.3</v>
      </c>
      <c r="I146" s="132">
        <v>0</v>
      </c>
      <c r="J146" s="132">
        <f>J143-J144</f>
        <v>16</v>
      </c>
      <c r="K146" s="132">
        <v>7</v>
      </c>
      <c r="L146" s="132">
        <v>126.7</v>
      </c>
      <c r="M146" s="132">
        <v>94</v>
      </c>
      <c r="N146" s="132">
        <f>N143-N144</f>
        <v>47</v>
      </c>
      <c r="O146" s="132">
        <f>O143-O144</f>
        <v>24</v>
      </c>
      <c r="P146" s="132">
        <f>P143-P144-P145</f>
        <v>28</v>
      </c>
      <c r="Q146" s="132">
        <f>Q143-Q144</f>
        <v>129</v>
      </c>
      <c r="R146" s="132">
        <f>R143-R144</f>
        <v>0</v>
      </c>
      <c r="S146" s="132">
        <v>7.1</v>
      </c>
      <c r="T146" s="132">
        <f>T143-T144</f>
        <v>36</v>
      </c>
      <c r="U146" s="132">
        <v>21</v>
      </c>
      <c r="V146" s="132">
        <f>V143-V144</f>
        <v>0</v>
      </c>
      <c r="W146" s="132">
        <f>W143-W144</f>
        <v>11</v>
      </c>
      <c r="X146" s="132">
        <f>X143-X144</f>
        <v>95</v>
      </c>
      <c r="Y146" s="132">
        <f>Y143-Y144</f>
        <v>58</v>
      </c>
      <c r="Z146" s="132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88">
        <v>812</v>
      </c>
      <c r="C147" s="88">
        <f t="shared" si="35"/>
        <v>872.15</v>
      </c>
      <c r="D147" s="89">
        <f t="shared" ref="D147:D152" si="72">C147/B147</f>
        <v>1.0740763546798029</v>
      </c>
      <c r="E147" s="89"/>
      <c r="F147" s="109">
        <v>22</v>
      </c>
      <c r="G147" s="109">
        <v>86</v>
      </c>
      <c r="H147" s="109">
        <v>86.3</v>
      </c>
      <c r="I147" s="109"/>
      <c r="J147" s="109">
        <v>16</v>
      </c>
      <c r="K147" s="109">
        <v>7</v>
      </c>
      <c r="L147" s="109">
        <v>124.75</v>
      </c>
      <c r="M147" s="109">
        <v>94</v>
      </c>
      <c r="N147" s="109">
        <v>47</v>
      </c>
      <c r="O147" s="109">
        <v>24</v>
      </c>
      <c r="P147" s="109">
        <v>28</v>
      </c>
      <c r="Q147" s="109">
        <v>110</v>
      </c>
      <c r="R147" s="109"/>
      <c r="S147" s="109">
        <v>7.1</v>
      </c>
      <c r="T147" s="109">
        <v>29</v>
      </c>
      <c r="U147" s="109">
        <v>21</v>
      </c>
      <c r="V147" s="109"/>
      <c r="W147" s="109">
        <v>11</v>
      </c>
      <c r="X147" s="109">
        <v>95</v>
      </c>
      <c r="Y147" s="109">
        <v>58</v>
      </c>
      <c r="Z147" s="109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92">
        <f>B147/B146</f>
        <v>0.95529411764705885</v>
      </c>
      <c r="C148" s="88">
        <f t="shared" si="35"/>
        <v>17.642878047188724</v>
      </c>
      <c r="D148" s="89">
        <f t="shared" si="72"/>
        <v>18.468529975505437</v>
      </c>
      <c r="E148" s="89"/>
      <c r="F148" s="123">
        <f>F147/F146</f>
        <v>1</v>
      </c>
      <c r="G148" s="123">
        <f>G147/G146</f>
        <v>1</v>
      </c>
      <c r="H148" s="123">
        <f>H147/H146</f>
        <v>1</v>
      </c>
      <c r="I148" s="123"/>
      <c r="J148" s="123">
        <f>J147/J146</f>
        <v>1</v>
      </c>
      <c r="K148" s="123">
        <f>K147/K146</f>
        <v>1</v>
      </c>
      <c r="L148" s="123">
        <f>L147/L146</f>
        <v>0.98460931333859514</v>
      </c>
      <c r="M148" s="123">
        <f t="shared" ref="M148:Z148" si="73">M147/M146</f>
        <v>1</v>
      </c>
      <c r="N148" s="123">
        <f t="shared" si="73"/>
        <v>1</v>
      </c>
      <c r="O148" s="123">
        <f t="shared" si="73"/>
        <v>1</v>
      </c>
      <c r="P148" s="123">
        <f t="shared" si="73"/>
        <v>1</v>
      </c>
      <c r="Q148" s="123">
        <f t="shared" si="73"/>
        <v>0.8527131782945736</v>
      </c>
      <c r="R148" s="123"/>
      <c r="S148" s="123">
        <f t="shared" si="73"/>
        <v>1</v>
      </c>
      <c r="T148" s="123">
        <f t="shared" si="73"/>
        <v>0.80555555555555558</v>
      </c>
      <c r="U148" s="123">
        <f t="shared" si="73"/>
        <v>1</v>
      </c>
      <c r="V148" s="123"/>
      <c r="W148" s="123">
        <f t="shared" si="73"/>
        <v>1</v>
      </c>
      <c r="X148" s="123">
        <f t="shared" si="73"/>
        <v>1</v>
      </c>
      <c r="Y148" s="123">
        <f t="shared" si="73"/>
        <v>1</v>
      </c>
      <c r="Z148" s="123">
        <f t="shared" si="73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109"/>
      <c r="C149" s="88">
        <f t="shared" ref="C149:C209" si="74">SUM(F149:Z149)</f>
        <v>0</v>
      </c>
      <c r="D149" s="89" t="e">
        <f t="shared" si="72"/>
        <v>#DIV/0!</v>
      </c>
      <c r="E149" s="8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D149" s="60"/>
      <c r="AE149" s="60"/>
    </row>
    <row r="150" spans="1:31" s="9" customFormat="1" ht="30" hidden="1" customHeight="1" x14ac:dyDescent="0.2">
      <c r="A150" s="19" t="s">
        <v>106</v>
      </c>
      <c r="B150" s="88">
        <v>25928</v>
      </c>
      <c r="C150" s="88">
        <f t="shared" si="74"/>
        <v>34944.36</v>
      </c>
      <c r="D150" s="89">
        <f t="shared" si="72"/>
        <v>1.3477460660290035</v>
      </c>
      <c r="E150" s="89"/>
      <c r="F150" s="109">
        <v>837</v>
      </c>
      <c r="G150" s="109">
        <v>4164</v>
      </c>
      <c r="H150" s="109">
        <v>2400</v>
      </c>
      <c r="I150" s="109"/>
      <c r="J150" s="109">
        <v>151</v>
      </c>
      <c r="K150" s="109">
        <v>224</v>
      </c>
      <c r="L150" s="109">
        <v>7551</v>
      </c>
      <c r="M150" s="109">
        <v>5113</v>
      </c>
      <c r="N150" s="109">
        <v>1245</v>
      </c>
      <c r="O150" s="109">
        <v>230</v>
      </c>
      <c r="P150" s="109">
        <v>708.4</v>
      </c>
      <c r="Q150" s="109">
        <v>3938</v>
      </c>
      <c r="R150" s="109"/>
      <c r="S150" s="109">
        <v>94.96</v>
      </c>
      <c r="T150" s="109">
        <v>1293</v>
      </c>
      <c r="U150" s="109">
        <v>1510</v>
      </c>
      <c r="V150" s="109"/>
      <c r="W150" s="109">
        <v>205</v>
      </c>
      <c r="X150" s="109">
        <v>4330</v>
      </c>
      <c r="Y150" s="109">
        <v>930</v>
      </c>
      <c r="Z150" s="109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103" t="e">
        <f>B150/B149</f>
        <v>#DIV/0!</v>
      </c>
      <c r="C151" s="88" t="e">
        <f t="shared" si="74"/>
        <v>#DIV/0!</v>
      </c>
      <c r="D151" s="89" t="e">
        <f t="shared" si="72"/>
        <v>#DIV/0!</v>
      </c>
      <c r="E151" s="89"/>
      <c r="F151" s="103"/>
      <c r="G151" s="103"/>
      <c r="H151" s="103"/>
      <c r="I151" s="103"/>
      <c r="J151" s="103"/>
      <c r="K151" s="103"/>
      <c r="L151" s="103"/>
      <c r="M151" s="103"/>
      <c r="N151" s="103" t="e">
        <f t="shared" ref="N151" si="75">N150/N149</f>
        <v>#DIV/0!</v>
      </c>
      <c r="O151" s="103"/>
      <c r="P151" s="103" t="e">
        <f>P150/P149</f>
        <v>#DIV/0!</v>
      </c>
      <c r="Q151" s="109"/>
      <c r="R151" s="103"/>
      <c r="S151" s="103" t="e">
        <f>S150/S149</f>
        <v>#DIV/0!</v>
      </c>
      <c r="T151" s="103" t="e">
        <f>T150/T149</f>
        <v>#DIV/0!</v>
      </c>
      <c r="U151" s="103" t="e">
        <f>U150/U149</f>
        <v>#DIV/0!</v>
      </c>
      <c r="V151" s="103" t="e">
        <f>V150/V149</f>
        <v>#DIV/0!</v>
      </c>
      <c r="W151" s="103"/>
      <c r="X151" s="103" t="e">
        <f>X150/X149</f>
        <v>#DIV/0!</v>
      </c>
      <c r="Y151" s="103" t="e">
        <f>Y150/Y149</f>
        <v>#DIV/0!</v>
      </c>
      <c r="Z151" s="103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31">
        <f>B150/B147*10</f>
        <v>319.31034482758616</v>
      </c>
      <c r="C152" s="88">
        <f t="shared" si="74"/>
        <v>5812.5563839250708</v>
      </c>
      <c r="D152" s="89">
        <f t="shared" si="72"/>
        <v>18.203470316827978</v>
      </c>
      <c r="E152" s="89"/>
      <c r="F152" s="137">
        <f>F150/F147*10</f>
        <v>380.4545454545455</v>
      </c>
      <c r="G152" s="137">
        <f t="shared" ref="G152:H152" si="76">G150/G147*10</f>
        <v>484.18604651162786</v>
      </c>
      <c r="H152" s="137">
        <f t="shared" si="76"/>
        <v>278.09965237543457</v>
      </c>
      <c r="I152" s="137"/>
      <c r="J152" s="137">
        <f t="shared" ref="J152:O152" si="77">J150/J147*10</f>
        <v>94.375</v>
      </c>
      <c r="K152" s="137">
        <f t="shared" si="77"/>
        <v>320</v>
      </c>
      <c r="L152" s="137">
        <f t="shared" si="77"/>
        <v>605.29058116232466</v>
      </c>
      <c r="M152" s="137">
        <f>M150/M147*10</f>
        <v>543.936170212766</v>
      </c>
      <c r="N152" s="137">
        <f t="shared" si="77"/>
        <v>264.89361702127661</v>
      </c>
      <c r="O152" s="137">
        <f t="shared" si="77"/>
        <v>95.833333333333343</v>
      </c>
      <c r="P152" s="137">
        <f t="shared" ref="P152:Q152" si="78">P150/P147*10</f>
        <v>253</v>
      </c>
      <c r="Q152" s="137">
        <f t="shared" si="78"/>
        <v>358</v>
      </c>
      <c r="R152" s="137"/>
      <c r="S152" s="137">
        <f t="shared" ref="S152:Z152" si="79">S150/S147*10</f>
        <v>133.74647887323943</v>
      </c>
      <c r="T152" s="137">
        <f t="shared" si="79"/>
        <v>445.86206896551721</v>
      </c>
      <c r="U152" s="137">
        <f t="shared" si="79"/>
        <v>719.04761904761904</v>
      </c>
      <c r="V152" s="137"/>
      <c r="W152" s="137">
        <f t="shared" si="79"/>
        <v>186.36363636363637</v>
      </c>
      <c r="X152" s="137">
        <f t="shared" si="79"/>
        <v>455.78947368421052</v>
      </c>
      <c r="Y152" s="137">
        <f t="shared" si="79"/>
        <v>160.34482758620692</v>
      </c>
      <c r="Z152" s="137">
        <f t="shared" si="79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133">
        <f>B146-B147</f>
        <v>38</v>
      </c>
      <c r="C153" s="88">
        <f t="shared" si="74"/>
        <v>27.950000000000003</v>
      </c>
      <c r="D153" s="89"/>
      <c r="E153" s="89"/>
      <c r="F153" s="137">
        <f>F146-F147</f>
        <v>0</v>
      </c>
      <c r="G153" s="137">
        <f t="shared" ref="G153:Z153" si="80">G146-G147</f>
        <v>0</v>
      </c>
      <c r="H153" s="137">
        <f>H146-H147</f>
        <v>0</v>
      </c>
      <c r="I153" s="137">
        <f>I146-I147</f>
        <v>0</v>
      </c>
      <c r="J153" s="137">
        <f t="shared" si="80"/>
        <v>0</v>
      </c>
      <c r="K153" s="137">
        <f t="shared" si="80"/>
        <v>0</v>
      </c>
      <c r="L153" s="137">
        <f t="shared" si="80"/>
        <v>1.9500000000000028</v>
      </c>
      <c r="M153" s="137">
        <f t="shared" si="80"/>
        <v>0</v>
      </c>
      <c r="N153" s="137">
        <f t="shared" si="80"/>
        <v>0</v>
      </c>
      <c r="O153" s="137">
        <f t="shared" si="80"/>
        <v>0</v>
      </c>
      <c r="P153" s="137">
        <f t="shared" si="80"/>
        <v>0</v>
      </c>
      <c r="Q153" s="137">
        <f t="shared" si="80"/>
        <v>19</v>
      </c>
      <c r="R153" s="137">
        <f t="shared" si="80"/>
        <v>0</v>
      </c>
      <c r="S153" s="137">
        <f t="shared" si="80"/>
        <v>0</v>
      </c>
      <c r="T153" s="137">
        <f t="shared" si="80"/>
        <v>7</v>
      </c>
      <c r="U153" s="137">
        <f t="shared" si="80"/>
        <v>0</v>
      </c>
      <c r="V153" s="137">
        <f t="shared" si="80"/>
        <v>0</v>
      </c>
      <c r="W153" s="137">
        <f t="shared" si="80"/>
        <v>0</v>
      </c>
      <c r="X153" s="137">
        <f t="shared" si="80"/>
        <v>0</v>
      </c>
      <c r="Y153" s="137">
        <f t="shared" si="80"/>
        <v>0</v>
      </c>
      <c r="Z153" s="137">
        <f t="shared" si="80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88">
        <v>543</v>
      </c>
      <c r="C154" s="88">
        <f t="shared" si="74"/>
        <v>557</v>
      </c>
      <c r="D154" s="89">
        <f>C154/B154</f>
        <v>1.0257826887661141</v>
      </c>
      <c r="E154" s="89"/>
      <c r="F154" s="112"/>
      <c r="G154" s="106"/>
      <c r="H154" s="136">
        <v>542</v>
      </c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>
        <v>1</v>
      </c>
      <c r="T154" s="110"/>
      <c r="U154" s="106"/>
      <c r="V154" s="106">
        <v>9</v>
      </c>
      <c r="W154" s="106"/>
      <c r="X154" s="106"/>
      <c r="Y154" s="106"/>
      <c r="Z154" s="106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88">
        <v>5773</v>
      </c>
      <c r="C155" s="88">
        <f t="shared" si="74"/>
        <v>9433.7999999999993</v>
      </c>
      <c r="D155" s="89">
        <f>C155/B155</f>
        <v>1.6341243720769096</v>
      </c>
      <c r="E155" s="89"/>
      <c r="F155" s="112"/>
      <c r="G155" s="106"/>
      <c r="H155" s="106">
        <v>9239.2999999999993</v>
      </c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>
        <v>2.5</v>
      </c>
      <c r="T155" s="110"/>
      <c r="U155" s="106"/>
      <c r="V155" s="106">
        <v>162</v>
      </c>
      <c r="W155" s="106"/>
      <c r="X155" s="106"/>
      <c r="Y155" s="106"/>
      <c r="Z155" s="106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31">
        <f>B155/B154*10</f>
        <v>106.31675874769797</v>
      </c>
      <c r="C156" s="88">
        <f t="shared" si="74"/>
        <v>435.46678966789671</v>
      </c>
      <c r="D156" s="89">
        <f>C156/B156</f>
        <v>4.0959374119117946</v>
      </c>
      <c r="E156" s="89"/>
      <c r="F156" s="112"/>
      <c r="G156" s="137"/>
      <c r="H156" s="137">
        <f>H155/H154*10</f>
        <v>170.46678966789668</v>
      </c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>
        <f t="shared" ref="S156" si="81">S155/S154*10</f>
        <v>25</v>
      </c>
      <c r="T156" s="137"/>
      <c r="U156" s="137"/>
      <c r="V156" s="137">
        <f t="shared" ref="V156:Z156" si="82">V155/V154*10</f>
        <v>180</v>
      </c>
      <c r="W156" s="137"/>
      <c r="X156" s="137"/>
      <c r="Y156" s="137"/>
      <c r="Z156" s="137">
        <f t="shared" si="82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31"/>
      <c r="C157" s="88">
        <f t="shared" si="74"/>
        <v>34305.599999999999</v>
      </c>
      <c r="D157" s="89"/>
      <c r="E157" s="89"/>
      <c r="F157" s="136">
        <v>6450</v>
      </c>
      <c r="G157" s="136">
        <v>579</v>
      </c>
      <c r="H157" s="136">
        <v>1187</v>
      </c>
      <c r="I157" s="136">
        <v>1452</v>
      </c>
      <c r="J157" s="136">
        <v>989</v>
      </c>
      <c r="K157" s="136">
        <v>5411</v>
      </c>
      <c r="L157" s="136">
        <v>454</v>
      </c>
      <c r="M157" s="136">
        <v>1480</v>
      </c>
      <c r="N157" s="136">
        <v>1069</v>
      </c>
      <c r="O157" s="136">
        <v>218</v>
      </c>
      <c r="P157" s="136">
        <v>650</v>
      </c>
      <c r="Q157" s="136">
        <v>665</v>
      </c>
      <c r="R157" s="136">
        <v>5096</v>
      </c>
      <c r="S157" s="136">
        <v>526</v>
      </c>
      <c r="T157" s="136">
        <v>1011.6</v>
      </c>
      <c r="U157" s="136">
        <v>1181</v>
      </c>
      <c r="V157" s="136">
        <v>2236</v>
      </c>
      <c r="W157" s="136">
        <v>522</v>
      </c>
      <c r="X157" s="136">
        <v>1469</v>
      </c>
      <c r="Y157" s="136">
        <v>1430</v>
      </c>
      <c r="Z157" s="136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31"/>
      <c r="C158" s="88">
        <f t="shared" si="74"/>
        <v>352.4</v>
      </c>
      <c r="D158" s="89"/>
      <c r="E158" s="89"/>
      <c r="F158" s="112"/>
      <c r="G158" s="137"/>
      <c r="H158" s="137">
        <v>24.4</v>
      </c>
      <c r="I158" s="137">
        <v>53</v>
      </c>
      <c r="J158" s="137"/>
      <c r="K158" s="137"/>
      <c r="L158" s="137"/>
      <c r="M158" s="137"/>
      <c r="N158" s="137"/>
      <c r="O158" s="137"/>
      <c r="P158" s="137"/>
      <c r="Q158" s="137"/>
      <c r="R158" s="137">
        <v>202</v>
      </c>
      <c r="S158" s="137"/>
      <c r="T158" s="137"/>
      <c r="U158" s="137"/>
      <c r="V158" s="137">
        <v>20</v>
      </c>
      <c r="W158" s="137"/>
      <c r="X158" s="137"/>
      <c r="Y158" s="137">
        <v>53</v>
      </c>
      <c r="Z158" s="137"/>
      <c r="AD158" s="60"/>
      <c r="AE158" s="60"/>
    </row>
    <row r="159" spans="1:31" s="9" customFormat="1" ht="30" hidden="1" customHeight="1" x14ac:dyDescent="0.2">
      <c r="A159" s="8" t="s">
        <v>205</v>
      </c>
      <c r="B159" s="131"/>
      <c r="C159" s="88">
        <f t="shared" si="74"/>
        <v>48.3</v>
      </c>
      <c r="D159" s="89"/>
      <c r="E159" s="89"/>
      <c r="F159" s="112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>
        <v>6</v>
      </c>
      <c r="U159" s="137">
        <v>6</v>
      </c>
      <c r="V159" s="137"/>
      <c r="W159" s="137"/>
      <c r="X159" s="137">
        <v>36.299999999999997</v>
      </c>
      <c r="Y159" s="137"/>
      <c r="Z159" s="137"/>
      <c r="AD159" s="60"/>
      <c r="AE159" s="60"/>
    </row>
    <row r="160" spans="1:31" s="9" customFormat="1" ht="30" hidden="1" customHeight="1" x14ac:dyDescent="0.2">
      <c r="A160" s="8" t="s">
        <v>204</v>
      </c>
      <c r="B160" s="131"/>
      <c r="C160" s="88">
        <f t="shared" si="74"/>
        <v>34598.5</v>
      </c>
      <c r="D160" s="89"/>
      <c r="E160" s="89"/>
      <c r="F160" s="112">
        <v>6450</v>
      </c>
      <c r="G160" s="137">
        <v>579</v>
      </c>
      <c r="H160" s="137">
        <f>H157-H158</f>
        <v>1162.5999999999999</v>
      </c>
      <c r="I160" s="137">
        <v>1044</v>
      </c>
      <c r="J160" s="137">
        <f t="shared" ref="J160" si="83">J157</f>
        <v>989</v>
      </c>
      <c r="K160" s="137">
        <v>5553</v>
      </c>
      <c r="L160" s="137">
        <v>394</v>
      </c>
      <c r="M160" s="137">
        <v>1480.3</v>
      </c>
      <c r="N160" s="137">
        <v>1069</v>
      </c>
      <c r="O160" s="137">
        <v>218</v>
      </c>
      <c r="P160" s="137">
        <v>650</v>
      </c>
      <c r="Q160" s="137">
        <v>1189</v>
      </c>
      <c r="R160" s="137">
        <f>(R157-R158)+180+204</f>
        <v>5278</v>
      </c>
      <c r="S160" s="137">
        <v>525.5</v>
      </c>
      <c r="T160" s="137">
        <v>1005.6</v>
      </c>
      <c r="U160" s="137">
        <v>1174.5</v>
      </c>
      <c r="V160" s="137">
        <v>2255</v>
      </c>
      <c r="W160" s="137">
        <v>522</v>
      </c>
      <c r="X160" s="137">
        <v>1453</v>
      </c>
      <c r="Y160" s="137">
        <v>1377</v>
      </c>
      <c r="Z160" s="137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38">
        <f>B165+B168+B185+B171+B180</f>
        <v>14637</v>
      </c>
      <c r="C161" s="88">
        <f t="shared" si="74"/>
        <v>30810.399999999998</v>
      </c>
      <c r="D161" s="89">
        <f>C161/B161</f>
        <v>2.1049668647946982</v>
      </c>
      <c r="E161" s="89"/>
      <c r="F161" s="116">
        <f>F165+F168+F185+F171+F180</f>
        <v>5950</v>
      </c>
      <c r="G161" s="116">
        <f>G165+G168+G185+G171</f>
        <v>304</v>
      </c>
      <c r="H161" s="116">
        <f>H165+H168+H185+H171+H180</f>
        <v>903</v>
      </c>
      <c r="I161" s="116">
        <f>I165+I168+I185+I171</f>
        <v>1044</v>
      </c>
      <c r="J161" s="116">
        <f>J165+J168+J185+J171</f>
        <v>939</v>
      </c>
      <c r="K161" s="116">
        <f>K165+K185+K180+K168</f>
        <v>5529</v>
      </c>
      <c r="L161" s="116">
        <f>L165+L168+L185+L171</f>
        <v>234</v>
      </c>
      <c r="M161" s="116">
        <f>M165+M168+M185+M171+M180</f>
        <v>1065.3</v>
      </c>
      <c r="N161" s="116">
        <f>N165+N168+N185+N171</f>
        <v>1069</v>
      </c>
      <c r="O161" s="116">
        <f>O165+O168+O185+O171</f>
        <v>131</v>
      </c>
      <c r="P161" s="116">
        <f>P165+P168+P185+P171</f>
        <v>650</v>
      </c>
      <c r="Q161" s="116">
        <f t="shared" ref="Q161:Z161" si="84">Q165+Q168+Q185+Q171+Q174+Q180</f>
        <v>1189</v>
      </c>
      <c r="R161" s="116">
        <f t="shared" si="84"/>
        <v>4479</v>
      </c>
      <c r="S161" s="116">
        <f t="shared" si="84"/>
        <v>525.5</v>
      </c>
      <c r="T161" s="116">
        <f t="shared" si="84"/>
        <v>1005.6</v>
      </c>
      <c r="U161" s="116">
        <f t="shared" si="84"/>
        <v>913</v>
      </c>
      <c r="V161" s="116">
        <f t="shared" si="84"/>
        <v>1353</v>
      </c>
      <c r="W161" s="116">
        <f t="shared" si="84"/>
        <v>522</v>
      </c>
      <c r="X161" s="116">
        <f t="shared" si="84"/>
        <v>1453</v>
      </c>
      <c r="Y161" s="116">
        <f t="shared" si="84"/>
        <v>1377</v>
      </c>
      <c r="Z161" s="116">
        <f t="shared" si="84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38">
        <f>B166+B169+B186</f>
        <v>10047</v>
      </c>
      <c r="C162" s="88">
        <f t="shared" si="74"/>
        <v>40164.050000000003</v>
      </c>
      <c r="D162" s="89">
        <f>C162/B162</f>
        <v>3.9976162038419432</v>
      </c>
      <c r="E162" s="89"/>
      <c r="F162" s="136">
        <f t="shared" ref="F162:Z162" si="85">F166+F169+F172+F186+F175+F181</f>
        <v>8117</v>
      </c>
      <c r="G162" s="136">
        <f t="shared" si="85"/>
        <v>526</v>
      </c>
      <c r="H162" s="136">
        <f t="shared" si="85"/>
        <v>1341</v>
      </c>
      <c r="I162" s="136">
        <f t="shared" si="85"/>
        <v>1326</v>
      </c>
      <c r="J162" s="136">
        <f t="shared" si="85"/>
        <v>820.7</v>
      </c>
      <c r="K162" s="136">
        <f>K166+K169+K172+K186+K175+K181</f>
        <v>4881</v>
      </c>
      <c r="L162" s="136">
        <f t="shared" si="85"/>
        <v>671</v>
      </c>
      <c r="M162" s="136">
        <f t="shared" si="85"/>
        <v>1632</v>
      </c>
      <c r="N162" s="136">
        <f t="shared" si="85"/>
        <v>1046</v>
      </c>
      <c r="O162" s="136">
        <f t="shared" si="85"/>
        <v>79</v>
      </c>
      <c r="P162" s="136">
        <f t="shared" si="85"/>
        <v>735</v>
      </c>
      <c r="Q162" s="136">
        <f t="shared" si="85"/>
        <v>1697</v>
      </c>
      <c r="R162" s="136">
        <f t="shared" si="85"/>
        <v>5598</v>
      </c>
      <c r="S162" s="136">
        <f t="shared" si="85"/>
        <v>532.65000000000009</v>
      </c>
      <c r="T162" s="136">
        <f t="shared" si="85"/>
        <v>2262.6999999999998</v>
      </c>
      <c r="U162" s="136">
        <f t="shared" si="85"/>
        <v>813</v>
      </c>
      <c r="V162" s="136">
        <f t="shared" si="85"/>
        <v>2815</v>
      </c>
      <c r="W162" s="136">
        <f t="shared" si="85"/>
        <v>522</v>
      </c>
      <c r="X162" s="136">
        <f t="shared" si="85"/>
        <v>1741</v>
      </c>
      <c r="Y162" s="136">
        <f t="shared" si="85"/>
        <v>2605</v>
      </c>
      <c r="Z162" s="136">
        <f t="shared" si="85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31">
        <f>B162/B161*10</f>
        <v>6.8641114982578397</v>
      </c>
      <c r="C163" s="88">
        <f t="shared" si="74"/>
        <v>300.22917793094126</v>
      </c>
      <c r="D163" s="89">
        <f>C163/B163</f>
        <v>43.738971607198039</v>
      </c>
      <c r="E163" s="89"/>
      <c r="F163" s="137">
        <f t="shared" ref="F163:Y163" si="86">F162/F161*10</f>
        <v>13.64201680672269</v>
      </c>
      <c r="G163" s="137">
        <f t="shared" si="86"/>
        <v>17.30263157894737</v>
      </c>
      <c r="H163" s="137">
        <f t="shared" si="86"/>
        <v>14.850498338870432</v>
      </c>
      <c r="I163" s="137">
        <f t="shared" si="86"/>
        <v>12.701149425287356</v>
      </c>
      <c r="J163" s="137">
        <f t="shared" si="86"/>
        <v>8.7401490947816836</v>
      </c>
      <c r="K163" s="137">
        <f t="shared" si="86"/>
        <v>8.8279978296256107</v>
      </c>
      <c r="L163" s="137">
        <f t="shared" si="86"/>
        <v>28.675213675213676</v>
      </c>
      <c r="M163" s="137">
        <f t="shared" si="86"/>
        <v>15.319628273725712</v>
      </c>
      <c r="N163" s="137">
        <f t="shared" si="86"/>
        <v>9.7848456501403174</v>
      </c>
      <c r="O163" s="137">
        <f t="shared" si="86"/>
        <v>6.0305343511450378</v>
      </c>
      <c r="P163" s="137">
        <f t="shared" si="86"/>
        <v>11.307692307692307</v>
      </c>
      <c r="Q163" s="137">
        <f t="shared" si="86"/>
        <v>14.272497897392766</v>
      </c>
      <c r="R163" s="137">
        <f t="shared" si="86"/>
        <v>12.498325519089082</v>
      </c>
      <c r="S163" s="137">
        <f t="shared" si="86"/>
        <v>10.136060894386301</v>
      </c>
      <c r="T163" s="137">
        <f t="shared" si="86"/>
        <v>22.500994431185362</v>
      </c>
      <c r="U163" s="137">
        <f t="shared" si="86"/>
        <v>8.904709748083242</v>
      </c>
      <c r="V163" s="137">
        <f t="shared" si="86"/>
        <v>20.805617147080561</v>
      </c>
      <c r="W163" s="137">
        <f t="shared" si="86"/>
        <v>10</v>
      </c>
      <c r="X163" s="137">
        <f t="shared" si="86"/>
        <v>11.982105987611838</v>
      </c>
      <c r="Y163" s="137">
        <f t="shared" si="86"/>
        <v>18.917937545388526</v>
      </c>
      <c r="Z163" s="137">
        <f t="shared" ref="Z163" si="87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31"/>
      <c r="C164" s="88">
        <f t="shared" si="74"/>
        <v>3788.1</v>
      </c>
      <c r="D164" s="89"/>
      <c r="E164" s="89"/>
      <c r="F164" s="137">
        <f t="shared" ref="F164:V164" si="88">F160-F161</f>
        <v>500</v>
      </c>
      <c r="G164" s="137">
        <f t="shared" si="88"/>
        <v>275</v>
      </c>
      <c r="H164" s="137">
        <f>H160-H161</f>
        <v>259.59999999999991</v>
      </c>
      <c r="I164" s="137">
        <f>I160-I161</f>
        <v>0</v>
      </c>
      <c r="J164" s="137">
        <f t="shared" si="88"/>
        <v>50</v>
      </c>
      <c r="K164" s="137">
        <f t="shared" si="88"/>
        <v>24</v>
      </c>
      <c r="L164" s="137">
        <f t="shared" si="88"/>
        <v>160</v>
      </c>
      <c r="M164" s="137">
        <f t="shared" si="88"/>
        <v>415</v>
      </c>
      <c r="N164" s="137">
        <f t="shared" si="88"/>
        <v>0</v>
      </c>
      <c r="O164" s="137">
        <f t="shared" si="88"/>
        <v>87</v>
      </c>
      <c r="P164" s="137">
        <f t="shared" si="88"/>
        <v>0</v>
      </c>
      <c r="Q164" s="137">
        <f t="shared" si="88"/>
        <v>0</v>
      </c>
      <c r="R164" s="137">
        <f t="shared" si="88"/>
        <v>799</v>
      </c>
      <c r="S164" s="137">
        <f>S160-S161</f>
        <v>0</v>
      </c>
      <c r="T164" s="137">
        <f t="shared" si="88"/>
        <v>0</v>
      </c>
      <c r="U164" s="137">
        <f t="shared" si="88"/>
        <v>261.5</v>
      </c>
      <c r="V164" s="137">
        <f t="shared" si="88"/>
        <v>902</v>
      </c>
      <c r="W164" s="137">
        <f>W157-W161</f>
        <v>0</v>
      </c>
      <c r="X164" s="137">
        <f>X160-X161</f>
        <v>0</v>
      </c>
      <c r="Y164" s="137">
        <f>Y160-Y161</f>
        <v>0</v>
      </c>
      <c r="Z164" s="137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99">
        <v>8315</v>
      </c>
      <c r="C165" s="88">
        <f t="shared" si="74"/>
        <v>14969.3</v>
      </c>
      <c r="D165" s="89">
        <f t="shared" ref="D165:D183" si="89">C165/B165</f>
        <v>1.8002766085387854</v>
      </c>
      <c r="E165" s="89"/>
      <c r="F165" s="106">
        <v>4891</v>
      </c>
      <c r="G165" s="106">
        <v>120</v>
      </c>
      <c r="H165" s="106">
        <v>200</v>
      </c>
      <c r="I165" s="106">
        <v>100</v>
      </c>
      <c r="J165" s="106">
        <v>70</v>
      </c>
      <c r="K165" s="106">
        <v>2152</v>
      </c>
      <c r="L165" s="106">
        <v>120</v>
      </c>
      <c r="M165" s="106">
        <v>170.3</v>
      </c>
      <c r="N165" s="106"/>
      <c r="O165" s="106"/>
      <c r="P165" s="106">
        <v>650</v>
      </c>
      <c r="Q165" s="106">
        <v>962</v>
      </c>
      <c r="R165" s="106">
        <v>1622</v>
      </c>
      <c r="S165" s="106">
        <v>271</v>
      </c>
      <c r="T165" s="106">
        <v>700</v>
      </c>
      <c r="U165" s="106"/>
      <c r="V165" s="106">
        <v>170</v>
      </c>
      <c r="W165" s="106">
        <v>522</v>
      </c>
      <c r="X165" s="106">
        <v>1132</v>
      </c>
      <c r="Y165" s="106">
        <v>1117</v>
      </c>
      <c r="Z165" s="106"/>
      <c r="AD165" s="60"/>
      <c r="AE165" s="60"/>
    </row>
    <row r="166" spans="1:31" s="9" customFormat="1" ht="30" hidden="1" customHeight="1" x14ac:dyDescent="0.2">
      <c r="A166" s="51" t="s">
        <v>108</v>
      </c>
      <c r="B166" s="88">
        <v>7284</v>
      </c>
      <c r="C166" s="88">
        <f t="shared" si="74"/>
        <v>21911</v>
      </c>
      <c r="D166" s="89">
        <f t="shared" si="89"/>
        <v>3.0080999450851182</v>
      </c>
      <c r="E166" s="89"/>
      <c r="F166" s="139">
        <v>6857</v>
      </c>
      <c r="G166" s="109">
        <v>336</v>
      </c>
      <c r="H166" s="109">
        <v>205</v>
      </c>
      <c r="I166" s="109">
        <v>100</v>
      </c>
      <c r="J166" s="109">
        <v>42</v>
      </c>
      <c r="K166" s="109">
        <v>1722</v>
      </c>
      <c r="L166" s="109">
        <v>216</v>
      </c>
      <c r="M166" s="140">
        <v>158</v>
      </c>
      <c r="N166" s="140"/>
      <c r="O166" s="111"/>
      <c r="P166" s="139">
        <v>735</v>
      </c>
      <c r="Q166" s="139">
        <v>1450</v>
      </c>
      <c r="R166" s="140">
        <v>3309</v>
      </c>
      <c r="S166" s="140">
        <v>298</v>
      </c>
      <c r="T166" s="140">
        <v>2000</v>
      </c>
      <c r="U166" s="140"/>
      <c r="V166" s="140">
        <v>238</v>
      </c>
      <c r="W166" s="140">
        <v>522</v>
      </c>
      <c r="X166" s="140">
        <v>1508</v>
      </c>
      <c r="Y166" s="140">
        <v>2215</v>
      </c>
      <c r="Z166" s="111"/>
      <c r="AD166" s="60"/>
      <c r="AE166" s="60"/>
    </row>
    <row r="167" spans="1:31" s="9" customFormat="1" ht="30" hidden="1" customHeight="1" x14ac:dyDescent="0.2">
      <c r="A167" s="19" t="s">
        <v>94</v>
      </c>
      <c r="B167" s="128">
        <f>B166/B165*10</f>
        <v>8.7600721587492476</v>
      </c>
      <c r="C167" s="88">
        <f t="shared" si="74"/>
        <v>247.04962381423564</v>
      </c>
      <c r="D167" s="89">
        <f t="shared" si="89"/>
        <v>28.201779544417484</v>
      </c>
      <c r="E167" s="89"/>
      <c r="F167" s="137">
        <f t="shared" ref="F167:G167" si="90">F166/F165*10</f>
        <v>14.019627887957473</v>
      </c>
      <c r="G167" s="137">
        <f t="shared" si="90"/>
        <v>28</v>
      </c>
      <c r="H167" s="137">
        <f t="shared" ref="H167:K167" si="91">H166/H165*10</f>
        <v>10.25</v>
      </c>
      <c r="I167" s="137">
        <f t="shared" si="91"/>
        <v>10</v>
      </c>
      <c r="J167" s="137">
        <f t="shared" si="91"/>
        <v>6</v>
      </c>
      <c r="K167" s="137">
        <f t="shared" si="91"/>
        <v>8.0018587360594786</v>
      </c>
      <c r="L167" s="137">
        <f t="shared" ref="L167:M167" si="92">L166/L165*10</f>
        <v>18</v>
      </c>
      <c r="M167" s="137">
        <f t="shared" si="92"/>
        <v>9.2777451556077501</v>
      </c>
      <c r="N167" s="137"/>
      <c r="O167" s="137"/>
      <c r="P167" s="137">
        <f>P166/P165*10</f>
        <v>11.307692307692307</v>
      </c>
      <c r="Q167" s="137">
        <f>Q166/Q165*10</f>
        <v>15.072765072765073</v>
      </c>
      <c r="R167" s="137">
        <f>R166/R165*10</f>
        <v>20.400739827373613</v>
      </c>
      <c r="S167" s="137">
        <f>S166/S165*10</f>
        <v>10.99630996309963</v>
      </c>
      <c r="T167" s="137">
        <f t="shared" ref="T167" si="93">T166/T165*10</f>
        <v>28.571428571428573</v>
      </c>
      <c r="U167" s="137"/>
      <c r="V167" s="137">
        <f t="shared" ref="V167:Y167" si="94">V166/V165*10</f>
        <v>14</v>
      </c>
      <c r="W167" s="137">
        <f t="shared" si="94"/>
        <v>10</v>
      </c>
      <c r="X167" s="137">
        <f t="shared" si="94"/>
        <v>13.32155477031802</v>
      </c>
      <c r="Y167" s="137">
        <f t="shared" si="94"/>
        <v>19.829901521933749</v>
      </c>
      <c r="Z167" s="94"/>
      <c r="AD167" s="60"/>
      <c r="AE167" s="60"/>
    </row>
    <row r="168" spans="1:31" s="9" customFormat="1" ht="30" hidden="1" customHeight="1" x14ac:dyDescent="0.2">
      <c r="A168" s="24" t="s">
        <v>171</v>
      </c>
      <c r="B168" s="99">
        <v>4088</v>
      </c>
      <c r="C168" s="88">
        <f t="shared" si="74"/>
        <v>5054</v>
      </c>
      <c r="D168" s="89">
        <f t="shared" si="89"/>
        <v>1.2363013698630136</v>
      </c>
      <c r="E168" s="89"/>
      <c r="F168" s="106"/>
      <c r="G168" s="106">
        <v>134</v>
      </c>
      <c r="H168" s="106"/>
      <c r="I168" s="106">
        <v>757</v>
      </c>
      <c r="J168" s="106">
        <v>581</v>
      </c>
      <c r="K168" s="106">
        <v>1413</v>
      </c>
      <c r="L168" s="106">
        <v>114</v>
      </c>
      <c r="M168" s="106"/>
      <c r="N168" s="106">
        <v>1069</v>
      </c>
      <c r="O168" s="106">
        <v>129</v>
      </c>
      <c r="P168" s="106"/>
      <c r="Q168" s="106">
        <v>17</v>
      </c>
      <c r="R168" s="106">
        <v>110</v>
      </c>
      <c r="S168" s="106">
        <v>30</v>
      </c>
      <c r="T168" s="106"/>
      <c r="U168" s="94">
        <v>700</v>
      </c>
      <c r="V168" s="106"/>
      <c r="W168" s="106"/>
      <c r="X168" s="106"/>
      <c r="Y168" s="106"/>
      <c r="Z168" s="106"/>
      <c r="AD168" s="60"/>
      <c r="AE168" s="60"/>
    </row>
    <row r="169" spans="1:31" s="9" customFormat="1" ht="30" hidden="1" customHeight="1" x14ac:dyDescent="0.2">
      <c r="A169" s="19" t="s">
        <v>172</v>
      </c>
      <c r="B169" s="99">
        <v>2763</v>
      </c>
      <c r="C169" s="88">
        <f t="shared" si="74"/>
        <v>4341.1000000000004</v>
      </c>
      <c r="D169" s="89">
        <f t="shared" si="89"/>
        <v>1.5711545421643143</v>
      </c>
      <c r="E169" s="89"/>
      <c r="F169" s="106"/>
      <c r="G169" s="94">
        <v>134</v>
      </c>
      <c r="H169" s="94"/>
      <c r="I169" s="94">
        <v>1025</v>
      </c>
      <c r="J169" s="94">
        <v>379</v>
      </c>
      <c r="K169" s="94">
        <v>1102</v>
      </c>
      <c r="L169" s="94">
        <v>110</v>
      </c>
      <c r="M169" s="112"/>
      <c r="N169" s="112">
        <v>1046</v>
      </c>
      <c r="O169" s="94">
        <v>77</v>
      </c>
      <c r="P169" s="98"/>
      <c r="Q169" s="112">
        <v>17</v>
      </c>
      <c r="R169" s="112">
        <v>11</v>
      </c>
      <c r="S169" s="112">
        <v>20.100000000000001</v>
      </c>
      <c r="T169" s="112"/>
      <c r="U169" s="94">
        <v>420</v>
      </c>
      <c r="V169" s="98"/>
      <c r="W169" s="112"/>
      <c r="X169" s="98"/>
      <c r="Y169" s="112"/>
      <c r="Z169" s="98"/>
      <c r="AD169" s="60"/>
      <c r="AE169" s="60"/>
    </row>
    <row r="170" spans="1:31" s="9" customFormat="1" ht="30" hidden="1" customHeight="1" x14ac:dyDescent="0.2">
      <c r="A170" s="19" t="s">
        <v>94</v>
      </c>
      <c r="B170" s="128">
        <f>B169/B168*10</f>
        <v>6.7588062622309195</v>
      </c>
      <c r="C170" s="88">
        <f t="shared" si="74"/>
        <v>86.965496326719062</v>
      </c>
      <c r="D170" s="89">
        <f t="shared" si="89"/>
        <v>12.866990553153368</v>
      </c>
      <c r="E170" s="89"/>
      <c r="F170" s="101"/>
      <c r="G170" s="101">
        <f t="shared" ref="G170" si="95">G169/G168*10</f>
        <v>10</v>
      </c>
      <c r="H170" s="101"/>
      <c r="I170" s="101">
        <f>I169/I168*10</f>
        <v>13.540290620871861</v>
      </c>
      <c r="J170" s="101">
        <f>J169/J168*10</f>
        <v>6.5232358003442332</v>
      </c>
      <c r="K170" s="101">
        <f t="shared" ref="K170" si="96">K169/K168*10</f>
        <v>7.799009200283086</v>
      </c>
      <c r="L170" s="101">
        <f t="shared" ref="L170:N170" si="97">L169/L168*10</f>
        <v>9.6491228070175445</v>
      </c>
      <c r="M170" s="101"/>
      <c r="N170" s="101">
        <f t="shared" si="97"/>
        <v>9.7848456501403174</v>
      </c>
      <c r="O170" s="101">
        <f t="shared" ref="O170:R170" si="98">O169/O168*10</f>
        <v>5.9689922480620154</v>
      </c>
      <c r="P170" s="101"/>
      <c r="Q170" s="101">
        <f t="shared" si="98"/>
        <v>10</v>
      </c>
      <c r="R170" s="101">
        <f t="shared" si="98"/>
        <v>1</v>
      </c>
      <c r="S170" s="101">
        <f>S169/S168*10</f>
        <v>6.7</v>
      </c>
      <c r="T170" s="101"/>
      <c r="U170" s="101">
        <f t="shared" ref="U170" si="99">U169/U168*10</f>
        <v>6</v>
      </c>
      <c r="V170" s="101"/>
      <c r="W170" s="101"/>
      <c r="X170" s="101"/>
      <c r="Y170" s="101"/>
      <c r="Z170" s="94"/>
      <c r="AD170" s="60"/>
      <c r="AE170" s="60"/>
    </row>
    <row r="171" spans="1:31" s="9" customFormat="1" ht="30" hidden="1" customHeight="1" x14ac:dyDescent="0.2">
      <c r="A171" s="24" t="s">
        <v>197</v>
      </c>
      <c r="B171" s="128">
        <v>243</v>
      </c>
      <c r="C171" s="88">
        <f t="shared" si="74"/>
        <v>1183.0999999999999</v>
      </c>
      <c r="D171" s="89">
        <f t="shared" si="89"/>
        <v>4.8687242798353907</v>
      </c>
      <c r="E171" s="89"/>
      <c r="F171" s="101"/>
      <c r="G171" s="101">
        <v>10</v>
      </c>
      <c r="H171" s="101">
        <v>400</v>
      </c>
      <c r="I171" s="101"/>
      <c r="J171" s="94">
        <v>50</v>
      </c>
      <c r="K171" s="101"/>
      <c r="L171" s="101"/>
      <c r="M171" s="101"/>
      <c r="N171" s="101"/>
      <c r="O171" s="101">
        <v>2</v>
      </c>
      <c r="P171" s="101"/>
      <c r="Q171" s="101"/>
      <c r="R171" s="101">
        <v>162</v>
      </c>
      <c r="S171" s="101">
        <v>89.5</v>
      </c>
      <c r="T171" s="94">
        <v>105.6</v>
      </c>
      <c r="U171" s="94">
        <v>110</v>
      </c>
      <c r="V171" s="94">
        <v>254</v>
      </c>
      <c r="W171" s="101"/>
      <c r="X171" s="101"/>
      <c r="Y171" s="101"/>
      <c r="Z171" s="94"/>
      <c r="AD171" s="60"/>
      <c r="AE171" s="60"/>
    </row>
    <row r="172" spans="1:31" s="9" customFormat="1" ht="30" hidden="1" customHeight="1" x14ac:dyDescent="0.2">
      <c r="A172" s="19" t="s">
        <v>198</v>
      </c>
      <c r="B172" s="128">
        <v>419</v>
      </c>
      <c r="C172" s="88">
        <f t="shared" si="74"/>
        <v>2071.9499999999998</v>
      </c>
      <c r="D172" s="89">
        <f t="shared" si="89"/>
        <v>4.9449880668257755</v>
      </c>
      <c r="E172" s="89"/>
      <c r="F172" s="101"/>
      <c r="G172" s="101">
        <v>16</v>
      </c>
      <c r="H172" s="101">
        <v>720</v>
      </c>
      <c r="I172" s="101"/>
      <c r="J172" s="101">
        <v>26.7</v>
      </c>
      <c r="K172" s="101"/>
      <c r="L172" s="101"/>
      <c r="M172" s="101"/>
      <c r="N172" s="101"/>
      <c r="O172" s="101">
        <v>2</v>
      </c>
      <c r="P172" s="101"/>
      <c r="Q172" s="101"/>
      <c r="R172" s="101">
        <v>241</v>
      </c>
      <c r="S172" s="101">
        <v>80.55</v>
      </c>
      <c r="T172" s="94">
        <v>162.69999999999999</v>
      </c>
      <c r="U172" s="94">
        <v>290</v>
      </c>
      <c r="V172" s="94">
        <v>533</v>
      </c>
      <c r="W172" s="101"/>
      <c r="X172" s="101"/>
      <c r="Y172" s="101"/>
      <c r="Z172" s="94"/>
      <c r="AD172" s="60"/>
      <c r="AE172" s="60"/>
    </row>
    <row r="173" spans="1:31" s="9" customFormat="1" ht="30" hidden="1" customHeight="1" x14ac:dyDescent="0.2">
      <c r="A173" s="19" t="s">
        <v>94</v>
      </c>
      <c r="B173" s="128">
        <v>22.3</v>
      </c>
      <c r="C173" s="88">
        <f t="shared" si="74"/>
        <v>135.97162851171382</v>
      </c>
      <c r="D173" s="89">
        <f t="shared" si="89"/>
        <v>6.0973824444714717</v>
      </c>
      <c r="E173" s="89"/>
      <c r="F173" s="101"/>
      <c r="G173" s="101">
        <f t="shared" ref="G173:H173" si="100">G172/G171*10</f>
        <v>16</v>
      </c>
      <c r="H173" s="101">
        <f t="shared" si="100"/>
        <v>18</v>
      </c>
      <c r="I173" s="101"/>
      <c r="J173" s="101">
        <f t="shared" ref="J173" si="101">J172/J171*10</f>
        <v>5.34</v>
      </c>
      <c r="K173" s="101"/>
      <c r="L173" s="101"/>
      <c r="M173" s="101"/>
      <c r="N173" s="101"/>
      <c r="O173" s="101">
        <f t="shared" ref="O173" si="102">O172/O171*10</f>
        <v>10</v>
      </c>
      <c r="P173" s="101"/>
      <c r="Q173" s="101"/>
      <c r="R173" s="101">
        <f>R172/R171*10</f>
        <v>14.876543209876543</v>
      </c>
      <c r="S173" s="101">
        <f>S172/S171*10</f>
        <v>9</v>
      </c>
      <c r="T173" s="101">
        <f>T172/T171*10</f>
        <v>15.407196969696971</v>
      </c>
      <c r="U173" s="101">
        <f>U172/U171*10</f>
        <v>26.363636363636363</v>
      </c>
      <c r="V173" s="101">
        <f>V172/V171*10</f>
        <v>20.984251968503933</v>
      </c>
      <c r="W173" s="101"/>
      <c r="X173" s="101"/>
      <c r="Y173" s="101"/>
      <c r="Z173" s="94"/>
      <c r="AD173" s="60"/>
      <c r="AE173" s="60"/>
    </row>
    <row r="174" spans="1:31" s="9" customFormat="1" ht="30" hidden="1" customHeight="1" x14ac:dyDescent="0.2">
      <c r="A174" s="24" t="s">
        <v>167</v>
      </c>
      <c r="B174" s="99">
        <v>75</v>
      </c>
      <c r="C174" s="88">
        <f t="shared" si="74"/>
        <v>58</v>
      </c>
      <c r="D174" s="89">
        <f t="shared" si="89"/>
        <v>0.77333333333333332</v>
      </c>
      <c r="E174" s="89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>
        <v>58</v>
      </c>
      <c r="S174" s="106"/>
      <c r="T174" s="106"/>
      <c r="U174" s="106"/>
      <c r="V174" s="106"/>
      <c r="W174" s="106"/>
      <c r="X174" s="106"/>
      <c r="Y174" s="106"/>
      <c r="Z174" s="106"/>
      <c r="AD174" s="60"/>
      <c r="AE174" s="60"/>
    </row>
    <row r="175" spans="1:31" s="9" customFormat="1" ht="30" hidden="1" customHeight="1" x14ac:dyDescent="0.2">
      <c r="A175" s="19" t="s">
        <v>168</v>
      </c>
      <c r="B175" s="99">
        <v>83</v>
      </c>
      <c r="C175" s="88">
        <f t="shared" si="74"/>
        <v>85</v>
      </c>
      <c r="D175" s="89">
        <f t="shared" si="89"/>
        <v>1.0240963855421688</v>
      </c>
      <c r="E175" s="89"/>
      <c r="F175" s="106"/>
      <c r="G175" s="98"/>
      <c r="H175" s="137"/>
      <c r="I175" s="98"/>
      <c r="J175" s="98"/>
      <c r="K175" s="98"/>
      <c r="L175" s="112"/>
      <c r="M175" s="112"/>
      <c r="N175" s="112"/>
      <c r="O175" s="98"/>
      <c r="P175" s="98"/>
      <c r="Q175" s="98"/>
      <c r="R175" s="112">
        <v>85</v>
      </c>
      <c r="S175" s="112"/>
      <c r="T175" s="112"/>
      <c r="U175" s="112"/>
      <c r="V175" s="98"/>
      <c r="W175" s="112"/>
      <c r="X175" s="98"/>
      <c r="Y175" s="112"/>
      <c r="Z175" s="98"/>
      <c r="AD175" s="60"/>
      <c r="AE175" s="60"/>
    </row>
    <row r="176" spans="1:31" s="9" customFormat="1" ht="30" hidden="1" customHeight="1" x14ac:dyDescent="0.2">
      <c r="A176" s="19" t="s">
        <v>94</v>
      </c>
      <c r="B176" s="128">
        <f>B175/B174*10</f>
        <v>11.066666666666666</v>
      </c>
      <c r="C176" s="88">
        <f t="shared" si="74"/>
        <v>14.655172413793103</v>
      </c>
      <c r="D176" s="89">
        <f t="shared" si="89"/>
        <v>1.324262567511425</v>
      </c>
      <c r="E176" s="89"/>
      <c r="F176" s="101"/>
      <c r="G176" s="101"/>
      <c r="H176" s="101"/>
      <c r="I176" s="94"/>
      <c r="J176" s="94"/>
      <c r="K176" s="94"/>
      <c r="L176" s="101"/>
      <c r="M176" s="101"/>
      <c r="N176" s="101"/>
      <c r="O176" s="94"/>
      <c r="P176" s="94"/>
      <c r="Q176" s="94"/>
      <c r="R176" s="101">
        <f>R175/R174*10</f>
        <v>14.655172413793103</v>
      </c>
      <c r="S176" s="101"/>
      <c r="T176" s="101"/>
      <c r="U176" s="101"/>
      <c r="V176" s="94"/>
      <c r="W176" s="101"/>
      <c r="X176" s="101"/>
      <c r="Y176" s="101"/>
      <c r="Z176" s="94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99">
        <v>617</v>
      </c>
      <c r="C177" s="88">
        <f t="shared" si="74"/>
        <v>867</v>
      </c>
      <c r="D177" s="89">
        <f t="shared" si="89"/>
        <v>1.4051863857374391</v>
      </c>
      <c r="E177" s="89"/>
      <c r="F177" s="106"/>
      <c r="G177" s="106"/>
      <c r="H177" s="106">
        <v>417</v>
      </c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>
        <v>300</v>
      </c>
      <c r="W177" s="106"/>
      <c r="X177" s="106"/>
      <c r="Y177" s="106">
        <v>150</v>
      </c>
      <c r="Z177" s="106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99">
        <v>7275</v>
      </c>
      <c r="C178" s="88">
        <f t="shared" si="74"/>
        <v>26430</v>
      </c>
      <c r="D178" s="89">
        <f t="shared" si="89"/>
        <v>3.6329896907216495</v>
      </c>
      <c r="E178" s="89"/>
      <c r="F178" s="106"/>
      <c r="G178" s="106"/>
      <c r="H178" s="106">
        <v>11880</v>
      </c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>
        <v>9300</v>
      </c>
      <c r="W178" s="106"/>
      <c r="X178" s="106"/>
      <c r="Y178" s="106">
        <v>5250</v>
      </c>
      <c r="Z178" s="106"/>
      <c r="AD178" s="60"/>
      <c r="AE178" s="60"/>
    </row>
    <row r="179" spans="1:31" s="9" customFormat="1" ht="30" hidden="1" customHeight="1" x14ac:dyDescent="0.2">
      <c r="A179" s="19" t="s">
        <v>94</v>
      </c>
      <c r="B179" s="131">
        <f>B178/B177*10</f>
        <v>117.90923824959481</v>
      </c>
      <c r="C179" s="88">
        <f t="shared" si="74"/>
        <v>944.89208633093529</v>
      </c>
      <c r="D179" s="89">
        <f t="shared" si="89"/>
        <v>8.0137239486761107</v>
      </c>
      <c r="E179" s="89"/>
      <c r="F179" s="137"/>
      <c r="G179" s="137"/>
      <c r="H179" s="137">
        <f t="shared" ref="H179" si="103">H178/H177*10</f>
        <v>284.89208633093529</v>
      </c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>
        <f>V178/V177*10</f>
        <v>310</v>
      </c>
      <c r="W179" s="137"/>
      <c r="X179" s="137"/>
      <c r="Y179" s="137">
        <f t="shared" ref="Y179" si="104">Y178/Y177*10</f>
        <v>350</v>
      </c>
      <c r="Z179" s="137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99">
        <v>1991</v>
      </c>
      <c r="C180" s="88">
        <f t="shared" si="74"/>
        <v>4867</v>
      </c>
      <c r="D180" s="89">
        <f t="shared" si="89"/>
        <v>2.4445002511300853</v>
      </c>
      <c r="E180" s="89"/>
      <c r="F180" s="106">
        <v>106</v>
      </c>
      <c r="G180" s="106"/>
      <c r="H180" s="106">
        <v>303</v>
      </c>
      <c r="I180" s="106"/>
      <c r="J180" s="106">
        <v>100</v>
      </c>
      <c r="K180" s="106">
        <v>1884</v>
      </c>
      <c r="L180" s="106">
        <v>160</v>
      </c>
      <c r="M180" s="106">
        <v>895</v>
      </c>
      <c r="N180" s="106"/>
      <c r="O180" s="106"/>
      <c r="P180" s="106"/>
      <c r="Q180" s="106"/>
      <c r="R180" s="106"/>
      <c r="S180" s="106">
        <v>105</v>
      </c>
      <c r="T180" s="106"/>
      <c r="U180" s="106">
        <v>30</v>
      </c>
      <c r="V180" s="106">
        <v>929</v>
      </c>
      <c r="W180" s="106"/>
      <c r="X180" s="106"/>
      <c r="Y180" s="106">
        <v>180</v>
      </c>
      <c r="Z180" s="106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99">
        <v>2807</v>
      </c>
      <c r="C181" s="88">
        <f t="shared" si="74"/>
        <v>7275</v>
      </c>
      <c r="D181" s="89">
        <f t="shared" si="89"/>
        <v>2.5917349483434271</v>
      </c>
      <c r="E181" s="89"/>
      <c r="F181" s="106">
        <v>212</v>
      </c>
      <c r="G181" s="106"/>
      <c r="H181" s="106">
        <v>416</v>
      </c>
      <c r="I181" s="106"/>
      <c r="J181" s="106">
        <v>138</v>
      </c>
      <c r="K181" s="106">
        <v>1929</v>
      </c>
      <c r="L181" s="106">
        <v>345</v>
      </c>
      <c r="M181" s="106">
        <v>1474</v>
      </c>
      <c r="N181" s="106"/>
      <c r="O181" s="106"/>
      <c r="P181" s="106"/>
      <c r="Q181" s="106"/>
      <c r="R181" s="106"/>
      <c r="S181" s="106">
        <v>104</v>
      </c>
      <c r="T181" s="106"/>
      <c r="U181" s="106">
        <v>30</v>
      </c>
      <c r="V181" s="106">
        <v>2044</v>
      </c>
      <c r="W181" s="106"/>
      <c r="X181" s="106"/>
      <c r="Y181" s="106">
        <v>180</v>
      </c>
      <c r="Z181" s="106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31">
        <f>B181/B180*10</f>
        <v>14.098442993470616</v>
      </c>
      <c r="C182" s="88">
        <f t="shared" si="74"/>
        <v>170.73548636935814</v>
      </c>
      <c r="D182" s="89">
        <f t="shared" si="89"/>
        <v>12.110237027481014</v>
      </c>
      <c r="E182" s="89"/>
      <c r="F182" s="137">
        <f t="shared" ref="F182:H182" si="105">F181/F180*10</f>
        <v>20</v>
      </c>
      <c r="G182" s="137"/>
      <c r="H182" s="137">
        <f t="shared" si="105"/>
        <v>13.729372937293729</v>
      </c>
      <c r="I182" s="137"/>
      <c r="J182" s="137">
        <f t="shared" ref="J182:M182" si="106">J181/J180*10</f>
        <v>13.799999999999999</v>
      </c>
      <c r="K182" s="137">
        <f t="shared" si="106"/>
        <v>10.238853503184712</v>
      </c>
      <c r="L182" s="137">
        <f t="shared" si="106"/>
        <v>21.5625</v>
      </c>
      <c r="M182" s="137">
        <f t="shared" si="106"/>
        <v>16.46927374301676</v>
      </c>
      <c r="N182" s="137"/>
      <c r="O182" s="137"/>
      <c r="P182" s="137"/>
      <c r="Q182" s="137"/>
      <c r="R182" s="137"/>
      <c r="S182" s="137">
        <f t="shared" ref="S182" si="107">S181/S180*10</f>
        <v>9.9047619047619051</v>
      </c>
      <c r="T182" s="137"/>
      <c r="U182" s="137">
        <f t="shared" ref="U182:V182" si="108">U181/U180*10</f>
        <v>10</v>
      </c>
      <c r="V182" s="137">
        <f t="shared" si="108"/>
        <v>22.002152852529598</v>
      </c>
      <c r="W182" s="137"/>
      <c r="X182" s="137"/>
      <c r="Y182" s="137">
        <f>Y181/Y180*10</f>
        <v>10</v>
      </c>
      <c r="Z182" s="137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88">
        <v>10259</v>
      </c>
      <c r="C183" s="88">
        <f t="shared" si="74"/>
        <v>12695</v>
      </c>
      <c r="D183" s="89">
        <f t="shared" si="89"/>
        <v>1.2374500438639244</v>
      </c>
      <c r="E183" s="89"/>
      <c r="F183" s="106"/>
      <c r="G183" s="106">
        <v>346</v>
      </c>
      <c r="H183" s="106">
        <v>996</v>
      </c>
      <c r="I183" s="106">
        <v>993</v>
      </c>
      <c r="J183" s="106">
        <v>382</v>
      </c>
      <c r="K183" s="106">
        <v>283</v>
      </c>
      <c r="L183" s="106"/>
      <c r="M183" s="106">
        <v>1260</v>
      </c>
      <c r="N183" s="106">
        <v>546</v>
      </c>
      <c r="O183" s="106">
        <v>540</v>
      </c>
      <c r="P183" s="106">
        <v>557</v>
      </c>
      <c r="Q183" s="106">
        <v>791</v>
      </c>
      <c r="R183" s="106">
        <v>261</v>
      </c>
      <c r="S183" s="106">
        <v>150</v>
      </c>
      <c r="T183" s="106">
        <v>68</v>
      </c>
      <c r="U183" s="106">
        <v>2203</v>
      </c>
      <c r="V183" s="106">
        <v>581</v>
      </c>
      <c r="W183" s="106"/>
      <c r="X183" s="106">
        <v>470</v>
      </c>
      <c r="Y183" s="106">
        <v>1356</v>
      </c>
      <c r="Z183" s="106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88"/>
      <c r="C184" s="88">
        <f t="shared" si="74"/>
        <v>7</v>
      </c>
      <c r="D184" s="89"/>
      <c r="E184" s="89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88"/>
      <c r="C185" s="88">
        <f t="shared" si="74"/>
        <v>4939</v>
      </c>
      <c r="D185" s="89"/>
      <c r="E185" s="89"/>
      <c r="F185" s="106">
        <v>953</v>
      </c>
      <c r="G185" s="106">
        <v>40</v>
      </c>
      <c r="H185" s="106"/>
      <c r="I185" s="106">
        <v>187</v>
      </c>
      <c r="J185" s="106">
        <v>238</v>
      </c>
      <c r="K185" s="106">
        <v>80</v>
      </c>
      <c r="L185" s="106"/>
      <c r="M185" s="106"/>
      <c r="N185" s="106"/>
      <c r="O185" s="106"/>
      <c r="P185" s="106"/>
      <c r="Q185" s="106">
        <v>210</v>
      </c>
      <c r="R185" s="106">
        <v>2527</v>
      </c>
      <c r="S185" s="106">
        <v>30</v>
      </c>
      <c r="T185" s="106">
        <v>200</v>
      </c>
      <c r="U185" s="106">
        <v>73</v>
      </c>
      <c r="V185" s="106"/>
      <c r="W185" s="106"/>
      <c r="X185" s="106">
        <v>321</v>
      </c>
      <c r="Y185" s="106">
        <v>80</v>
      </c>
      <c r="Z185" s="106"/>
      <c r="AD185" s="60"/>
      <c r="AE185" s="60"/>
    </row>
    <row r="186" spans="1:31" s="9" customFormat="1" ht="30" hidden="1" customHeight="1" x14ac:dyDescent="0.2">
      <c r="A186" s="19" t="s">
        <v>193</v>
      </c>
      <c r="B186" s="88"/>
      <c r="C186" s="88">
        <f t="shared" si="74"/>
        <v>4480</v>
      </c>
      <c r="D186" s="89"/>
      <c r="E186" s="89"/>
      <c r="F186" s="106">
        <v>1048</v>
      </c>
      <c r="G186" s="106">
        <v>40</v>
      </c>
      <c r="H186" s="106"/>
      <c r="I186" s="106">
        <v>201</v>
      </c>
      <c r="J186" s="106">
        <v>235</v>
      </c>
      <c r="K186" s="106">
        <v>128</v>
      </c>
      <c r="L186" s="106"/>
      <c r="M186" s="106"/>
      <c r="N186" s="106"/>
      <c r="O186" s="106"/>
      <c r="P186" s="106"/>
      <c r="Q186" s="106">
        <v>230</v>
      </c>
      <c r="R186" s="106">
        <v>1952</v>
      </c>
      <c r="S186" s="106">
        <v>30</v>
      </c>
      <c r="T186" s="106">
        <v>100</v>
      </c>
      <c r="U186" s="106">
        <v>73</v>
      </c>
      <c r="V186" s="106"/>
      <c r="W186" s="106"/>
      <c r="X186" s="106">
        <v>233</v>
      </c>
      <c r="Y186" s="106">
        <v>210</v>
      </c>
      <c r="Z186" s="106"/>
      <c r="AD186" s="60"/>
      <c r="AE186" s="60"/>
    </row>
    <row r="187" spans="1:31" s="9" customFormat="1" ht="30" hidden="1" customHeight="1" x14ac:dyDescent="0.2">
      <c r="A187" s="19" t="s">
        <v>194</v>
      </c>
      <c r="B187" s="88"/>
      <c r="C187" s="88">
        <f t="shared" si="74"/>
        <v>134.80498725256098</v>
      </c>
      <c r="D187" s="89"/>
      <c r="E187" s="89"/>
      <c r="F187" s="110">
        <f t="shared" ref="F187:G187" si="109">F186/F185*10</f>
        <v>10.996852046169989</v>
      </c>
      <c r="G187" s="110">
        <f t="shared" si="109"/>
        <v>10</v>
      </c>
      <c r="H187" s="110"/>
      <c r="I187" s="110">
        <f>I186/I185*10</f>
        <v>10.748663101604279</v>
      </c>
      <c r="J187" s="110">
        <f t="shared" ref="J187:K187" si="110">J186/J185*10</f>
        <v>9.8739495798319332</v>
      </c>
      <c r="K187" s="110">
        <f t="shared" si="110"/>
        <v>16</v>
      </c>
      <c r="L187" s="110"/>
      <c r="M187" s="110"/>
      <c r="N187" s="110"/>
      <c r="O187" s="110"/>
      <c r="P187" s="110"/>
      <c r="Q187" s="110">
        <f t="shared" ref="Q187:Y187" si="111">Q186/Q185*10</f>
        <v>10.952380952380953</v>
      </c>
      <c r="R187" s="110">
        <f t="shared" si="111"/>
        <v>7.7245745943806892</v>
      </c>
      <c r="S187" s="110">
        <f t="shared" si="111"/>
        <v>10</v>
      </c>
      <c r="T187" s="110">
        <f t="shared" si="111"/>
        <v>5</v>
      </c>
      <c r="U187" s="110">
        <f t="shared" si="111"/>
        <v>10</v>
      </c>
      <c r="V187" s="110"/>
      <c r="W187" s="110"/>
      <c r="X187" s="110">
        <f t="shared" si="111"/>
        <v>7.2585669781931461</v>
      </c>
      <c r="Y187" s="110">
        <f t="shared" si="111"/>
        <v>26.25</v>
      </c>
      <c r="Z187" s="106"/>
      <c r="AD187" s="60"/>
      <c r="AE187" s="60"/>
    </row>
    <row r="188" spans="1:31" s="9" customFormat="1" ht="30" hidden="1" customHeight="1" x14ac:dyDescent="0.2">
      <c r="A188" s="24" t="s">
        <v>186</v>
      </c>
      <c r="B188" s="88"/>
      <c r="C188" s="88">
        <f t="shared" si="74"/>
        <v>39.299999999999997</v>
      </c>
      <c r="D188" s="89" t="e">
        <f t="shared" ref="D188:D204" si="112">C188/B188</f>
        <v>#DIV/0!</v>
      </c>
      <c r="E188" s="89"/>
      <c r="F188" s="99"/>
      <c r="G188" s="99"/>
      <c r="H188" s="110">
        <v>20</v>
      </c>
      <c r="I188" s="99"/>
      <c r="J188" s="106"/>
      <c r="K188" s="106"/>
      <c r="L188" s="106"/>
      <c r="M188" s="106">
        <f t="shared" ref="M188" si="113">M189</f>
        <v>2</v>
      </c>
      <c r="N188" s="106"/>
      <c r="O188" s="106"/>
      <c r="P188" s="106"/>
      <c r="Q188" s="106">
        <v>14</v>
      </c>
      <c r="R188" s="106"/>
      <c r="S188" s="106"/>
      <c r="T188" s="106">
        <f>T189</f>
        <v>0.3</v>
      </c>
      <c r="U188" s="106">
        <v>3</v>
      </c>
      <c r="V188" s="106"/>
      <c r="W188" s="106"/>
      <c r="X188" s="106"/>
      <c r="Y188" s="106"/>
      <c r="Z188" s="106"/>
      <c r="AD188" s="60"/>
      <c r="AE188" s="60"/>
    </row>
    <row r="189" spans="1:31" s="9" customFormat="1" ht="30" hidden="1" customHeight="1" x14ac:dyDescent="0.2">
      <c r="A189" s="24" t="s">
        <v>188</v>
      </c>
      <c r="B189" s="88"/>
      <c r="C189" s="88">
        <f t="shared" si="74"/>
        <v>21.8</v>
      </c>
      <c r="D189" s="89" t="e">
        <f t="shared" si="112"/>
        <v>#DIV/0!</v>
      </c>
      <c r="E189" s="89"/>
      <c r="F189" s="99"/>
      <c r="G189" s="99"/>
      <c r="H189" s="110">
        <v>2</v>
      </c>
      <c r="I189" s="99"/>
      <c r="J189" s="106"/>
      <c r="K189" s="106"/>
      <c r="L189" s="106"/>
      <c r="M189" s="106">
        <v>2</v>
      </c>
      <c r="N189" s="106"/>
      <c r="O189" s="106"/>
      <c r="P189" s="106"/>
      <c r="Q189" s="106">
        <v>14</v>
      </c>
      <c r="R189" s="106"/>
      <c r="S189" s="106"/>
      <c r="T189" s="106">
        <v>0.3</v>
      </c>
      <c r="U189" s="106">
        <v>3</v>
      </c>
      <c r="V189" s="106"/>
      <c r="W189" s="106"/>
      <c r="X189" s="106"/>
      <c r="Y189" s="106"/>
      <c r="Z189" s="106">
        <v>0.5</v>
      </c>
      <c r="AD189" s="60"/>
      <c r="AE189" s="60"/>
    </row>
    <row r="190" spans="1:31" s="9" customFormat="1" ht="30" hidden="1" customHeight="1" x14ac:dyDescent="0.2">
      <c r="A190" s="19" t="s">
        <v>187</v>
      </c>
      <c r="B190" s="88"/>
      <c r="C190" s="88">
        <f t="shared" si="74"/>
        <v>53.95</v>
      </c>
      <c r="D190" s="89" t="e">
        <f t="shared" si="112"/>
        <v>#DIV/0!</v>
      </c>
      <c r="E190" s="89"/>
      <c r="F190" s="99"/>
      <c r="G190" s="99"/>
      <c r="H190" s="110">
        <v>26</v>
      </c>
      <c r="I190" s="99"/>
      <c r="J190" s="106"/>
      <c r="K190" s="106"/>
      <c r="L190" s="106"/>
      <c r="M190" s="106">
        <f t="shared" ref="M190" si="114">M191</f>
        <v>0.5</v>
      </c>
      <c r="N190" s="106"/>
      <c r="O190" s="106"/>
      <c r="P190" s="106"/>
      <c r="Q190" s="106">
        <v>18</v>
      </c>
      <c r="R190" s="106"/>
      <c r="S190" s="106"/>
      <c r="T190" s="106">
        <v>0.65</v>
      </c>
      <c r="U190" s="106">
        <v>8.8000000000000007</v>
      </c>
      <c r="V190" s="106"/>
      <c r="W190" s="106"/>
      <c r="X190" s="106"/>
      <c r="Y190" s="106"/>
      <c r="Z190" s="106"/>
      <c r="AD190" s="60"/>
      <c r="AE190" s="60"/>
    </row>
    <row r="191" spans="1:31" s="9" customFormat="1" ht="30" hidden="1" customHeight="1" x14ac:dyDescent="0.2">
      <c r="A191" s="19" t="s">
        <v>190</v>
      </c>
      <c r="B191" s="88"/>
      <c r="C191" s="88">
        <f t="shared" si="74"/>
        <v>30.82</v>
      </c>
      <c r="D191" s="89" t="e">
        <f t="shared" si="112"/>
        <v>#DIV/0!</v>
      </c>
      <c r="E191" s="89"/>
      <c r="F191" s="99"/>
      <c r="G191" s="99"/>
      <c r="H191" s="110">
        <v>1.67</v>
      </c>
      <c r="I191" s="99"/>
      <c r="J191" s="106"/>
      <c r="K191" s="106"/>
      <c r="L191" s="106"/>
      <c r="M191" s="106">
        <v>0.5</v>
      </c>
      <c r="N191" s="106"/>
      <c r="O191" s="106"/>
      <c r="P191" s="106"/>
      <c r="Q191" s="106">
        <v>18</v>
      </c>
      <c r="R191" s="106"/>
      <c r="S191" s="106"/>
      <c r="T191" s="106">
        <v>0.65</v>
      </c>
      <c r="U191" s="106">
        <v>8.8000000000000007</v>
      </c>
      <c r="V191" s="106"/>
      <c r="W191" s="106"/>
      <c r="X191" s="106"/>
      <c r="Y191" s="106"/>
      <c r="Z191" s="106">
        <v>1.2</v>
      </c>
      <c r="AD191" s="60"/>
      <c r="AE191" s="60"/>
    </row>
    <row r="192" spans="1:31" s="9" customFormat="1" ht="30" hidden="1" customHeight="1" x14ac:dyDescent="0.2">
      <c r="A192" s="24" t="s">
        <v>94</v>
      </c>
      <c r="B192" s="88"/>
      <c r="C192" s="88">
        <f t="shared" si="74"/>
        <v>79.357142857142861</v>
      </c>
      <c r="D192" s="89" t="e">
        <f t="shared" si="112"/>
        <v>#DIV/0!</v>
      </c>
      <c r="E192" s="89"/>
      <c r="F192" s="106"/>
      <c r="G192" s="106"/>
      <c r="H192" s="110">
        <f>H190/H188*10</f>
        <v>13</v>
      </c>
      <c r="I192" s="110"/>
      <c r="J192" s="110"/>
      <c r="K192" s="110"/>
      <c r="L192" s="110"/>
      <c r="M192" s="110">
        <f t="shared" ref="M192" si="115">M193</f>
        <v>2.5</v>
      </c>
      <c r="N192" s="110"/>
      <c r="O192" s="110"/>
      <c r="P192" s="110"/>
      <c r="Q192" s="110">
        <f t="shared" ref="Q192" si="116">Q193</f>
        <v>12.857142857142858</v>
      </c>
      <c r="R192" s="110"/>
      <c r="S192" s="110"/>
      <c r="T192" s="110">
        <f>T193</f>
        <v>21.666666666666671</v>
      </c>
      <c r="U192" s="110">
        <f>U193</f>
        <v>29.333333333333336</v>
      </c>
      <c r="V192" s="106"/>
      <c r="W192" s="106"/>
      <c r="X192" s="106"/>
      <c r="Y192" s="106"/>
      <c r="Z192" s="106"/>
      <c r="AD192" s="60"/>
      <c r="AE192" s="60"/>
    </row>
    <row r="193" spans="1:31" s="9" customFormat="1" ht="30" hidden="1" customHeight="1" x14ac:dyDescent="0.2">
      <c r="A193" s="24" t="s">
        <v>189</v>
      </c>
      <c r="B193" s="88"/>
      <c r="C193" s="88">
        <f t="shared" si="74"/>
        <v>98.707142857142856</v>
      </c>
      <c r="D193" s="89" t="e">
        <f t="shared" si="112"/>
        <v>#DIV/0!</v>
      </c>
      <c r="E193" s="89"/>
      <c r="F193" s="139"/>
      <c r="G193" s="139"/>
      <c r="H193" s="141">
        <f>H191/H189*10</f>
        <v>8.35</v>
      </c>
      <c r="I193" s="139"/>
      <c r="J193" s="139"/>
      <c r="K193" s="139"/>
      <c r="L193" s="139"/>
      <c r="M193" s="141">
        <f t="shared" ref="M193" si="117">M191/M189*10</f>
        <v>2.5</v>
      </c>
      <c r="N193" s="141"/>
      <c r="O193" s="141"/>
      <c r="P193" s="141"/>
      <c r="Q193" s="141">
        <f t="shared" ref="Q193" si="118">Q191/Q189*10</f>
        <v>12.857142857142858</v>
      </c>
      <c r="R193" s="141"/>
      <c r="S193" s="141"/>
      <c r="T193" s="141">
        <f>T191/T189*10</f>
        <v>21.666666666666671</v>
      </c>
      <c r="U193" s="141">
        <f>U191/U189*10</f>
        <v>29.333333333333336</v>
      </c>
      <c r="V193" s="139"/>
      <c r="W193" s="139"/>
      <c r="X193" s="139"/>
      <c r="Y193" s="139"/>
      <c r="Z193" s="139">
        <f>Z191/Z189*10</f>
        <v>24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5">
        <v>107.8</v>
      </c>
      <c r="C194" s="88">
        <f t="shared" si="74"/>
        <v>116.9</v>
      </c>
      <c r="D194" s="89">
        <f t="shared" si="112"/>
        <v>1.0844155844155845</v>
      </c>
      <c r="E194" s="89"/>
      <c r="F194" s="139"/>
      <c r="G194" s="139"/>
      <c r="H194" s="139"/>
      <c r="I194" s="139">
        <v>22</v>
      </c>
      <c r="J194" s="139"/>
      <c r="K194" s="139"/>
      <c r="L194" s="139"/>
      <c r="M194" s="141"/>
      <c r="N194" s="141"/>
      <c r="O194" s="141"/>
      <c r="P194" s="141">
        <v>4</v>
      </c>
      <c r="Q194" s="141"/>
      <c r="R194" s="141"/>
      <c r="S194" s="141">
        <v>30</v>
      </c>
      <c r="T194" s="141">
        <v>15.7</v>
      </c>
      <c r="U194" s="141">
        <v>3.2</v>
      </c>
      <c r="V194" s="139"/>
      <c r="W194" s="139"/>
      <c r="X194" s="139">
        <v>42</v>
      </c>
      <c r="Y194" s="139"/>
      <c r="Z194" s="139"/>
      <c r="AD194" s="60"/>
      <c r="AE194" s="60"/>
    </row>
    <row r="195" spans="1:31" s="9" customFormat="1" ht="30" hidden="1" customHeight="1" x14ac:dyDescent="0.2">
      <c r="A195" s="19" t="s">
        <v>196</v>
      </c>
      <c r="B195" s="115">
        <v>153.1</v>
      </c>
      <c r="C195" s="88">
        <f t="shared" si="74"/>
        <v>194.77999999999997</v>
      </c>
      <c r="D195" s="89">
        <f t="shared" si="112"/>
        <v>1.2722403657740038</v>
      </c>
      <c r="E195" s="89"/>
      <c r="F195" s="139"/>
      <c r="G195" s="139"/>
      <c r="H195" s="141"/>
      <c r="I195" s="139">
        <v>35.200000000000003</v>
      </c>
      <c r="J195" s="139"/>
      <c r="K195" s="139"/>
      <c r="L195" s="139"/>
      <c r="M195" s="141"/>
      <c r="N195" s="141"/>
      <c r="O195" s="141"/>
      <c r="P195" s="141">
        <v>2.08</v>
      </c>
      <c r="Q195" s="141"/>
      <c r="R195" s="141"/>
      <c r="S195" s="141">
        <v>50.1</v>
      </c>
      <c r="T195" s="141">
        <v>17.600000000000001</v>
      </c>
      <c r="U195" s="141">
        <v>4</v>
      </c>
      <c r="V195" s="139"/>
      <c r="W195" s="139"/>
      <c r="X195" s="139">
        <v>85.8</v>
      </c>
      <c r="Y195" s="139"/>
      <c r="Z195" s="139"/>
      <c r="AD195" s="60"/>
      <c r="AE195" s="60"/>
    </row>
    <row r="196" spans="1:31" s="9" customFormat="1" ht="30" hidden="1" customHeight="1" x14ac:dyDescent="0.2">
      <c r="A196" s="19" t="s">
        <v>94</v>
      </c>
      <c r="B196" s="128">
        <f>B195/B194*10</f>
        <v>14.202226345083488</v>
      </c>
      <c r="C196" s="88">
        <f t="shared" si="74"/>
        <v>82.038762511373989</v>
      </c>
      <c r="D196" s="89">
        <f t="shared" si="112"/>
        <v>5.7764719782665681</v>
      </c>
      <c r="E196" s="89"/>
      <c r="F196" s="139"/>
      <c r="G196" s="139"/>
      <c r="H196" s="141"/>
      <c r="I196" s="141">
        <f t="shared" ref="I196" si="119">I195/I194*10</f>
        <v>16</v>
      </c>
      <c r="J196" s="141"/>
      <c r="K196" s="141"/>
      <c r="L196" s="141"/>
      <c r="M196" s="141"/>
      <c r="N196" s="141"/>
      <c r="O196" s="141"/>
      <c r="P196" s="141">
        <f t="shared" ref="P196" si="120">P195/P194*10</f>
        <v>5.2</v>
      </c>
      <c r="Q196" s="141"/>
      <c r="R196" s="141"/>
      <c r="S196" s="141">
        <f t="shared" ref="S196:U196" si="121">S195/S194*10</f>
        <v>16.700000000000003</v>
      </c>
      <c r="T196" s="141">
        <f t="shared" si="121"/>
        <v>11.210191082802549</v>
      </c>
      <c r="U196" s="141">
        <f t="shared" si="121"/>
        <v>12.5</v>
      </c>
      <c r="V196" s="141"/>
      <c r="W196" s="141"/>
      <c r="X196" s="141">
        <f>X195/X194*10</f>
        <v>20.428571428571427</v>
      </c>
      <c r="Y196" s="139"/>
      <c r="Z196" s="139"/>
      <c r="AD196" s="60"/>
      <c r="AE196" s="60"/>
    </row>
    <row r="197" spans="1:31" s="23" customFormat="1" ht="30" customHeight="1" x14ac:dyDescent="0.2">
      <c r="A197" s="19" t="s">
        <v>114</v>
      </c>
      <c r="B197" s="88">
        <v>11509</v>
      </c>
      <c r="C197" s="88">
        <f t="shared" si="74"/>
        <v>11910</v>
      </c>
      <c r="D197" s="89">
        <f t="shared" si="112"/>
        <v>1.0348422973325224</v>
      </c>
      <c r="E197" s="89"/>
      <c r="F197" s="109">
        <v>8100</v>
      </c>
      <c r="G197" s="109">
        <v>155</v>
      </c>
      <c r="H197" s="109"/>
      <c r="I197" s="109"/>
      <c r="J197" s="109"/>
      <c r="K197" s="109"/>
      <c r="L197" s="109">
        <v>2300</v>
      </c>
      <c r="M197" s="109"/>
      <c r="N197" s="109"/>
      <c r="O197" s="109"/>
      <c r="P197" s="109"/>
      <c r="Q197" s="109"/>
      <c r="R197" s="109">
        <v>855</v>
      </c>
      <c r="S197" s="109"/>
      <c r="T197" s="109"/>
      <c r="U197" s="109"/>
      <c r="V197" s="109"/>
      <c r="W197" s="109"/>
      <c r="X197" s="109"/>
      <c r="Y197" s="109"/>
      <c r="Z197" s="109">
        <v>500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42">
        <f>B197/B200</f>
        <v>0.10960952380952381</v>
      </c>
      <c r="C198" s="88">
        <f t="shared" si="74"/>
        <v>1.9558327511220333</v>
      </c>
      <c r="D198" s="89">
        <f t="shared" si="112"/>
        <v>17.843638792928445</v>
      </c>
      <c r="E198" s="89"/>
      <c r="F198" s="103">
        <f>F197/F200</f>
        <v>1.0876863166375721</v>
      </c>
      <c r="G198" s="103">
        <f t="shared" ref="G198:Z198" si="122">G197/G200</f>
        <v>3.7934410181106215E-2</v>
      </c>
      <c r="H198" s="103">
        <f t="shared" si="122"/>
        <v>0</v>
      </c>
      <c r="I198" s="103">
        <f>I197/I200</f>
        <v>0</v>
      </c>
      <c r="J198" s="103">
        <f t="shared" si="122"/>
        <v>0</v>
      </c>
      <c r="K198" s="103">
        <f t="shared" si="122"/>
        <v>0</v>
      </c>
      <c r="L198" s="103">
        <f t="shared" si="122"/>
        <v>0.53500814142823916</v>
      </c>
      <c r="M198" s="103">
        <f t="shared" si="122"/>
        <v>0</v>
      </c>
      <c r="N198" s="103">
        <f t="shared" si="122"/>
        <v>0</v>
      </c>
      <c r="O198" s="103">
        <f t="shared" si="122"/>
        <v>0</v>
      </c>
      <c r="P198" s="103">
        <f t="shared" si="122"/>
        <v>0</v>
      </c>
      <c r="Q198" s="103">
        <f t="shared" si="122"/>
        <v>0</v>
      </c>
      <c r="R198" s="103">
        <f t="shared" si="122"/>
        <v>0.11958041958041958</v>
      </c>
      <c r="S198" s="103">
        <f t="shared" si="122"/>
        <v>0</v>
      </c>
      <c r="T198" s="103">
        <f t="shared" si="122"/>
        <v>0</v>
      </c>
      <c r="U198" s="103">
        <f t="shared" si="122"/>
        <v>0</v>
      </c>
      <c r="V198" s="103">
        <f t="shared" si="122"/>
        <v>0</v>
      </c>
      <c r="W198" s="103">
        <f t="shared" si="122"/>
        <v>0</v>
      </c>
      <c r="X198" s="103">
        <f t="shared" si="122"/>
        <v>0</v>
      </c>
      <c r="Y198" s="103">
        <f t="shared" si="122"/>
        <v>0</v>
      </c>
      <c r="Z198" s="103">
        <f t="shared" si="122"/>
        <v>0.17562346329469616</v>
      </c>
      <c r="AD198" s="63"/>
      <c r="AE198" s="63"/>
    </row>
    <row r="199" spans="1:31" s="9" customFormat="1" ht="30" hidden="1" customHeight="1" x14ac:dyDescent="0.2">
      <c r="A199" s="19" t="s">
        <v>116</v>
      </c>
      <c r="B199" s="88">
        <v>190819</v>
      </c>
      <c r="C199" s="88">
        <f t="shared" si="74"/>
        <v>148953</v>
      </c>
      <c r="D199" s="89">
        <f t="shared" si="112"/>
        <v>0.78059836808703531</v>
      </c>
      <c r="E199" s="89"/>
      <c r="F199" s="91">
        <v>9545</v>
      </c>
      <c r="G199" s="91">
        <v>3513</v>
      </c>
      <c r="H199" s="91">
        <v>13265</v>
      </c>
      <c r="I199" s="91">
        <v>7003</v>
      </c>
      <c r="J199" s="91">
        <v>6085</v>
      </c>
      <c r="K199" s="91">
        <v>14900</v>
      </c>
      <c r="L199" s="91">
        <v>5590</v>
      </c>
      <c r="M199" s="91">
        <v>8100</v>
      </c>
      <c r="N199" s="91">
        <v>3463</v>
      </c>
      <c r="O199" s="91">
        <v>5400</v>
      </c>
      <c r="P199" s="91">
        <v>1545</v>
      </c>
      <c r="Q199" s="91">
        <v>3560</v>
      </c>
      <c r="R199" s="91">
        <v>11949</v>
      </c>
      <c r="S199" s="91">
        <v>9000</v>
      </c>
      <c r="T199" s="91">
        <v>5618</v>
      </c>
      <c r="U199" s="91">
        <v>3273</v>
      </c>
      <c r="V199" s="91">
        <v>3221</v>
      </c>
      <c r="W199" s="91">
        <v>3490</v>
      </c>
      <c r="X199" s="91">
        <v>4200</v>
      </c>
      <c r="Y199" s="91">
        <v>22363</v>
      </c>
      <c r="Z199" s="91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88">
        <v>105000</v>
      </c>
      <c r="C200" s="88">
        <f t="shared" si="74"/>
        <v>105000</v>
      </c>
      <c r="D200" s="89">
        <f t="shared" si="112"/>
        <v>1</v>
      </c>
      <c r="E200" s="89"/>
      <c r="F200" s="91">
        <v>7447</v>
      </c>
      <c r="G200" s="91">
        <v>4086</v>
      </c>
      <c r="H200" s="91">
        <v>5495</v>
      </c>
      <c r="I200" s="91">
        <v>6800</v>
      </c>
      <c r="J200" s="91">
        <v>3371</v>
      </c>
      <c r="K200" s="91">
        <v>5900</v>
      </c>
      <c r="L200" s="91">
        <v>4299</v>
      </c>
      <c r="M200" s="91">
        <v>5051</v>
      </c>
      <c r="N200" s="91">
        <v>4521</v>
      </c>
      <c r="O200" s="91">
        <v>2229</v>
      </c>
      <c r="P200" s="91">
        <v>3400</v>
      </c>
      <c r="Q200" s="91">
        <v>7053</v>
      </c>
      <c r="R200" s="91">
        <v>7150</v>
      </c>
      <c r="S200" s="91">
        <v>5109</v>
      </c>
      <c r="T200" s="91">
        <v>7663</v>
      </c>
      <c r="U200" s="91">
        <v>4085</v>
      </c>
      <c r="V200" s="91">
        <v>3293</v>
      </c>
      <c r="W200" s="91">
        <v>2200</v>
      </c>
      <c r="X200" s="91">
        <v>6100</v>
      </c>
      <c r="Y200" s="91">
        <v>6901</v>
      </c>
      <c r="Z200" s="91">
        <v>2847</v>
      </c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88">
        <v>89005</v>
      </c>
      <c r="C201" s="88">
        <f t="shared" si="74"/>
        <v>81874.5</v>
      </c>
      <c r="D201" s="89">
        <f t="shared" si="112"/>
        <v>0.91988652322903208</v>
      </c>
      <c r="E201" s="89"/>
      <c r="F201" s="109">
        <v>7600</v>
      </c>
      <c r="G201" s="109">
        <v>1982</v>
      </c>
      <c r="H201" s="109">
        <v>4437</v>
      </c>
      <c r="I201" s="109">
        <v>4816</v>
      </c>
      <c r="J201" s="109">
        <v>3103</v>
      </c>
      <c r="K201" s="109">
        <v>5900</v>
      </c>
      <c r="L201" s="109">
        <v>2435</v>
      </c>
      <c r="M201" s="109">
        <v>2683</v>
      </c>
      <c r="N201" s="109">
        <v>4229</v>
      </c>
      <c r="O201" s="109">
        <v>1458.5</v>
      </c>
      <c r="P201" s="109">
        <v>2125</v>
      </c>
      <c r="Q201" s="109">
        <v>5235</v>
      </c>
      <c r="R201" s="109">
        <v>3645</v>
      </c>
      <c r="S201" s="109">
        <v>5112</v>
      </c>
      <c r="T201" s="109">
        <v>6830</v>
      </c>
      <c r="U201" s="109">
        <v>3550</v>
      </c>
      <c r="V201" s="109">
        <v>1693</v>
      </c>
      <c r="W201" s="109">
        <v>1141</v>
      </c>
      <c r="X201" s="109">
        <v>6338</v>
      </c>
      <c r="Y201" s="109">
        <v>5492</v>
      </c>
      <c r="Z201" s="109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43">
        <f>B201/B200</f>
        <v>0.84766666666666668</v>
      </c>
      <c r="C202" s="88">
        <f t="shared" si="74"/>
        <v>15.861770792327436</v>
      </c>
      <c r="D202" s="89">
        <f t="shared" si="112"/>
        <v>18.712273840732326</v>
      </c>
      <c r="E202" s="89"/>
      <c r="F202" s="134">
        <f t="shared" ref="F202:Z202" si="123">F201/F200</f>
        <v>1.020545185980932</v>
      </c>
      <c r="G202" s="134">
        <f t="shared" si="123"/>
        <v>0.48507097405775818</v>
      </c>
      <c r="H202" s="134">
        <f t="shared" si="123"/>
        <v>0.80746132848043672</v>
      </c>
      <c r="I202" s="134">
        <f t="shared" si="123"/>
        <v>0.70823529411764707</v>
      </c>
      <c r="J202" s="134">
        <f t="shared" si="123"/>
        <v>0.92049836843666566</v>
      </c>
      <c r="K202" s="134">
        <f t="shared" si="123"/>
        <v>1</v>
      </c>
      <c r="L202" s="134">
        <f t="shared" si="123"/>
        <v>0.5664107932077227</v>
      </c>
      <c r="M202" s="134">
        <f t="shared" si="123"/>
        <v>0.5311819441694714</v>
      </c>
      <c r="N202" s="134">
        <f t="shared" si="123"/>
        <v>0.93541251935412517</v>
      </c>
      <c r="O202" s="134">
        <f t="shared" si="123"/>
        <v>0.6543292956482728</v>
      </c>
      <c r="P202" s="134">
        <f t="shared" si="123"/>
        <v>0.625</v>
      </c>
      <c r="Q202" s="134">
        <f t="shared" si="123"/>
        <v>0.74223734581029355</v>
      </c>
      <c r="R202" s="134">
        <f t="shared" si="123"/>
        <v>0.50979020979020984</v>
      </c>
      <c r="S202" s="134">
        <f t="shared" si="123"/>
        <v>1.0005871990604815</v>
      </c>
      <c r="T202" s="134">
        <f t="shared" si="123"/>
        <v>0.89129583713950145</v>
      </c>
      <c r="U202" s="134">
        <f t="shared" si="123"/>
        <v>0.86903304773561807</v>
      </c>
      <c r="V202" s="134">
        <f t="shared" si="123"/>
        <v>0.51412086243546917</v>
      </c>
      <c r="W202" s="134">
        <f t="shared" si="123"/>
        <v>0.51863636363636367</v>
      </c>
      <c r="X202" s="134">
        <f t="shared" si="123"/>
        <v>1.0390163934426229</v>
      </c>
      <c r="Y202" s="134">
        <f t="shared" si="123"/>
        <v>0.7958266917837995</v>
      </c>
      <c r="Z202" s="134">
        <f t="shared" si="123"/>
        <v>0.72708113804004215</v>
      </c>
      <c r="AD202" s="60"/>
      <c r="AE202" s="60"/>
    </row>
    <row r="203" spans="1:31" s="9" customFormat="1" ht="30" hidden="1" customHeight="1" x14ac:dyDescent="0.2">
      <c r="A203" s="8" t="s">
        <v>119</v>
      </c>
      <c r="B203" s="94">
        <v>75052</v>
      </c>
      <c r="C203" s="88">
        <f t="shared" si="74"/>
        <v>71638</v>
      </c>
      <c r="D203" s="89">
        <f t="shared" si="112"/>
        <v>0.95451153866652449</v>
      </c>
      <c r="E203" s="89"/>
      <c r="F203" s="91">
        <v>7300</v>
      </c>
      <c r="G203" s="91">
        <v>1364</v>
      </c>
      <c r="H203" s="91">
        <v>4337</v>
      </c>
      <c r="I203" s="91">
        <v>4447</v>
      </c>
      <c r="J203" s="91">
        <v>2796</v>
      </c>
      <c r="K203" s="91">
        <v>5400</v>
      </c>
      <c r="L203" s="91">
        <v>1291</v>
      </c>
      <c r="M203" s="91">
        <v>1945</v>
      </c>
      <c r="N203" s="91">
        <v>4146</v>
      </c>
      <c r="O203" s="91">
        <v>1459</v>
      </c>
      <c r="P203" s="91">
        <v>1456</v>
      </c>
      <c r="Q203" s="91">
        <v>4750</v>
      </c>
      <c r="R203" s="91">
        <v>3228</v>
      </c>
      <c r="S203" s="91">
        <v>4683</v>
      </c>
      <c r="T203" s="91">
        <v>6587</v>
      </c>
      <c r="U203" s="91">
        <v>3384</v>
      </c>
      <c r="V203" s="91">
        <v>1693</v>
      </c>
      <c r="W203" s="91">
        <v>1141</v>
      </c>
      <c r="X203" s="91">
        <v>4904</v>
      </c>
      <c r="Y203" s="91">
        <v>4359</v>
      </c>
      <c r="Z203" s="91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94">
        <v>10126</v>
      </c>
      <c r="C204" s="88">
        <f t="shared" si="74"/>
        <v>9155</v>
      </c>
      <c r="D204" s="89">
        <f t="shared" si="112"/>
        <v>0.90410823622358283</v>
      </c>
      <c r="E204" s="89"/>
      <c r="F204" s="91">
        <v>300</v>
      </c>
      <c r="G204" s="91">
        <v>618</v>
      </c>
      <c r="H204" s="91">
        <v>100</v>
      </c>
      <c r="I204" s="91">
        <v>319</v>
      </c>
      <c r="J204" s="91">
        <v>307</v>
      </c>
      <c r="K204" s="91">
        <v>500</v>
      </c>
      <c r="L204" s="91">
        <v>1114</v>
      </c>
      <c r="M204" s="91">
        <v>738</v>
      </c>
      <c r="N204" s="91">
        <v>83</v>
      </c>
      <c r="O204" s="91"/>
      <c r="P204" s="91">
        <v>669</v>
      </c>
      <c r="Q204" s="91">
        <v>205</v>
      </c>
      <c r="R204" s="91">
        <v>65</v>
      </c>
      <c r="S204" s="91">
        <v>429</v>
      </c>
      <c r="T204" s="91">
        <v>243</v>
      </c>
      <c r="U204" s="91">
        <v>114</v>
      </c>
      <c r="V204" s="91"/>
      <c r="W204" s="91"/>
      <c r="X204" s="91">
        <v>1434</v>
      </c>
      <c r="Y204" s="91">
        <v>815</v>
      </c>
      <c r="Z204" s="91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88"/>
      <c r="C205" s="88">
        <f t="shared" si="74"/>
        <v>0</v>
      </c>
      <c r="D205" s="89"/>
      <c r="E205" s="89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  <c r="AD205" s="60"/>
      <c r="AE205" s="60"/>
    </row>
    <row r="206" spans="1:31" s="23" customFormat="1" ht="45" hidden="1" outlineLevel="1" x14ac:dyDescent="0.2">
      <c r="A206" s="8" t="s">
        <v>185</v>
      </c>
      <c r="B206" s="99">
        <v>90210</v>
      </c>
      <c r="C206" s="88">
        <f t="shared" si="74"/>
        <v>85622</v>
      </c>
      <c r="D206" s="89">
        <f t="shared" ref="D206:D211" si="124">C206/B206</f>
        <v>0.94914089347079034</v>
      </c>
      <c r="E206" s="89"/>
      <c r="F206" s="133">
        <v>525</v>
      </c>
      <c r="G206" s="133">
        <v>1935</v>
      </c>
      <c r="H206" s="133">
        <v>8650</v>
      </c>
      <c r="I206" s="133">
        <v>7161</v>
      </c>
      <c r="J206" s="133">
        <v>5166</v>
      </c>
      <c r="K206" s="133">
        <v>4954</v>
      </c>
      <c r="L206" s="133">
        <v>3099</v>
      </c>
      <c r="M206" s="133">
        <v>4544</v>
      </c>
      <c r="N206" s="133">
        <v>2352</v>
      </c>
      <c r="O206" s="133">
        <v>2851</v>
      </c>
      <c r="P206" s="106">
        <v>2583</v>
      </c>
      <c r="Q206" s="106">
        <v>4265</v>
      </c>
      <c r="R206" s="106">
        <v>4509</v>
      </c>
      <c r="S206" s="106">
        <v>2954</v>
      </c>
      <c r="T206" s="106">
        <v>3251</v>
      </c>
      <c r="U206" s="106">
        <v>4037</v>
      </c>
      <c r="V206" s="106">
        <v>911</v>
      </c>
      <c r="W206" s="106">
        <v>1606</v>
      </c>
      <c r="X206" s="106">
        <v>7753</v>
      </c>
      <c r="Y206" s="106">
        <v>7601</v>
      </c>
      <c r="Z206" s="133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99">
        <v>43838</v>
      </c>
      <c r="C207" s="88">
        <f>SUM(F207:Z207)</f>
        <v>28769</v>
      </c>
      <c r="D207" s="89">
        <f t="shared" si="124"/>
        <v>0.65625712851863682</v>
      </c>
      <c r="E207" s="89"/>
      <c r="F207" s="106">
        <v>250</v>
      </c>
      <c r="G207" s="106">
        <v>695</v>
      </c>
      <c r="H207" s="106">
        <v>4333</v>
      </c>
      <c r="I207" s="106">
        <v>1554</v>
      </c>
      <c r="J207" s="106">
        <v>402</v>
      </c>
      <c r="K207" s="106">
        <v>4422</v>
      </c>
      <c r="L207" s="108"/>
      <c r="M207" s="106">
        <v>2290</v>
      </c>
      <c r="N207" s="106">
        <v>1077</v>
      </c>
      <c r="O207" s="106">
        <v>640</v>
      </c>
      <c r="P207" s="106">
        <v>240</v>
      </c>
      <c r="Q207" s="106">
        <v>917</v>
      </c>
      <c r="R207" s="106">
        <v>750</v>
      </c>
      <c r="S207" s="106">
        <v>166</v>
      </c>
      <c r="T207" s="106">
        <v>2361</v>
      </c>
      <c r="U207" s="106">
        <v>2026</v>
      </c>
      <c r="V207" s="106">
        <v>905</v>
      </c>
      <c r="W207" s="106">
        <v>473</v>
      </c>
      <c r="X207" s="106">
        <v>346</v>
      </c>
      <c r="Y207" s="106">
        <v>3522</v>
      </c>
      <c r="Z207" s="106">
        <v>1400</v>
      </c>
      <c r="AD207" s="64"/>
      <c r="AE207" s="64"/>
    </row>
    <row r="208" spans="1:31" s="23" customFormat="1" ht="30" hidden="1" customHeight="1" x14ac:dyDescent="0.2">
      <c r="A208" s="8" t="s">
        <v>121</v>
      </c>
      <c r="B208" s="145">
        <f>B207/B206</f>
        <v>0.48595499390311497</v>
      </c>
      <c r="C208" s="88">
        <f t="shared" si="74"/>
        <v>7.5493884769798392</v>
      </c>
      <c r="D208" s="89">
        <f t="shared" si="124"/>
        <v>15.535159781658635</v>
      </c>
      <c r="E208" s="89"/>
      <c r="F208" s="146">
        <f t="shared" ref="F208:Z208" si="125">F207/F206</f>
        <v>0.47619047619047616</v>
      </c>
      <c r="G208" s="146">
        <f t="shared" si="125"/>
        <v>0.35917312661498707</v>
      </c>
      <c r="H208" s="146">
        <f t="shared" si="125"/>
        <v>0.50092485549132948</v>
      </c>
      <c r="I208" s="146">
        <f t="shared" si="125"/>
        <v>0.21700879765395895</v>
      </c>
      <c r="J208" s="146">
        <f t="shared" si="125"/>
        <v>7.7816492450638791E-2</v>
      </c>
      <c r="K208" s="146">
        <f t="shared" si="125"/>
        <v>0.8926120306822769</v>
      </c>
      <c r="L208" s="146">
        <f t="shared" si="125"/>
        <v>0</v>
      </c>
      <c r="M208" s="146">
        <f t="shared" si="125"/>
        <v>0.50396126760563376</v>
      </c>
      <c r="N208" s="146">
        <f t="shared" si="125"/>
        <v>0.45790816326530615</v>
      </c>
      <c r="O208" s="146">
        <f t="shared" si="125"/>
        <v>0.22448263767099264</v>
      </c>
      <c r="P208" s="146">
        <f t="shared" si="125"/>
        <v>9.2915214866434379E-2</v>
      </c>
      <c r="Q208" s="146">
        <f t="shared" si="125"/>
        <v>0.21500586166471278</v>
      </c>
      <c r="R208" s="146">
        <f t="shared" si="125"/>
        <v>0.16633399866932802</v>
      </c>
      <c r="S208" s="146">
        <f t="shared" si="125"/>
        <v>5.6194989844278946E-2</v>
      </c>
      <c r="T208" s="146">
        <f t="shared" si="125"/>
        <v>0.72623808059058748</v>
      </c>
      <c r="U208" s="146">
        <f t="shared" si="125"/>
        <v>0.50185781520931383</v>
      </c>
      <c r="V208" s="146">
        <f t="shared" si="125"/>
        <v>0.99341383095499447</v>
      </c>
      <c r="W208" s="146">
        <f t="shared" si="125"/>
        <v>0.29452054794520549</v>
      </c>
      <c r="X208" s="146">
        <f t="shared" si="125"/>
        <v>4.4627885979620793E-2</v>
      </c>
      <c r="Y208" s="146">
        <f t="shared" si="125"/>
        <v>0.46336008419944746</v>
      </c>
      <c r="Z208" s="146">
        <f t="shared" si="125"/>
        <v>0.28484231943031535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99"/>
      <c r="C209" s="88">
        <f t="shared" si="74"/>
        <v>0</v>
      </c>
      <c r="D209" s="89" t="e">
        <f t="shared" si="124"/>
        <v>#DIV/0!</v>
      </c>
      <c r="E209" s="89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34"/>
      <c r="R209" s="108"/>
      <c r="S209" s="108"/>
      <c r="T209" s="108"/>
      <c r="U209" s="108"/>
      <c r="V209" s="108"/>
      <c r="W209" s="108"/>
      <c r="X209" s="108"/>
      <c r="Y209" s="108"/>
      <c r="Z209" s="108"/>
      <c r="AD209" s="63"/>
      <c r="AE209" s="63"/>
    </row>
    <row r="210" spans="1:36" s="26" customFormat="1" ht="30" customHeight="1" outlineLevel="1" x14ac:dyDescent="0.2">
      <c r="A210" s="19" t="s">
        <v>123</v>
      </c>
      <c r="B210" s="88">
        <v>352</v>
      </c>
      <c r="C210" s="88">
        <f>SUM(F210:Z210)</f>
        <v>1548</v>
      </c>
      <c r="D210" s="89">
        <f t="shared" si="124"/>
        <v>4.3977272727272725</v>
      </c>
      <c r="E210" s="89"/>
      <c r="F210" s="108"/>
      <c r="G210" s="106"/>
      <c r="H210" s="106">
        <v>690</v>
      </c>
      <c r="I210" s="106"/>
      <c r="J210" s="106"/>
      <c r="K210" s="106">
        <v>365</v>
      </c>
      <c r="L210" s="106"/>
      <c r="M210" s="106"/>
      <c r="N210" s="106"/>
      <c r="O210" s="106"/>
      <c r="P210" s="108"/>
      <c r="Q210" s="106"/>
      <c r="R210" s="106"/>
      <c r="S210" s="106"/>
      <c r="T210" s="106"/>
      <c r="U210" s="106">
        <v>493</v>
      </c>
      <c r="V210" s="106"/>
      <c r="W210" s="106"/>
      <c r="X210" s="106"/>
      <c r="Y210" s="106"/>
      <c r="Z210" s="106"/>
      <c r="AD210" s="64"/>
      <c r="AE210" s="64"/>
    </row>
    <row r="211" spans="1:36" s="23" customFormat="1" ht="30" hidden="1" customHeight="1" x14ac:dyDescent="0.2">
      <c r="A211" s="8" t="s">
        <v>124</v>
      </c>
      <c r="B211" s="89"/>
      <c r="C211" s="88">
        <f t="shared" ref="C211:C215" si="126">SUM(F211:Z211)</f>
        <v>0</v>
      </c>
      <c r="D211" s="89" t="e">
        <f t="shared" si="124"/>
        <v>#DIV/0!</v>
      </c>
      <c r="E211" s="89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  <c r="AD211" s="63"/>
      <c r="AE211" s="63"/>
    </row>
    <row r="212" spans="1:36" s="23" customFormat="1" ht="30" customHeight="1" x14ac:dyDescent="0.2">
      <c r="A212" s="10" t="s">
        <v>125</v>
      </c>
      <c r="B212" s="88"/>
      <c r="C212" s="88"/>
      <c r="D212" s="99"/>
      <c r="E212" s="99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D212" s="63"/>
      <c r="AE212" s="63"/>
    </row>
    <row r="213" spans="1:36" s="26" customFormat="1" ht="30" customHeight="1" outlineLevel="1" x14ac:dyDescent="0.2">
      <c r="A213" s="24" t="s">
        <v>126</v>
      </c>
      <c r="B213" s="88">
        <v>24415</v>
      </c>
      <c r="C213" s="88">
        <f t="shared" si="126"/>
        <v>10781</v>
      </c>
      <c r="D213" s="102">
        <f t="shared" ref="D213:D225" si="127">C213/B213</f>
        <v>0.44157280360434159</v>
      </c>
      <c r="E213" s="102"/>
      <c r="F213" s="94">
        <v>556</v>
      </c>
      <c r="G213" s="94">
        <v>69</v>
      </c>
      <c r="H213" s="94">
        <v>450</v>
      </c>
      <c r="I213" s="94">
        <v>633</v>
      </c>
      <c r="J213" s="94">
        <v>95</v>
      </c>
      <c r="K213" s="94">
        <v>3300</v>
      </c>
      <c r="L213" s="94"/>
      <c r="M213" s="94">
        <v>1884</v>
      </c>
      <c r="N213" s="94"/>
      <c r="O213" s="94">
        <v>144</v>
      </c>
      <c r="P213" s="94">
        <v>12</v>
      </c>
      <c r="Q213" s="94">
        <v>125</v>
      </c>
      <c r="R213" s="94">
        <v>325</v>
      </c>
      <c r="S213" s="94">
        <v>6</v>
      </c>
      <c r="T213" s="94">
        <v>537</v>
      </c>
      <c r="U213" s="94">
        <v>71</v>
      </c>
      <c r="V213" s="94"/>
      <c r="W213" s="94"/>
      <c r="X213" s="94">
        <v>114</v>
      </c>
      <c r="Y213" s="94">
        <v>2210</v>
      </c>
      <c r="Z213" s="94">
        <v>250</v>
      </c>
      <c r="AD213" s="64"/>
      <c r="AE213" s="64"/>
    </row>
    <row r="214" spans="1:36" s="23" customFormat="1" ht="30" hidden="1" customHeight="1" outlineLevel="1" x14ac:dyDescent="0.2">
      <c r="A214" s="10" t="s">
        <v>127</v>
      </c>
      <c r="B214" s="88"/>
      <c r="C214" s="88">
        <f t="shared" si="126"/>
        <v>120307.47919999999</v>
      </c>
      <c r="D214" s="102" t="e">
        <f t="shared" si="127"/>
        <v>#DIV/0!</v>
      </c>
      <c r="E214" s="102"/>
      <c r="F214" s="133">
        <v>1207.7333333333333</v>
      </c>
      <c r="G214" s="133">
        <v>3157.7</v>
      </c>
      <c r="H214" s="133">
        <v>13421.670444444446</v>
      </c>
      <c r="I214" s="133">
        <v>16738.306666666664</v>
      </c>
      <c r="J214" s="133">
        <v>6738.656133333332</v>
      </c>
      <c r="K214" s="133">
        <v>4332.9066666666668</v>
      </c>
      <c r="L214" s="133">
        <v>4557.2115555555547</v>
      </c>
      <c r="M214" s="133">
        <v>7321.0106666666661</v>
      </c>
      <c r="N214" s="133">
        <v>5194.1657333333324</v>
      </c>
      <c r="O214" s="133">
        <v>4366.3360000000002</v>
      </c>
      <c r="P214" s="133">
        <v>3312.66</v>
      </c>
      <c r="Q214" s="133">
        <v>5970.848</v>
      </c>
      <c r="R214" s="133">
        <v>8346.2182222222218</v>
      </c>
      <c r="S214" s="133">
        <v>2807.9999999999995</v>
      </c>
      <c r="T214" s="133">
        <v>5640.8266666666668</v>
      </c>
      <c r="U214" s="133">
        <v>3639.125</v>
      </c>
      <c r="V214" s="133">
        <v>3434.9038888888881</v>
      </c>
      <c r="W214" s="133">
        <v>1069.5</v>
      </c>
      <c r="X214" s="133">
        <v>5788</v>
      </c>
      <c r="Y214" s="133">
        <v>6389.7499999999991</v>
      </c>
      <c r="Z214" s="133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99"/>
      <c r="C215" s="88">
        <f t="shared" si="126"/>
        <v>0</v>
      </c>
      <c r="D215" s="102" t="e">
        <f t="shared" si="127"/>
        <v>#DIV/0!</v>
      </c>
      <c r="E215" s="102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27"/>
      <c r="AD215" s="63"/>
      <c r="AE215" s="63"/>
    </row>
    <row r="216" spans="1:36" s="23" customFormat="1" ht="30" customHeight="1" collapsed="1" x14ac:dyDescent="0.2">
      <c r="A216" s="10" t="s">
        <v>129</v>
      </c>
      <c r="B216" s="145">
        <v>0.20300000000000001</v>
      </c>
      <c r="C216" s="145">
        <f>C213/C214</f>
        <v>8.9612051317920063E-2</v>
      </c>
      <c r="D216" s="102">
        <f t="shared" si="127"/>
        <v>0.44143867644295592</v>
      </c>
      <c r="E216" s="102"/>
      <c r="F216" s="146">
        <f t="shared" ref="F216" si="128">F213/F214</f>
        <v>0.46036652682711415</v>
      </c>
      <c r="G216" s="146">
        <f>G213/G214</f>
        <v>2.1851347499762485E-2</v>
      </c>
      <c r="H216" s="146">
        <f>H213/H214</f>
        <v>3.3527868372469682E-2</v>
      </c>
      <c r="I216" s="146">
        <f>I213/I214</f>
        <v>3.7817445492295924E-2</v>
      </c>
      <c r="J216" s="146">
        <f>J213/J214</f>
        <v>1.4097766397379216E-2</v>
      </c>
      <c r="K216" s="146">
        <f>K213/K214</f>
        <v>0.76161345117057677</v>
      </c>
      <c r="L216" s="146">
        <f t="shared" ref="L216:N216" si="129">L213/L214</f>
        <v>0</v>
      </c>
      <c r="M216" s="146">
        <f t="shared" si="129"/>
        <v>0.25734151823846546</v>
      </c>
      <c r="N216" s="146">
        <f t="shared" si="129"/>
        <v>0</v>
      </c>
      <c r="O216" s="146">
        <f t="shared" ref="O216:R216" si="130">O213/O214</f>
        <v>3.2979596622889303E-2</v>
      </c>
      <c r="P216" s="146">
        <f t="shared" si="130"/>
        <v>3.6224665374653604E-3</v>
      </c>
      <c r="Q216" s="146">
        <f t="shared" si="130"/>
        <v>2.0935049761775883E-2</v>
      </c>
      <c r="R216" s="146">
        <f t="shared" si="130"/>
        <v>3.8939791813095814E-2</v>
      </c>
      <c r="S216" s="146">
        <f>S213/S214</f>
        <v>2.136752136752137E-3</v>
      </c>
      <c r="T216" s="146">
        <f>T213/T214</f>
        <v>9.5198812467203381E-2</v>
      </c>
      <c r="U216" s="146">
        <f>U213/U214</f>
        <v>1.9510184453680485E-2</v>
      </c>
      <c r="V216" s="146"/>
      <c r="W216" s="146"/>
      <c r="X216" s="146">
        <f>X213/X214</f>
        <v>1.9695922598479614E-2</v>
      </c>
      <c r="Y216" s="146">
        <f>Y213/Y214</f>
        <v>0.34586642669901019</v>
      </c>
      <c r="Z216" s="146">
        <f>Z213/Z214</f>
        <v>3.637977457862844E-2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88">
        <v>113512</v>
      </c>
      <c r="C217" s="99">
        <f>SUM(F217:Z217)</f>
        <v>80832</v>
      </c>
      <c r="D217" s="102">
        <f t="shared" si="127"/>
        <v>0.71210092325040519</v>
      </c>
      <c r="E217" s="102"/>
      <c r="F217" s="94">
        <v>80</v>
      </c>
      <c r="G217" s="94">
        <v>3640</v>
      </c>
      <c r="H217" s="94">
        <v>13180</v>
      </c>
      <c r="I217" s="94">
        <v>4750</v>
      </c>
      <c r="J217" s="94"/>
      <c r="K217" s="94">
        <v>6550</v>
      </c>
      <c r="L217" s="94"/>
      <c r="M217" s="94">
        <v>1550</v>
      </c>
      <c r="N217" s="94">
        <v>6800</v>
      </c>
      <c r="O217" s="94">
        <v>1940</v>
      </c>
      <c r="P217" s="94">
        <v>2000</v>
      </c>
      <c r="Q217" s="94">
        <v>7052</v>
      </c>
      <c r="R217" s="94">
        <v>600</v>
      </c>
      <c r="S217" s="94">
        <v>1000</v>
      </c>
      <c r="T217" s="94">
        <v>2740</v>
      </c>
      <c r="U217" s="94">
        <v>18632</v>
      </c>
      <c r="V217" s="94"/>
      <c r="W217" s="94"/>
      <c r="X217" s="94"/>
      <c r="Y217" s="94">
        <v>6633</v>
      </c>
      <c r="Z217" s="94">
        <v>3685</v>
      </c>
      <c r="AD217" s="64"/>
      <c r="AE217" s="64"/>
    </row>
    <row r="218" spans="1:36" s="23" customFormat="1" ht="28.15" hidden="1" customHeight="1" outlineLevel="1" x14ac:dyDescent="0.2">
      <c r="A218" s="10" t="s">
        <v>127</v>
      </c>
      <c r="B218" s="88"/>
      <c r="C218" s="99">
        <f>SUM(F218:Z218)</f>
        <v>308691.75513333338</v>
      </c>
      <c r="D218" s="102" t="e">
        <f t="shared" si="127"/>
        <v>#DIV/0!</v>
      </c>
      <c r="E218" s="102"/>
      <c r="F218" s="133">
        <v>345.06666666666666</v>
      </c>
      <c r="G218" s="133">
        <v>8525.7899999999991</v>
      </c>
      <c r="H218" s="133">
        <v>27768.973333333332</v>
      </c>
      <c r="I218" s="133">
        <v>19000.239999999998</v>
      </c>
      <c r="J218" s="133">
        <v>9167.7065999999995</v>
      </c>
      <c r="K218" s="133">
        <v>11327.456</v>
      </c>
      <c r="L218" s="133">
        <v>749.13066666666668</v>
      </c>
      <c r="M218" s="133">
        <v>18161.738000000001</v>
      </c>
      <c r="N218" s="133">
        <v>14325.844200000001</v>
      </c>
      <c r="O218" s="133">
        <v>15009.280000000002</v>
      </c>
      <c r="P218" s="133">
        <v>8026.83</v>
      </c>
      <c r="Q218" s="133">
        <v>17539.366000000002</v>
      </c>
      <c r="R218" s="133">
        <v>2601.4186666666669</v>
      </c>
      <c r="S218" s="133">
        <v>3285.3599999999997</v>
      </c>
      <c r="T218" s="133">
        <v>12194.140000000001</v>
      </c>
      <c r="U218" s="133">
        <v>65504.250000000007</v>
      </c>
      <c r="V218" s="133">
        <v>5888.4066666666649</v>
      </c>
      <c r="W218" s="133">
        <v>534.75000000000011</v>
      </c>
      <c r="X218" s="133">
        <v>7379.7</v>
      </c>
      <c r="Y218" s="133">
        <v>41533.375000000007</v>
      </c>
      <c r="Z218" s="133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99"/>
      <c r="C219" s="99">
        <f>C217*0.3</f>
        <v>24249.599999999999</v>
      </c>
      <c r="D219" s="102" t="e">
        <f t="shared" si="127"/>
        <v>#DIV/0!</v>
      </c>
      <c r="E219" s="102"/>
      <c r="F219" s="94">
        <f>F217*0.3</f>
        <v>24</v>
      </c>
      <c r="G219" s="94">
        <f t="shared" ref="G219:Z219" si="131">G217*0.3</f>
        <v>1092</v>
      </c>
      <c r="H219" s="94">
        <f t="shared" si="131"/>
        <v>3954</v>
      </c>
      <c r="I219" s="94">
        <f t="shared" si="131"/>
        <v>1425</v>
      </c>
      <c r="J219" s="94">
        <f t="shared" si="131"/>
        <v>0</v>
      </c>
      <c r="K219" s="94">
        <f t="shared" si="131"/>
        <v>1965</v>
      </c>
      <c r="L219" s="94">
        <f t="shared" si="131"/>
        <v>0</v>
      </c>
      <c r="M219" s="94">
        <f t="shared" si="131"/>
        <v>465</v>
      </c>
      <c r="N219" s="94">
        <f t="shared" si="131"/>
        <v>2040</v>
      </c>
      <c r="O219" s="94">
        <f t="shared" si="131"/>
        <v>582</v>
      </c>
      <c r="P219" s="94">
        <f t="shared" si="131"/>
        <v>600</v>
      </c>
      <c r="Q219" s="94">
        <f t="shared" si="131"/>
        <v>2115.6</v>
      </c>
      <c r="R219" s="94">
        <f t="shared" si="131"/>
        <v>180</v>
      </c>
      <c r="S219" s="94">
        <f t="shared" si="131"/>
        <v>300</v>
      </c>
      <c r="T219" s="94">
        <f t="shared" si="131"/>
        <v>822</v>
      </c>
      <c r="U219" s="94">
        <f t="shared" si="131"/>
        <v>5589.5999999999995</v>
      </c>
      <c r="V219" s="94">
        <f t="shared" si="131"/>
        <v>0</v>
      </c>
      <c r="W219" s="94">
        <f t="shared" si="131"/>
        <v>0</v>
      </c>
      <c r="X219" s="94">
        <f t="shared" si="131"/>
        <v>0</v>
      </c>
      <c r="Y219" s="94">
        <f t="shared" si="131"/>
        <v>1989.8999999999999</v>
      </c>
      <c r="Z219" s="94">
        <f t="shared" si="131"/>
        <v>1105.5</v>
      </c>
      <c r="AD219" s="63"/>
      <c r="AE219" s="63"/>
    </row>
    <row r="220" spans="1:36" s="26" customFormat="1" ht="30" customHeight="1" collapsed="1" x14ac:dyDescent="0.2">
      <c r="A220" s="10" t="s">
        <v>129</v>
      </c>
      <c r="B220" s="102">
        <v>0.377</v>
      </c>
      <c r="C220" s="102">
        <f>C217/C218</f>
        <v>0.26185344653953002</v>
      </c>
      <c r="D220" s="102">
        <f t="shared" si="127"/>
        <v>0.69457147623217508</v>
      </c>
      <c r="E220" s="102"/>
      <c r="F220" s="103">
        <f t="shared" ref="F220:Z220" si="132">F217/F218</f>
        <v>0.23183925811437403</v>
      </c>
      <c r="G220" s="103">
        <f t="shared" si="132"/>
        <v>0.42693990820791977</v>
      </c>
      <c r="H220" s="103">
        <f>H217/H218</f>
        <v>0.47463043886390233</v>
      </c>
      <c r="I220" s="103">
        <f t="shared" si="132"/>
        <v>0.24999684214515189</v>
      </c>
      <c r="J220" s="103">
        <f t="shared" si="132"/>
        <v>0</v>
      </c>
      <c r="K220" s="103">
        <f t="shared" si="132"/>
        <v>0.57824104547393518</v>
      </c>
      <c r="L220" s="103">
        <f t="shared" si="132"/>
        <v>0</v>
      </c>
      <c r="M220" s="103">
        <f t="shared" si="132"/>
        <v>8.5344255048718343E-2</v>
      </c>
      <c r="N220" s="103">
        <f t="shared" si="132"/>
        <v>0.47466661685459344</v>
      </c>
      <c r="O220" s="103">
        <f t="shared" si="132"/>
        <v>0.12925336858263686</v>
      </c>
      <c r="P220" s="103">
        <f t="shared" si="132"/>
        <v>0.24916436501084488</v>
      </c>
      <c r="Q220" s="103">
        <f t="shared" si="132"/>
        <v>0.40206698463330998</v>
      </c>
      <c r="R220" s="103">
        <f t="shared" si="132"/>
        <v>0.2306433822775675</v>
      </c>
      <c r="S220" s="103">
        <f t="shared" si="132"/>
        <v>0.30438064626098815</v>
      </c>
      <c r="T220" s="103">
        <f t="shared" si="132"/>
        <v>0.2246980926904234</v>
      </c>
      <c r="U220" s="103">
        <f t="shared" si="132"/>
        <v>0.28443955926523851</v>
      </c>
      <c r="V220" s="103">
        <f t="shared" si="132"/>
        <v>0</v>
      </c>
      <c r="W220" s="103">
        <f t="shared" si="132"/>
        <v>0</v>
      </c>
      <c r="X220" s="103">
        <f t="shared" si="132"/>
        <v>0</v>
      </c>
      <c r="Y220" s="103">
        <f t="shared" si="132"/>
        <v>0.15970288954365011</v>
      </c>
      <c r="Z220" s="103">
        <f t="shared" si="132"/>
        <v>0.18589579746018084</v>
      </c>
      <c r="AD220" s="64"/>
      <c r="AE220" s="64"/>
    </row>
    <row r="221" spans="1:36" s="26" customFormat="1" ht="30" customHeight="1" outlineLevel="1" x14ac:dyDescent="0.2">
      <c r="A221" s="24" t="s">
        <v>131</v>
      </c>
      <c r="B221" s="88"/>
      <c r="C221" s="99">
        <f>SUM(F221:Z221)</f>
        <v>250</v>
      </c>
      <c r="D221" s="102"/>
      <c r="E221" s="102"/>
      <c r="F221" s="94"/>
      <c r="G221" s="147"/>
      <c r="H221" s="94"/>
      <c r="I221" s="148"/>
      <c r="J221" s="148">
        <v>250</v>
      </c>
      <c r="K221" s="147"/>
      <c r="L221" s="147"/>
      <c r="M221" s="94"/>
      <c r="N221" s="147"/>
      <c r="O221" s="147"/>
      <c r="P221" s="94"/>
      <c r="Q221" s="94"/>
      <c r="R221" s="147"/>
      <c r="S221" s="147"/>
      <c r="T221" s="147"/>
      <c r="U221" s="147"/>
      <c r="V221" s="147"/>
      <c r="W221" s="147"/>
      <c r="X221" s="94"/>
      <c r="Y221" s="147"/>
      <c r="Z221" s="94"/>
      <c r="AD221" s="64"/>
      <c r="AE221" s="64"/>
    </row>
    <row r="222" spans="1:36" s="23" customFormat="1" ht="30" hidden="1" customHeight="1" outlineLevel="1" x14ac:dyDescent="0.2">
      <c r="A222" s="10" t="s">
        <v>127</v>
      </c>
      <c r="B222" s="88"/>
      <c r="C222" s="99">
        <f>SUM(F222:Z222)</f>
        <v>287684.26566666662</v>
      </c>
      <c r="D222" s="102"/>
      <c r="E222" s="102"/>
      <c r="F222" s="133"/>
      <c r="G222" s="133">
        <v>9473.1</v>
      </c>
      <c r="H222" s="133">
        <v>35868.257222222222</v>
      </c>
      <c r="I222" s="133">
        <v>39583.833333333328</v>
      </c>
      <c r="J222" s="133">
        <v>7052.0819999999994</v>
      </c>
      <c r="K222" s="133">
        <v>1237.9733333333334</v>
      </c>
      <c r="L222" s="133">
        <v>2965.3088888888888</v>
      </c>
      <c r="M222" s="133">
        <v>21822.243333333336</v>
      </c>
      <c r="N222" s="133">
        <v>5026.6120000000001</v>
      </c>
      <c r="O222" s="133">
        <v>9551.36</v>
      </c>
      <c r="P222" s="133">
        <v>10192.799999999999</v>
      </c>
      <c r="Q222" s="133">
        <v>18036.936666666668</v>
      </c>
      <c r="R222" s="133">
        <v>1896.8677777777775</v>
      </c>
      <c r="S222" s="133">
        <v>1544.3999999999999</v>
      </c>
      <c r="T222" s="133">
        <v>7051.0333333333347</v>
      </c>
      <c r="U222" s="133">
        <v>63684.6875</v>
      </c>
      <c r="V222" s="133">
        <v>6133.7569444444425</v>
      </c>
      <c r="W222" s="133">
        <v>0</v>
      </c>
      <c r="X222" s="133">
        <v>9405.5</v>
      </c>
      <c r="Y222" s="133">
        <v>21299.166666666668</v>
      </c>
      <c r="Z222" s="133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88"/>
      <c r="C223" s="99">
        <f>C221*0.19</f>
        <v>47.5</v>
      </c>
      <c r="D223" s="102"/>
      <c r="E223" s="102"/>
      <c r="F223" s="94"/>
      <c r="G223" s="94">
        <f t="shared" ref="G223:Z223" si="133">G221*0.19</f>
        <v>0</v>
      </c>
      <c r="H223" s="94">
        <f t="shared" si="133"/>
        <v>0</v>
      </c>
      <c r="I223" s="94">
        <f t="shared" si="133"/>
        <v>0</v>
      </c>
      <c r="J223" s="94">
        <f t="shared" si="133"/>
        <v>47.5</v>
      </c>
      <c r="K223" s="94">
        <f t="shared" si="133"/>
        <v>0</v>
      </c>
      <c r="L223" s="94">
        <f t="shared" si="133"/>
        <v>0</v>
      </c>
      <c r="M223" s="94">
        <f t="shared" si="133"/>
        <v>0</v>
      </c>
      <c r="N223" s="94">
        <f t="shared" si="133"/>
        <v>0</v>
      </c>
      <c r="O223" s="94">
        <f t="shared" si="133"/>
        <v>0</v>
      </c>
      <c r="P223" s="94">
        <f t="shared" si="133"/>
        <v>0</v>
      </c>
      <c r="Q223" s="94">
        <f t="shared" si="133"/>
        <v>0</v>
      </c>
      <c r="R223" s="94">
        <f t="shared" si="133"/>
        <v>0</v>
      </c>
      <c r="S223" s="94">
        <f t="shared" si="133"/>
        <v>0</v>
      </c>
      <c r="T223" s="94">
        <f t="shared" si="133"/>
        <v>0</v>
      </c>
      <c r="U223" s="94">
        <f t="shared" si="133"/>
        <v>0</v>
      </c>
      <c r="V223" s="94">
        <f t="shared" si="133"/>
        <v>0</v>
      </c>
      <c r="W223" s="94"/>
      <c r="X223" s="94">
        <f t="shared" si="133"/>
        <v>0</v>
      </c>
      <c r="Y223" s="94">
        <f t="shared" si="133"/>
        <v>0</v>
      </c>
      <c r="Z223" s="94">
        <f t="shared" si="133"/>
        <v>0</v>
      </c>
      <c r="AD223" s="63"/>
      <c r="AE223" s="63"/>
    </row>
    <row r="224" spans="1:36" s="26" customFormat="1" ht="30" customHeight="1" collapsed="1" x14ac:dyDescent="0.2">
      <c r="A224" s="10" t="s">
        <v>133</v>
      </c>
      <c r="B224" s="102"/>
      <c r="C224" s="102">
        <f>C221/C222</f>
        <v>8.690082490978824E-4</v>
      </c>
      <c r="D224" s="102"/>
      <c r="E224" s="102"/>
      <c r="F224" s="103"/>
      <c r="G224" s="103">
        <f>G221/G222</f>
        <v>0</v>
      </c>
      <c r="H224" s="103">
        <f>H221/H222</f>
        <v>0</v>
      </c>
      <c r="I224" s="103">
        <f>I221/I222</f>
        <v>0</v>
      </c>
      <c r="J224" s="103">
        <f t="shared" ref="J224" si="134">J221/J222</f>
        <v>3.545052368931615E-2</v>
      </c>
      <c r="K224" s="103">
        <f t="shared" ref="K224:Q224" si="135">K221/K222</f>
        <v>0</v>
      </c>
      <c r="L224" s="103">
        <f t="shared" si="135"/>
        <v>0</v>
      </c>
      <c r="M224" s="103">
        <f t="shared" si="135"/>
        <v>0</v>
      </c>
      <c r="N224" s="103">
        <f t="shared" si="135"/>
        <v>0</v>
      </c>
      <c r="O224" s="103">
        <f t="shared" si="135"/>
        <v>0</v>
      </c>
      <c r="P224" s="103">
        <f t="shared" si="135"/>
        <v>0</v>
      </c>
      <c r="Q224" s="103">
        <f t="shared" si="135"/>
        <v>0</v>
      </c>
      <c r="R224" s="103">
        <f t="shared" ref="R224" si="136">R221/R222</f>
        <v>0</v>
      </c>
      <c r="S224" s="103">
        <f>S221/S222</f>
        <v>0</v>
      </c>
      <c r="T224" s="103">
        <f>T221/T222</f>
        <v>0</v>
      </c>
      <c r="U224" s="103">
        <f>U221/U222</f>
        <v>0</v>
      </c>
      <c r="V224" s="103">
        <f t="shared" ref="V224:Z224" si="137">V221/V222</f>
        <v>0</v>
      </c>
      <c r="W224" s="103"/>
      <c r="X224" s="103">
        <f t="shared" si="137"/>
        <v>0</v>
      </c>
      <c r="Y224" s="103">
        <f t="shared" si="137"/>
        <v>0</v>
      </c>
      <c r="Z224" s="103">
        <f t="shared" si="137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99"/>
      <c r="C225" s="99">
        <f>SUM(F225:Z225)</f>
        <v>0</v>
      </c>
      <c r="D225" s="102" t="e">
        <f t="shared" si="127"/>
        <v>#DIV/0!</v>
      </c>
      <c r="E225" s="102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8"/>
      <c r="R225" s="106"/>
      <c r="S225" s="106"/>
      <c r="T225" s="106"/>
      <c r="U225" s="106"/>
      <c r="V225" s="106"/>
      <c r="W225" s="106"/>
      <c r="X225" s="106"/>
      <c r="Y225" s="106"/>
      <c r="Z225" s="106"/>
      <c r="AD225" s="63"/>
      <c r="AE225" s="63"/>
    </row>
    <row r="226" spans="1:31" s="23" customFormat="1" ht="30" hidden="1" customHeight="1" x14ac:dyDescent="0.2">
      <c r="A226" s="10" t="s">
        <v>132</v>
      </c>
      <c r="B226" s="99"/>
      <c r="C226" s="99">
        <f>C225*0.7</f>
        <v>0</v>
      </c>
      <c r="D226" s="102"/>
      <c r="E226" s="102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8"/>
      <c r="R226" s="94"/>
      <c r="S226" s="94"/>
      <c r="T226" s="94"/>
      <c r="U226" s="94"/>
      <c r="V226" s="94"/>
      <c r="W226" s="94"/>
      <c r="X226" s="94"/>
      <c r="Y226" s="94"/>
      <c r="Z226" s="94"/>
      <c r="AD226" s="63"/>
      <c r="AE226" s="63"/>
    </row>
    <row r="227" spans="1:31" s="23" customFormat="1" ht="30" hidden="1" customHeight="1" x14ac:dyDescent="0.2">
      <c r="A227" s="19" t="s">
        <v>135</v>
      </c>
      <c r="B227" s="99"/>
      <c r="C227" s="99">
        <f>SUM(F227:Z227)</f>
        <v>0</v>
      </c>
      <c r="D227" s="102" t="e">
        <f>C227/B227</f>
        <v>#DIV/0!</v>
      </c>
      <c r="E227" s="102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D227" s="63"/>
      <c r="AE227" s="63"/>
    </row>
    <row r="228" spans="1:31" s="23" customFormat="1" ht="30" hidden="1" customHeight="1" x14ac:dyDescent="0.2">
      <c r="A228" s="10" t="s">
        <v>132</v>
      </c>
      <c r="B228" s="99"/>
      <c r="C228" s="99">
        <f>C227*0.2</f>
        <v>0</v>
      </c>
      <c r="D228" s="102" t="e">
        <f>C228/B228</f>
        <v>#DIV/0!</v>
      </c>
      <c r="E228" s="102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8"/>
      <c r="R228" s="94"/>
      <c r="S228" s="94"/>
      <c r="T228" s="94"/>
      <c r="U228" s="94"/>
      <c r="V228" s="94"/>
      <c r="W228" s="94"/>
      <c r="X228" s="94"/>
      <c r="Y228" s="94"/>
      <c r="Z228" s="94"/>
      <c r="AD228" s="63"/>
      <c r="AE228" s="63"/>
    </row>
    <row r="229" spans="1:31" s="23" customFormat="1" ht="30" hidden="1" customHeight="1" x14ac:dyDescent="0.2">
      <c r="A229" s="19" t="s">
        <v>152</v>
      </c>
      <c r="B229" s="99"/>
      <c r="C229" s="99">
        <f>SUM(F229:Z229)</f>
        <v>0</v>
      </c>
      <c r="D229" s="102"/>
      <c r="E229" s="102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D229" s="63"/>
      <c r="AE229" s="63"/>
    </row>
    <row r="230" spans="1:31" s="23" customFormat="1" ht="30" hidden="1" customHeight="1" x14ac:dyDescent="0.2">
      <c r="A230" s="19" t="s">
        <v>136</v>
      </c>
      <c r="B230" s="99"/>
      <c r="C230" s="99">
        <f>C228+C226+C223+C219+C215</f>
        <v>24297.1</v>
      </c>
      <c r="D230" s="102" t="e">
        <f>C230/B230</f>
        <v>#DIV/0!</v>
      </c>
      <c r="E230" s="102"/>
      <c r="F230" s="94">
        <f>F228+F226+F223+F219+F215</f>
        <v>24</v>
      </c>
      <c r="G230" s="94">
        <f t="shared" ref="G230:Z230" si="138">G228+G226+G223+G219+G215</f>
        <v>1092</v>
      </c>
      <c r="H230" s="94">
        <f t="shared" si="138"/>
        <v>3954</v>
      </c>
      <c r="I230" s="94">
        <f t="shared" si="138"/>
        <v>1425</v>
      </c>
      <c r="J230" s="94">
        <f t="shared" si="138"/>
        <v>47.5</v>
      </c>
      <c r="K230" s="94">
        <f t="shared" si="138"/>
        <v>1965</v>
      </c>
      <c r="L230" s="94">
        <f t="shared" si="138"/>
        <v>0</v>
      </c>
      <c r="M230" s="94">
        <f t="shared" si="138"/>
        <v>465</v>
      </c>
      <c r="N230" s="94">
        <f t="shared" si="138"/>
        <v>2040</v>
      </c>
      <c r="O230" s="94">
        <f t="shared" si="138"/>
        <v>582</v>
      </c>
      <c r="P230" s="94">
        <f t="shared" si="138"/>
        <v>600</v>
      </c>
      <c r="Q230" s="94">
        <f t="shared" si="138"/>
        <v>2115.6</v>
      </c>
      <c r="R230" s="94">
        <f t="shared" si="138"/>
        <v>180</v>
      </c>
      <c r="S230" s="94">
        <f t="shared" si="138"/>
        <v>300</v>
      </c>
      <c r="T230" s="94">
        <f t="shared" si="138"/>
        <v>822</v>
      </c>
      <c r="U230" s="94">
        <f t="shared" si="138"/>
        <v>5589.5999999999995</v>
      </c>
      <c r="V230" s="94">
        <f t="shared" si="138"/>
        <v>0</v>
      </c>
      <c r="W230" s="94">
        <f t="shared" si="138"/>
        <v>0</v>
      </c>
      <c r="X230" s="94">
        <f t="shared" si="138"/>
        <v>0</v>
      </c>
      <c r="Y230" s="94">
        <f t="shared" si="138"/>
        <v>1989.8999999999999</v>
      </c>
      <c r="Z230" s="94">
        <f t="shared" si="138"/>
        <v>1105.5</v>
      </c>
      <c r="AD230" s="63"/>
      <c r="AE230" s="63"/>
    </row>
    <row r="231" spans="1:31" s="23" customFormat="1" ht="45" hidden="1" x14ac:dyDescent="0.2">
      <c r="A231" s="10" t="s">
        <v>157</v>
      </c>
      <c r="B231" s="94"/>
      <c r="C231" s="94">
        <f>SUM(F231:Z231)</f>
        <v>74461.299999999988</v>
      </c>
      <c r="D231" s="102"/>
      <c r="E231" s="102"/>
      <c r="F231" s="94">
        <v>323.5</v>
      </c>
      <c r="G231" s="94">
        <v>2186.1</v>
      </c>
      <c r="H231" s="94">
        <v>6718.2999999999993</v>
      </c>
      <c r="I231" s="94">
        <v>7270.4999999999991</v>
      </c>
      <c r="J231" s="94">
        <v>2681.3999999999996</v>
      </c>
      <c r="K231" s="94">
        <v>2652.8</v>
      </c>
      <c r="L231" s="94">
        <v>1003.3</v>
      </c>
      <c r="M231" s="94">
        <v>6033.8</v>
      </c>
      <c r="N231" s="94">
        <v>3181.3999999999996</v>
      </c>
      <c r="O231" s="94">
        <v>3148.8</v>
      </c>
      <c r="P231" s="94">
        <v>2123.5</v>
      </c>
      <c r="Q231" s="108">
        <v>4305.8999999999996</v>
      </c>
      <c r="R231" s="94">
        <v>2075.6</v>
      </c>
      <c r="S231" s="94">
        <v>1263.5999999999999</v>
      </c>
      <c r="T231" s="94">
        <v>2488.6</v>
      </c>
      <c r="U231" s="94">
        <v>10397.5</v>
      </c>
      <c r="V231" s="94">
        <v>1318.2999999999997</v>
      </c>
      <c r="W231" s="94">
        <v>279</v>
      </c>
      <c r="X231" s="94">
        <v>2170.5</v>
      </c>
      <c r="Y231" s="94">
        <v>7667.7</v>
      </c>
      <c r="Z231" s="94">
        <v>5171.2</v>
      </c>
      <c r="AD231" s="63"/>
      <c r="AE231" s="63"/>
    </row>
    <row r="232" spans="1:31" s="23" customFormat="1" ht="22.5" hidden="1" x14ac:dyDescent="0.2">
      <c r="A232" s="24" t="s">
        <v>151</v>
      </c>
      <c r="B232" s="128"/>
      <c r="C232" s="128">
        <f>C230/C231*10</f>
        <v>3.2630507391087722</v>
      </c>
      <c r="D232" s="102"/>
      <c r="E232" s="102"/>
      <c r="F232" s="101">
        <f>F230/F231*10</f>
        <v>0.74188562596599683</v>
      </c>
      <c r="G232" s="101">
        <f>G230/G231*10</f>
        <v>4.9951969260326612</v>
      </c>
      <c r="H232" s="101">
        <f t="shared" ref="H232:Z232" si="139">H230/H231*10</f>
        <v>5.8854174419123897</v>
      </c>
      <c r="I232" s="101">
        <f>I230/I231*10</f>
        <v>1.9599752424179908</v>
      </c>
      <c r="J232" s="101">
        <f t="shared" si="139"/>
        <v>0.1771462668755128</v>
      </c>
      <c r="K232" s="101">
        <f t="shared" si="139"/>
        <v>7.4072677925211092</v>
      </c>
      <c r="L232" s="101">
        <f t="shared" si="139"/>
        <v>0</v>
      </c>
      <c r="M232" s="101">
        <f t="shared" si="139"/>
        <v>0.77065862308992683</v>
      </c>
      <c r="N232" s="101">
        <f>N230/N231*10</f>
        <v>6.4122713270887033</v>
      </c>
      <c r="O232" s="101">
        <f t="shared" si="139"/>
        <v>1.8483231707317072</v>
      </c>
      <c r="P232" s="101">
        <f>P230/P231*10</f>
        <v>2.825523899222981</v>
      </c>
      <c r="Q232" s="101">
        <f t="shared" si="139"/>
        <v>4.9132585522190482</v>
      </c>
      <c r="R232" s="101">
        <f t="shared" si="139"/>
        <v>0.86721911736365398</v>
      </c>
      <c r="S232" s="101">
        <f t="shared" si="139"/>
        <v>2.3741690408357079</v>
      </c>
      <c r="T232" s="101">
        <f t="shared" si="139"/>
        <v>3.3030619625492248</v>
      </c>
      <c r="U232" s="101">
        <f>U230/U231*10</f>
        <v>5.3759076701130066</v>
      </c>
      <c r="V232" s="101">
        <f t="shared" si="139"/>
        <v>0</v>
      </c>
      <c r="W232" s="101">
        <f t="shared" si="139"/>
        <v>0</v>
      </c>
      <c r="X232" s="101">
        <f t="shared" si="139"/>
        <v>0</v>
      </c>
      <c r="Y232" s="101">
        <f t="shared" si="139"/>
        <v>2.5951719550843144</v>
      </c>
      <c r="Z232" s="101">
        <f t="shared" si="139"/>
        <v>2.1378016707920793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hidden="1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75"/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</row>
    <row r="243" spans="1:32" ht="20.25" hidden="1" customHeight="1" x14ac:dyDescent="0.25">
      <c r="A243" s="173"/>
      <c r="B243" s="174"/>
      <c r="C243" s="174"/>
      <c r="D243" s="174"/>
      <c r="E243" s="174"/>
      <c r="F243" s="174"/>
      <c r="G243" s="174"/>
      <c r="H243" s="174"/>
      <c r="I243" s="174"/>
      <c r="J243" s="174"/>
      <c r="K243" s="17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9">
        <v>7450</v>
      </c>
      <c r="G267" s="79">
        <v>2273</v>
      </c>
      <c r="H267" s="79">
        <v>2632</v>
      </c>
      <c r="I267" s="79">
        <v>5776</v>
      </c>
      <c r="J267" s="79">
        <v>2995</v>
      </c>
      <c r="K267" s="80">
        <v>5799</v>
      </c>
      <c r="L267" s="79">
        <v>4262</v>
      </c>
      <c r="M267" s="79">
        <v>3174</v>
      </c>
      <c r="N267" s="79">
        <v>5009</v>
      </c>
      <c r="O267" s="79">
        <v>1437</v>
      </c>
      <c r="P267" s="79">
        <v>1895</v>
      </c>
      <c r="Q267" s="80">
        <v>7055</v>
      </c>
      <c r="R267" s="79">
        <v>6899</v>
      </c>
      <c r="S267" s="79">
        <v>4489</v>
      </c>
      <c r="T267" s="80">
        <v>7908</v>
      </c>
      <c r="U267" s="79">
        <v>4099</v>
      </c>
      <c r="V267" s="79">
        <v>2782</v>
      </c>
      <c r="W267" s="79">
        <v>2085</v>
      </c>
      <c r="X267" s="79">
        <v>6228</v>
      </c>
      <c r="Y267" s="79">
        <v>5162</v>
      </c>
      <c r="Z267" s="81">
        <v>2584</v>
      </c>
    </row>
    <row r="268" spans="1:26" hidden="1" x14ac:dyDescent="0.25">
      <c r="C268" s="2">
        <f>SUM(F268:Z268)</f>
        <v>4424</v>
      </c>
      <c r="F268" s="75">
        <f t="shared" ref="F268:Z268" si="140">F20-F267</f>
        <v>0</v>
      </c>
      <c r="G268" s="75">
        <f t="shared" si="140"/>
        <v>887</v>
      </c>
      <c r="H268" s="75">
        <f t="shared" si="140"/>
        <v>2868</v>
      </c>
      <c r="I268" s="75">
        <f t="shared" si="140"/>
        <v>0</v>
      </c>
      <c r="J268" s="75">
        <f t="shared" si="140"/>
        <v>0</v>
      </c>
      <c r="K268" s="75">
        <f t="shared" si="140"/>
        <v>151</v>
      </c>
      <c r="L268" s="75">
        <f t="shared" si="140"/>
        <v>0</v>
      </c>
      <c r="M268" s="75">
        <f t="shared" si="140"/>
        <v>286</v>
      </c>
      <c r="N268" s="75">
        <f t="shared" si="140"/>
        <v>0</v>
      </c>
      <c r="O268" s="75">
        <f t="shared" si="140"/>
        <v>0</v>
      </c>
      <c r="P268" s="75">
        <f t="shared" si="140"/>
        <v>213</v>
      </c>
      <c r="Q268" s="75">
        <f t="shared" si="140"/>
        <v>0</v>
      </c>
      <c r="R268" s="75">
        <f t="shared" si="140"/>
        <v>144</v>
      </c>
      <c r="S268" s="75">
        <f t="shared" si="140"/>
        <v>-9</v>
      </c>
      <c r="T268" s="75">
        <f t="shared" si="140"/>
        <v>150</v>
      </c>
      <c r="U268" s="75">
        <f t="shared" si="140"/>
        <v>314</v>
      </c>
      <c r="V268" s="75">
        <f t="shared" si="140"/>
        <v>18</v>
      </c>
      <c r="W268" s="75">
        <f t="shared" si="140"/>
        <v>-573</v>
      </c>
      <c r="X268" s="75">
        <f t="shared" si="140"/>
        <v>-44</v>
      </c>
      <c r="Y268" s="75">
        <f t="shared" si="140"/>
        <v>0</v>
      </c>
      <c r="Z268" s="75">
        <f t="shared" si="140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77">
        <f t="shared" ref="B272:Z272" si="141">B42/$C42</f>
        <v>1.1284500325979365</v>
      </c>
      <c r="C272" s="77">
        <f t="shared" si="141"/>
        <v>1</v>
      </c>
      <c r="D272" s="77">
        <f t="shared" si="141"/>
        <v>4.4821342130268748E-6</v>
      </c>
      <c r="E272" s="77">
        <f t="shared" si="141"/>
        <v>1.0621515447476857E-4</v>
      </c>
      <c r="F272" s="78">
        <f t="shared" si="141"/>
        <v>7.5321718116107314E-2</v>
      </c>
      <c r="G272" s="78">
        <f t="shared" si="141"/>
        <v>3.2527126591773176E-2</v>
      </c>
      <c r="H272" s="78">
        <f t="shared" si="141"/>
        <v>7.4876626040213043E-2</v>
      </c>
      <c r="I272" s="78">
        <f t="shared" si="141"/>
        <v>6.7505294319664108E-2</v>
      </c>
      <c r="J272" s="78">
        <f t="shared" si="141"/>
        <v>3.6887005789737484E-2</v>
      </c>
      <c r="K272" s="78">
        <f t="shared" si="141"/>
        <v>5.8934237140000165E-2</v>
      </c>
      <c r="L272" s="78">
        <f t="shared" si="141"/>
        <v>3.1844314884435378E-2</v>
      </c>
      <c r="M272" s="78">
        <f t="shared" si="141"/>
        <v>5.0796133161433374E-2</v>
      </c>
      <c r="N272" s="78">
        <f t="shared" si="141"/>
        <v>4.3689833540621476E-2</v>
      </c>
      <c r="O272" s="78">
        <f t="shared" si="141"/>
        <v>2.0890497739387462E-2</v>
      </c>
      <c r="P272" s="78">
        <f t="shared" si="141"/>
        <v>2.1237973030454917E-2</v>
      </c>
      <c r="Q272" s="78">
        <f t="shared" si="141"/>
        <v>4.4033768326539775E-2</v>
      </c>
      <c r="R272" s="78">
        <f t="shared" si="141"/>
        <v>5.618275885265378E-2</v>
      </c>
      <c r="S272" s="78">
        <f t="shared" si="141"/>
        <v>5.3643710874256928E-2</v>
      </c>
      <c r="T272" s="78">
        <f t="shared" si="141"/>
        <v>5.7138695242926696E-2</v>
      </c>
      <c r="U272" s="78">
        <f t="shared" si="141"/>
        <v>3.8652200499818164E-2</v>
      </c>
      <c r="V272" s="78">
        <f t="shared" si="141"/>
        <v>3.9405822310139144E-2</v>
      </c>
      <c r="W272" s="78">
        <f t="shared" si="141"/>
        <v>1.9078264889467955E-2</v>
      </c>
      <c r="X272" s="78">
        <f t="shared" si="141"/>
        <v>4.0402221616402445E-2</v>
      </c>
      <c r="Y272" s="78">
        <f t="shared" si="141"/>
        <v>9.0722915514948765E-2</v>
      </c>
      <c r="Z272" s="78">
        <f t="shared" si="141"/>
        <v>4.6228881519018321E-2</v>
      </c>
    </row>
    <row r="273" spans="3:27" hidden="1" x14ac:dyDescent="0.25">
      <c r="C273" s="2">
        <v>222344</v>
      </c>
    </row>
    <row r="274" spans="3:27" hidden="1" x14ac:dyDescent="0.25">
      <c r="C274" s="76">
        <f>C273-C42</f>
        <v>24632.099999999977</v>
      </c>
    </row>
    <row r="275" spans="3:27" hidden="1" x14ac:dyDescent="0.25">
      <c r="C275" s="2">
        <f>C274/6000</f>
        <v>4.1053499999999961</v>
      </c>
    </row>
    <row r="276" spans="3:27" hidden="1" x14ac:dyDescent="0.25"/>
    <row r="277" spans="3:27" hidden="1" x14ac:dyDescent="0.25">
      <c r="F277" s="78">
        <f t="shared" ref="F277:AA277" si="142">F64/$C64</f>
        <v>0</v>
      </c>
      <c r="G277" s="78">
        <f t="shared" si="142"/>
        <v>1.5946430728078692E-2</v>
      </c>
      <c r="H277" s="78">
        <f t="shared" si="142"/>
        <v>0.14002889591655074</v>
      </c>
      <c r="I277" s="78">
        <f t="shared" si="142"/>
        <v>5.7411623673180923E-2</v>
      </c>
      <c r="J277" s="78">
        <f t="shared" si="142"/>
        <v>2.5943702166299133E-2</v>
      </c>
      <c r="K277" s="78">
        <f t="shared" si="142"/>
        <v>2.9455048062944789E-2</v>
      </c>
      <c r="L277" s="78">
        <f t="shared" si="142"/>
        <v>8.3176403755574543E-2</v>
      </c>
      <c r="M277" s="78">
        <f t="shared" si="142"/>
        <v>6.6648476254802941E-2</v>
      </c>
      <c r="N277" s="78">
        <f t="shared" si="142"/>
        <v>4.4193754724661284E-2</v>
      </c>
      <c r="O277" s="78">
        <f t="shared" si="142"/>
        <v>3.3078220262031395E-2</v>
      </c>
      <c r="P277" s="78">
        <f t="shared" si="142"/>
        <v>3.6947410326488073E-2</v>
      </c>
      <c r="Q277" s="78">
        <f t="shared" si="142"/>
        <v>5.1842673811621887E-2</v>
      </c>
      <c r="R277" s="78">
        <f t="shared" si="142"/>
        <v>4.8174771091558904E-2</v>
      </c>
      <c r="S277" s="78">
        <f t="shared" si="142"/>
        <v>1.3815021403554289E-2</v>
      </c>
      <c r="T277" s="78">
        <f t="shared" si="142"/>
        <v>3.741708079674004E-2</v>
      </c>
      <c r="U277" s="78">
        <f t="shared" si="142"/>
        <v>6.5820961616739948E-2</v>
      </c>
      <c r="V277" s="78">
        <f t="shared" si="142"/>
        <v>2.046421334669285E-2</v>
      </c>
      <c r="W277" s="78">
        <f t="shared" si="142"/>
        <v>2.0844422774992061E-2</v>
      </c>
      <c r="X277" s="78">
        <f t="shared" si="142"/>
        <v>2.9924718533196757E-2</v>
      </c>
      <c r="Y277" s="78">
        <f t="shared" si="142"/>
        <v>0.11655655503419649</v>
      </c>
      <c r="Z277" s="78">
        <f t="shared" si="142"/>
        <v>6.2309615720094295E-2</v>
      </c>
      <c r="AA277" s="78">
        <f t="shared" si="142"/>
        <v>0</v>
      </c>
    </row>
    <row r="278" spans="3:27" hidden="1" x14ac:dyDescent="0.25">
      <c r="H278" s="78">
        <f t="shared" ref="H278:Z278" si="143">H70/$C70</f>
        <v>0.23136041748562899</v>
      </c>
      <c r="I278" s="78">
        <f t="shared" si="143"/>
        <v>5.6059751491223567E-2</v>
      </c>
      <c r="J278" s="78">
        <f t="shared" si="143"/>
        <v>2.7289248947455377E-2</v>
      </c>
      <c r="K278" s="78">
        <f t="shared" si="143"/>
        <v>1.5667105345616342E-2</v>
      </c>
      <c r="L278" s="78">
        <f t="shared" si="143"/>
        <v>2.2959430742848678E-2</v>
      </c>
      <c r="M278" s="78">
        <f t="shared" si="143"/>
        <v>8.1753804258034371E-2</v>
      </c>
      <c r="N278" s="78">
        <f t="shared" si="143"/>
        <v>9.5142057917015615E-3</v>
      </c>
      <c r="O278" s="78">
        <f t="shared" si="143"/>
        <v>3.7658024121645102E-2</v>
      </c>
      <c r="P278" s="78">
        <f t="shared" si="143"/>
        <v>3.4752488221185346E-2</v>
      </c>
      <c r="Q278" s="78">
        <f t="shared" si="143"/>
        <v>2.4668569507825006E-2</v>
      </c>
      <c r="R278" s="78">
        <f t="shared" si="143"/>
        <v>9.0698297128077157E-2</v>
      </c>
      <c r="S278" s="78">
        <f t="shared" si="143"/>
        <v>4.6545545699522009E-3</v>
      </c>
      <c r="T278" s="78">
        <f t="shared" si="143"/>
        <v>3.6632540862659303E-2</v>
      </c>
      <c r="U278" s="78">
        <f t="shared" si="143"/>
        <v>2.0053894842388918E-2</v>
      </c>
      <c r="V278" s="78">
        <f t="shared" si="143"/>
        <v>1.6008933098611608E-2</v>
      </c>
      <c r="W278" s="78">
        <f t="shared" si="143"/>
        <v>6.8935263520711913E-3</v>
      </c>
      <c r="X278" s="78">
        <f t="shared" si="143"/>
        <v>8.8875215778769067E-3</v>
      </c>
      <c r="Y278" s="78">
        <f t="shared" si="143"/>
        <v>0.19882980965891286</v>
      </c>
      <c r="Z278" s="78">
        <f t="shared" si="143"/>
        <v>6.7169153463569706E-2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76">
        <f>SUM(F282:Z282)</f>
        <v>289451.80000000005</v>
      </c>
      <c r="F282" s="75">
        <f t="shared" ref="F282:Z282" si="144">F42+F55+F59+F61+F63++F64</f>
        <v>22875.5</v>
      </c>
      <c r="G282" s="75">
        <f t="shared" si="144"/>
        <v>8564</v>
      </c>
      <c r="H282" s="75">
        <f t="shared" si="144"/>
        <v>23745</v>
      </c>
      <c r="I282" s="75">
        <f t="shared" si="144"/>
        <v>18225.599999999999</v>
      </c>
      <c r="J282" s="75">
        <f t="shared" si="144"/>
        <v>9764</v>
      </c>
      <c r="K282" s="75">
        <f t="shared" si="144"/>
        <v>17519</v>
      </c>
      <c r="L282" s="75">
        <f t="shared" si="144"/>
        <v>11089</v>
      </c>
      <c r="M282" s="75">
        <f t="shared" si="144"/>
        <v>15623</v>
      </c>
      <c r="N282" s="75">
        <f t="shared" si="144"/>
        <v>11734</v>
      </c>
      <c r="O282" s="75">
        <f t="shared" si="144"/>
        <v>6402.3</v>
      </c>
      <c r="P282" s="75">
        <f t="shared" si="144"/>
        <v>8039.7</v>
      </c>
      <c r="Q282" s="75">
        <f t="shared" si="144"/>
        <v>11940</v>
      </c>
      <c r="R282" s="75">
        <f t="shared" si="144"/>
        <v>17311</v>
      </c>
      <c r="S282" s="75">
        <f t="shared" si="144"/>
        <v>13844.7</v>
      </c>
      <c r="T282" s="75">
        <f t="shared" si="144"/>
        <v>14417.5</v>
      </c>
      <c r="U282" s="75">
        <f t="shared" si="144"/>
        <v>11678</v>
      </c>
      <c r="V282" s="75">
        <f t="shared" si="144"/>
        <v>11709</v>
      </c>
      <c r="W282" s="75">
        <f t="shared" si="144"/>
        <v>5256</v>
      </c>
      <c r="X282" s="75">
        <f t="shared" si="144"/>
        <v>10895</v>
      </c>
      <c r="Y282" s="75">
        <f t="shared" si="144"/>
        <v>26127.5</v>
      </c>
      <c r="Z282" s="75">
        <f t="shared" si="144"/>
        <v>12692</v>
      </c>
    </row>
    <row r="287" spans="3:27" x14ac:dyDescent="0.25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>
        <f>AA41-AA20</f>
        <v>0</v>
      </c>
    </row>
  </sheetData>
  <dataConsolidate/>
  <mergeCells count="30"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2024-06-21T08:52:14Z</cp:lastPrinted>
  <dcterms:created xsi:type="dcterms:W3CDTF">2017-06-08T05:54:08Z</dcterms:created>
  <dcterms:modified xsi:type="dcterms:W3CDTF">2024-06-21T09:57:50Z</dcterms:modified>
</cp:coreProperties>
</file>