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для сайта" sheetId="1" state="visible" r:id="rId2"/>
  </sheets>
  <externalReferences>
    <externalReference r:id="rId1"/>
  </externalReferences>
  <definedNames>
    <definedName name="_xlnm.Print_Area" localSheetId="0">'для сайта'!$A$1:$T$63</definedName>
    <definedName name="god">'[1]Титульный'!$F$9</definedName>
  </definedNames>
  <calcPr/>
</workbook>
</file>

<file path=xl/sharedStrings.xml><?xml version="1.0" encoding="utf-8"?>
<sst xmlns="http://schemas.openxmlformats.org/spreadsheetml/2006/main" count="81" uniqueCount="81">
  <si>
    <t xml:space="preserve">Основные показатели работы предприятий ЖКХ по виду деятельности "Теплоснабжение" за 2023 год</t>
  </si>
  <si>
    <t xml:space="preserve">Наименование МО/РСО</t>
  </si>
  <si>
    <t xml:space="preserve">Утверждено в тарифе на тепловую энергию на 2020 год</t>
  </si>
  <si>
    <t xml:space="preserve">Основные показатели деятельности в сфере теплоснабжения за 2022 год (по информации РСО, представленной в Минстрой Чувашии)</t>
  </si>
  <si>
    <t xml:space="preserve">Доля РСО в общем объеме убытка, %</t>
  </si>
  <si>
    <t xml:space="preserve">Размер задолженности на 01.01.2021, тыс.руб.</t>
  </si>
  <si>
    <t xml:space="preserve">СПРАВОЧНО: просроченная задолженность за энергоресурсы на 01.06.2021, тыс.руб.</t>
  </si>
  <si>
    <t xml:space="preserve">Полезный отпуск тепловой энергии, тыс. Гкал</t>
  </si>
  <si>
    <t xml:space="preserve">Необходимая валовая выручка*, тыс.руб.</t>
  </si>
  <si>
    <t xml:space="preserve">НВВ ва расчете на 1 Гкал, руб.</t>
  </si>
  <si>
    <t xml:space="preserve">Полезный отпуск тепловой энергии, тыс.Гкал</t>
  </si>
  <si>
    <t xml:space="preserve">ДОХОДЫ от основной деятельности</t>
  </si>
  <si>
    <t xml:space="preserve">РАСХОДЫ от основной деятельности</t>
  </si>
  <si>
    <t xml:space="preserve">Фин. рез-т от осн. деят-ти
(+ прибыль,   - убыток)</t>
  </si>
  <si>
    <t xml:space="preserve">Ренабель-ность, %
</t>
  </si>
  <si>
    <t xml:space="preserve">Убыток от основной деятельности тыс. руб.</t>
  </si>
  <si>
    <t xml:space="preserve">Убыточ-ность, %</t>
  </si>
  <si>
    <t>всего</t>
  </si>
  <si>
    <t xml:space="preserve">в т.ч. населению</t>
  </si>
  <si>
    <t xml:space="preserve">Отклонение  от планового отпуска, %</t>
  </si>
  <si>
    <t xml:space="preserve">всего,
тыс. руб.</t>
  </si>
  <si>
    <t xml:space="preserve">на 1 Гкал, руб.</t>
  </si>
  <si>
    <t>дебиторская</t>
  </si>
  <si>
    <t>кредиторская</t>
  </si>
  <si>
    <t xml:space="preserve">природный газ</t>
  </si>
  <si>
    <t>э/энергия</t>
  </si>
  <si>
    <t>г.Чебоксары*</t>
  </si>
  <si>
    <t xml:space="preserve">ГУП ЧР "Чувашгаз" </t>
  </si>
  <si>
    <t>г.Алатырь</t>
  </si>
  <si>
    <t xml:space="preserve">МУП "Алатырское ПОК и ТС" </t>
  </si>
  <si>
    <t>г.Канаш</t>
  </si>
  <si>
    <t xml:space="preserve">МП "УК ЖКХ" г. Канаш</t>
  </si>
  <si>
    <t>г.Шумерля</t>
  </si>
  <si>
    <t xml:space="preserve">МУП «ШПТиВ»</t>
  </si>
  <si>
    <t>Алатырский</t>
  </si>
  <si>
    <t xml:space="preserve">МУП "ЖКХ Алатырского района" </t>
  </si>
  <si>
    <t>Аликовский</t>
  </si>
  <si>
    <t xml:space="preserve">ООО "УК "Жилище"</t>
  </si>
  <si>
    <t>Вурнарский</t>
  </si>
  <si>
    <t xml:space="preserve">ООО "ТеплоКомфорт" </t>
  </si>
  <si>
    <t>Ибресинский</t>
  </si>
  <si>
    <t xml:space="preserve">МП "ДЕЗ ЖКХ" Ибресин.района</t>
  </si>
  <si>
    <t>Козловский</t>
  </si>
  <si>
    <t xml:space="preserve">МУП ЖКХ Козловского района</t>
  </si>
  <si>
    <t>Комсомольский</t>
  </si>
  <si>
    <t xml:space="preserve">ООО "Коммунальный сервис"</t>
  </si>
  <si>
    <t>Красноармейский</t>
  </si>
  <si>
    <t xml:space="preserve">МУП ЖКХ Красноармейского района</t>
  </si>
  <si>
    <t>Красночетайский</t>
  </si>
  <si>
    <t xml:space="preserve">МП по МТС "Красночетайскагропромснаб"</t>
  </si>
  <si>
    <t>Марпосадский</t>
  </si>
  <si>
    <t xml:space="preserve">МУП ЖКУ Марпосадского ГП</t>
  </si>
  <si>
    <t xml:space="preserve">МУП ЖКУ Шоршельского СП</t>
  </si>
  <si>
    <t xml:space="preserve">ООО "ЭК "Котельная"</t>
  </si>
  <si>
    <t>Моргаушский</t>
  </si>
  <si>
    <t xml:space="preserve">МУП ЖКХ Моргаушское</t>
  </si>
  <si>
    <t>Порецкий</t>
  </si>
  <si>
    <t xml:space="preserve">МУП ОП ЖКХ Порецкого района</t>
  </si>
  <si>
    <t>Урмарский</t>
  </si>
  <si>
    <t xml:space="preserve">МУП "Урмарытеплосеть"</t>
  </si>
  <si>
    <t>Цивильский</t>
  </si>
  <si>
    <t xml:space="preserve">МУП ЖКУ Цивильского ГП</t>
  </si>
  <si>
    <t>Чебоксарский</t>
  </si>
  <si>
    <t xml:space="preserve">МУП ЖКХ "Ишлейское"</t>
  </si>
  <si>
    <t xml:space="preserve">МУП "ЖКХ "Катрасьское"</t>
  </si>
  <si>
    <t xml:space="preserve">МУП "ЖКХ "Вурман-Сюктерское"</t>
  </si>
  <si>
    <t xml:space="preserve">МУП ЖКХ "Атлашевское"</t>
  </si>
  <si>
    <t xml:space="preserve">СПОК "Дружба"</t>
  </si>
  <si>
    <t>Шемуршинский</t>
  </si>
  <si>
    <t xml:space="preserve">ОАО "Коммунальник"  </t>
  </si>
  <si>
    <t>Шумерлинский</t>
  </si>
  <si>
    <t xml:space="preserve">МУП "Юманайское ЖКХ"</t>
  </si>
  <si>
    <t>Ядринский</t>
  </si>
  <si>
    <t xml:space="preserve">Ядринское МПП ЖКХ</t>
  </si>
  <si>
    <t>Яльчикский</t>
  </si>
  <si>
    <t xml:space="preserve">ООО "Стройэнергосервис"</t>
  </si>
  <si>
    <t>Янтиковский</t>
  </si>
  <si>
    <t xml:space="preserve">ООО "Коммунальник"</t>
  </si>
  <si>
    <t xml:space="preserve">Всего </t>
  </si>
  <si>
    <t>*</t>
  </si>
  <si>
    <t xml:space="preserve">С учетом ГУП Чувашской Республики "Чувагаз" Минстроя Чувашии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</si>
</sst>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3">
    <numFmt numFmtId="160" formatCode="_-* #,##0.00&quot;р.&quot;_-;\-* #,##0.00&quot;р.&quot;_-;_-* &quot;-&quot;??&quot;р.&quot;_-;_-@_-"/>
    <numFmt numFmtId="161" formatCode="0.000"/>
    <numFmt numFmtId="162" formatCode="0.0"/>
  </numFmts>
  <fonts count="22">
    <font>
      <sz val="10.000000"/>
      <color theme="1"/>
      <name val="Times New Roman CYR"/>
    </font>
    <font>
      <b/>
      <sz val="10.000000"/>
      <color indexed="62"/>
      <name val="Tahoma"/>
    </font>
    <font>
      <sz val="10.000000"/>
      <name val="Tahoma"/>
    </font>
    <font>
      <sz val="13.000000"/>
      <name val="Tahoma"/>
    </font>
    <font>
      <sz val="10.000000"/>
      <name val="Arial Cyr"/>
    </font>
    <font>
      <sz val="9.000000"/>
      <name val="Tahoma"/>
    </font>
    <font>
      <sz val="11.000000"/>
      <name val="Calibri"/>
    </font>
    <font>
      <sz val="11.000000"/>
      <color theme="1"/>
      <name val="Calibri"/>
      <scheme val="minor"/>
    </font>
    <font>
      <sz val="11.000000"/>
      <color theme="1"/>
      <name val="Times New Roman Cyr"/>
    </font>
    <font>
      <i/>
      <sz val="11.000000"/>
      <color theme="1"/>
      <name val="Times New Roman Cyr"/>
    </font>
    <font>
      <sz val="12.000000"/>
      <color theme="1"/>
      <name val="Times New Roman Cyr"/>
    </font>
    <font>
      <b/>
      <sz val="14.000000"/>
      <color theme="1"/>
      <name val="Times New Roman Cyr"/>
    </font>
    <font>
      <b/>
      <sz val="12.000000"/>
      <color theme="1"/>
      <name val="Times New Roman Cyr"/>
    </font>
    <font>
      <b/>
      <i/>
      <sz val="12.000000"/>
      <color theme="1"/>
      <name val="Times New Roman Cyr"/>
    </font>
    <font>
      <i/>
      <sz val="10.000000"/>
      <color theme="1"/>
      <name val="Times New Roman Cyr"/>
    </font>
    <font>
      <sz val="10.000000"/>
      <color theme="1"/>
      <name val="Times New Roman Cyr"/>
    </font>
    <font>
      <i/>
      <sz val="8.000000"/>
      <color theme="1"/>
      <name val="Times New Roman Cyr"/>
    </font>
    <font>
      <b/>
      <sz val="11.000000"/>
      <color theme="1"/>
      <name val="Times New Roman Cyr"/>
    </font>
    <font>
      <b/>
      <i/>
      <sz val="11.000000"/>
      <name val="Times New Roman Cyr"/>
    </font>
    <font>
      <i/>
      <sz val="11.000000"/>
      <name val="Times New Roman Cyr"/>
    </font>
    <font>
      <b/>
      <sz val="11.000000"/>
      <name val="Times New Roman Cyr"/>
    </font>
    <font>
      <sz val="11.000000"/>
      <name val="Times New Roman Cyr"/>
    </font>
  </fonts>
  <fills count="9">
    <fill>
      <patternFill patternType="none"/>
    </fill>
    <fill>
      <patternFill patternType="gray125"/>
    </fill>
    <fill>
      <patternFill patternType="lightDown">
        <fgColor indexed="42"/>
        <bgColor indexed="42"/>
      </patternFill>
    </fill>
    <fill>
      <patternFill patternType="solid">
        <fgColor rgb="FFA6CAF0"/>
        <bgColor rgb="FFA6CAF0"/>
      </patternFill>
    </fill>
    <fill>
      <patternFill patternType="solid">
        <fgColor indexed="22"/>
        <bgColor indexed="22"/>
      </patternFill>
    </fill>
    <fill>
      <patternFill patternType="solid">
        <fgColor indexed="65"/>
        <bgColor indexed="65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0" tint="0"/>
        <bgColor theme="0" tint="0"/>
      </patternFill>
    </fill>
    <fill>
      <patternFill patternType="solid">
        <fgColor indexed="5"/>
        <bgColor indexed="5"/>
      </patternFill>
    </fill>
  </fills>
  <borders count="38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ck">
        <color indexed="23"/>
      </left>
      <right style="thick">
        <color indexed="23"/>
      </right>
      <top style="thick">
        <color indexed="23"/>
      </top>
      <bottom style="thin">
        <color indexed="23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theme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theme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none"/>
      <top style="thin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theme="1"/>
      </right>
      <top style="medium">
        <color auto="1"/>
      </top>
      <bottom style="medium">
        <color auto="1"/>
      </bottom>
      <diagonal style="none"/>
    </border>
    <border>
      <left style="none"/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</borders>
  <cellStyleXfs count="13">
    <xf fontId="0" fillId="0" borderId="0" numFmtId="0" applyNumberFormat="1" applyFont="1" applyFill="1" applyBorder="1"/>
    <xf fontId="1" fillId="2" borderId="1" numFmtId="0" applyNumberFormat="0" applyFont="1" applyFill="1" applyBorder="1"/>
    <xf fontId="2" fillId="0" borderId="1" numFmtId="0" applyNumberFormat="0" applyFont="1" applyFill="1" applyBorder="1">
      <protection locked="0"/>
    </xf>
    <xf fontId="2" fillId="3" borderId="1" numFmtId="0" applyNumberFormat="1" applyFont="1" applyFill="1" applyBorder="1">
      <alignment horizontal="left" vertical="center"/>
    </xf>
    <xf fontId="2" fillId="4" borderId="1" numFmtId="0" applyNumberFormat="0" applyFont="1" applyFill="1" applyBorder="1"/>
    <xf fontId="3" fillId="5" borderId="2" numFmtId="0" applyNumberFormat="0" applyFont="1" applyFill="1" applyBorder="1">
      <alignment horizontal="center" vertical="center"/>
    </xf>
    <xf fontId="4" fillId="0" borderId="0" numFmtId="160" applyNumberFormat="1" applyFont="0" applyFill="0" applyBorder="0" applyProtection="0"/>
    <xf fontId="5" fillId="0" borderId="0" numFmtId="49" applyNumberFormat="1" applyFont="1" applyFill="1" applyBorder="0">
      <alignment vertical="top"/>
    </xf>
    <xf fontId="4" fillId="0" borderId="0" numFmtId="0" applyNumberFormat="1" applyFont="1" applyFill="1" applyBorder="1"/>
    <xf fontId="4" fillId="0" borderId="0" numFmtId="0" applyNumberFormat="1" applyFont="1" applyFill="1" applyBorder="1"/>
    <xf fontId="2" fillId="0" borderId="0" numFmtId="0" applyNumberFormat="1" applyFont="1" applyFill="1" applyBorder="1">
      <alignment wrapText="1"/>
    </xf>
    <xf fontId="6" fillId="0" borderId="0" numFmtId="0" applyNumberFormat="1" applyFont="1" applyFill="1" applyBorder="1"/>
    <xf fontId="7" fillId="0" borderId="0" numFmtId="0" applyNumberFormat="1" applyFont="1" applyFill="1" applyBorder="1"/>
  </cellStyleXfs>
  <cellXfs count="163">
    <xf fontId="0" fillId="0" borderId="0" numFmtId="0" xfId="0"/>
    <xf fontId="8" fillId="0" borderId="0" numFmtId="0" xfId="0" applyFont="1"/>
    <xf fontId="8" fillId="0" borderId="0" numFmtId="161" xfId="0" applyNumberFormat="1" applyFont="1" applyAlignment="1">
      <alignment horizontal="center"/>
    </xf>
    <xf fontId="8" fillId="0" borderId="0" numFmtId="0" xfId="0" applyFont="1" applyAlignment="1">
      <alignment horizontal="center"/>
    </xf>
    <xf fontId="9" fillId="0" borderId="0" numFmtId="0" xfId="0" applyFont="1"/>
    <xf fontId="10" fillId="0" borderId="0" numFmtId="0" xfId="0" applyFont="1"/>
    <xf fontId="11" fillId="0" borderId="0" numFmtId="0" xfId="0" applyFont="1" applyAlignment="1">
      <alignment horizontal="center" wrapText="1"/>
    </xf>
    <xf fontId="12" fillId="0" borderId="0" numFmtId="0" xfId="0" applyFont="1" applyAlignment="1">
      <alignment horizontal="center" wrapText="1"/>
    </xf>
    <xf fontId="12" fillId="0" borderId="0" numFmtId="161" xfId="0" applyNumberFormat="1" applyFont="1" applyAlignment="1">
      <alignment horizontal="center" wrapText="1"/>
    </xf>
    <xf fontId="13" fillId="0" borderId="0" numFmtId="0" xfId="0" applyFont="1" applyAlignment="1">
      <alignment horizontal="center" wrapText="1"/>
    </xf>
    <xf fontId="10" fillId="0" borderId="3" numFmtId="0" xfId="0" applyFont="1" applyBorder="1" applyAlignment="1">
      <alignment horizontal="center"/>
    </xf>
    <xf fontId="8" fillId="0" borderId="4" numFmtId="0" xfId="0" applyFont="1" applyBorder="1" applyAlignment="1">
      <alignment horizontal="center" vertical="top" wrapText="1"/>
    </xf>
    <xf fontId="8" fillId="0" borderId="5" numFmtId="0" xfId="0" applyFont="1" applyBorder="1" applyAlignment="1">
      <alignment horizontal="center" vertical="top" wrapText="1"/>
    </xf>
    <xf fontId="8" fillId="0" borderId="6" numFmtId="0" xfId="0" applyFont="1" applyBorder="1" applyAlignment="1">
      <alignment horizontal="center" vertical="top" wrapText="1"/>
    </xf>
    <xf fontId="8" fillId="0" borderId="7" numFmtId="0" xfId="0" applyFont="1" applyBorder="1" applyAlignment="1">
      <alignment horizontal="center" vertical="top" wrapText="1"/>
    </xf>
    <xf fontId="8" fillId="0" borderId="8" numFmtId="0" xfId="0" applyFont="1" applyBorder="1" applyAlignment="1">
      <alignment horizontal="center" vertical="center" wrapText="1"/>
    </xf>
    <xf fontId="8" fillId="0" borderId="6" numFmtId="0" xfId="0" applyFont="1" applyBorder="1" applyAlignment="1">
      <alignment horizontal="center" vertical="center" wrapText="1"/>
    </xf>
    <xf fontId="14" fillId="6" borderId="6" numFmtId="0" xfId="0" applyFont="1" applyFill="1" applyBorder="1" applyAlignment="1">
      <alignment horizontal="center" vertical="top" wrapText="1"/>
    </xf>
    <xf fontId="10" fillId="0" borderId="9" numFmtId="0" xfId="0" applyFont="1" applyBorder="1" applyAlignment="1">
      <alignment horizontal="center"/>
    </xf>
    <xf fontId="8" fillId="0" borderId="10" numFmtId="0" xfId="0" applyFont="1" applyBorder="1" applyAlignment="1">
      <alignment horizontal="center" vertical="top" wrapText="1"/>
    </xf>
    <xf fontId="15" fillId="0" borderId="11" numFmtId="161" xfId="0" applyNumberFormat="1" applyFont="1" applyBorder="1" applyAlignment="1">
      <alignment horizontal="center" vertical="top" wrapText="1"/>
    </xf>
    <xf fontId="15" fillId="0" borderId="12" numFmtId="0" xfId="0" applyFont="1" applyBorder="1" applyAlignment="1">
      <alignment horizontal="center" vertical="top" wrapText="1"/>
    </xf>
    <xf fontId="14" fillId="0" borderId="13" numFmtId="0" xfId="0" applyFont="1" applyBorder="1" applyAlignment="1">
      <alignment horizontal="center" vertical="top" wrapText="1"/>
    </xf>
    <xf fontId="8" fillId="0" borderId="14" numFmtId="0" xfId="0" applyFont="1" applyBorder="1" applyAlignment="1">
      <alignment horizontal="center" vertical="top" wrapText="1"/>
    </xf>
    <xf fontId="8" fillId="0" borderId="12" numFmtId="0" xfId="0" applyFont="1" applyBorder="1" applyAlignment="1">
      <alignment horizontal="center" vertical="top" wrapText="1"/>
    </xf>
    <xf fontId="9" fillId="0" borderId="12" numFmtId="0" xfId="0" applyFont="1" applyBorder="1" applyAlignment="1">
      <alignment horizontal="center" vertical="top" wrapText="1"/>
    </xf>
    <xf fontId="14" fillId="6" borderId="12" numFmtId="0" xfId="0" applyFont="1" applyFill="1" applyBorder="1" applyAlignment="1">
      <alignment horizontal="center" vertical="top" wrapText="1"/>
    </xf>
    <xf fontId="8" fillId="0" borderId="13" numFmtId="0" xfId="0" applyFont="1" applyBorder="1" applyAlignment="1">
      <alignment horizontal="center" vertical="top" wrapText="1"/>
    </xf>
    <xf fontId="8" fillId="0" borderId="11" numFmtId="0" xfId="0" applyFont="1" applyBorder="1" applyAlignment="1">
      <alignment horizontal="center" vertical="top" wrapText="1"/>
    </xf>
    <xf fontId="10" fillId="0" borderId="15" numFmtId="0" xfId="0" applyFont="1" applyBorder="1" applyAlignment="1">
      <alignment horizontal="center"/>
    </xf>
    <xf fontId="8" fillId="0" borderId="16" numFmtId="0" xfId="0" applyFont="1" applyBorder="1" applyAlignment="1">
      <alignment horizontal="center" vertical="top" wrapText="1"/>
    </xf>
    <xf fontId="15" fillId="0" borderId="17" numFmtId="161" xfId="0" applyNumberFormat="1" applyFont="1" applyBorder="1" applyAlignment="1">
      <alignment horizontal="center" vertical="top" wrapText="1"/>
    </xf>
    <xf fontId="15" fillId="0" borderId="18" numFmtId="0" xfId="0" applyFont="1" applyBorder="1" applyAlignment="1">
      <alignment horizontal="center" vertical="top" wrapText="1"/>
    </xf>
    <xf fontId="14" fillId="0" borderId="19" numFmtId="0" xfId="0" applyFont="1" applyBorder="1" applyAlignment="1">
      <alignment horizontal="center" vertical="top" wrapText="1"/>
    </xf>
    <xf fontId="8" fillId="0" borderId="20" numFmtId="0" xfId="0" applyFont="1" applyBorder="1" applyAlignment="1">
      <alignment horizontal="center" vertical="top" wrapText="1"/>
    </xf>
    <xf fontId="16" fillId="0" borderId="18" numFmtId="0" xfId="0" applyFont="1" applyBorder="1" applyAlignment="1">
      <alignment horizontal="center" vertical="top" wrapText="1"/>
    </xf>
    <xf fontId="8" fillId="0" borderId="18" numFmtId="0" xfId="0" applyFont="1" applyBorder="1" applyAlignment="1">
      <alignment horizontal="center" vertical="top" wrapText="1"/>
    </xf>
    <xf fontId="14" fillId="0" borderId="18" numFmtId="0" xfId="0" applyFont="1" applyBorder="1" applyAlignment="1">
      <alignment horizontal="center" vertical="top" wrapText="1"/>
    </xf>
    <xf fontId="9" fillId="0" borderId="18" numFmtId="0" xfId="0" applyFont="1" applyBorder="1" applyAlignment="1">
      <alignment horizontal="center" vertical="top" wrapText="1"/>
    </xf>
    <xf fontId="14" fillId="6" borderId="18" numFmtId="0" xfId="0" applyFont="1" applyFill="1" applyBorder="1" applyAlignment="1">
      <alignment horizontal="center" vertical="top" wrapText="1"/>
    </xf>
    <xf fontId="15" fillId="0" borderId="18" numFmtId="0" xfId="0" applyFont="1" applyBorder="1" applyAlignment="1">
      <alignment horizontal="center" vertical="top"/>
    </xf>
    <xf fontId="15" fillId="0" borderId="19" numFmtId="0" xfId="0" applyFont="1" applyBorder="1" applyAlignment="1">
      <alignment horizontal="center" vertical="top"/>
    </xf>
    <xf fontId="15" fillId="0" borderId="17" numFmtId="0" xfId="0" applyFont="1" applyBorder="1" applyAlignment="1">
      <alignment horizontal="center" vertical="top"/>
    </xf>
    <xf fontId="17" fillId="0" borderId="0" numFmtId="0" xfId="0" applyFont="1"/>
    <xf fontId="8" fillId="0" borderId="9" numFmtId="0" xfId="0" applyFont="1" applyBorder="1" applyAlignment="1">
      <alignment vertical="top"/>
    </xf>
    <xf fontId="17" fillId="0" borderId="21" numFmtId="0" xfId="0" applyFont="1" applyBorder="1"/>
    <xf fontId="17" fillId="0" borderId="14" numFmtId="162" xfId="0" applyNumberFormat="1" applyFont="1" applyBorder="1" applyAlignment="1">
      <alignment horizontal="right"/>
    </xf>
    <xf fontId="17" fillId="0" borderId="12" numFmtId="1" xfId="0" applyNumberFormat="1" applyFont="1" applyBorder="1" applyAlignment="1">
      <alignment horizontal="right"/>
    </xf>
    <xf fontId="18" fillId="0" borderId="13" numFmtId="2" xfId="0" applyNumberFormat="1" applyFont="1" applyBorder="1"/>
    <xf fontId="17" fillId="0" borderId="12" numFmtId="162" xfId="0" applyNumberFormat="1" applyFont="1" applyBorder="1" applyAlignment="1">
      <alignment horizontal="right"/>
    </xf>
    <xf fontId="18" fillId="0" borderId="12" numFmtId="2" xfId="0" applyNumberFormat="1" applyFont="1" applyBorder="1"/>
    <xf fontId="18" fillId="0" borderId="12" numFmtId="1" xfId="0" applyNumberFormat="1" applyFont="1" applyBorder="1"/>
    <xf fontId="17" fillId="0" borderId="13" numFmtId="1" xfId="0" applyNumberFormat="1" applyFont="1" applyBorder="1" applyAlignment="1">
      <alignment horizontal="right"/>
    </xf>
    <xf fontId="17" fillId="0" borderId="11" numFmtId="1" xfId="0" applyNumberFormat="1" applyFont="1" applyBorder="1" applyAlignment="1">
      <alignment horizontal="right"/>
    </xf>
    <xf fontId="9" fillId="0" borderId="9" numFmtId="0" xfId="0" applyFont="1" applyBorder="1" applyAlignment="1">
      <alignment vertical="top"/>
    </xf>
    <xf fontId="9" fillId="7" borderId="21" numFmtId="0" xfId="0" applyFont="1" applyFill="1" applyBorder="1"/>
    <xf fontId="19" fillId="0" borderId="14" numFmtId="162" xfId="0" applyNumberFormat="1" applyFont="1" applyBorder="1" applyAlignment="1">
      <alignment horizontal="right"/>
    </xf>
    <xf fontId="19" fillId="0" borderId="11" numFmtId="162" xfId="0" applyNumberFormat="1" applyFont="1" applyBorder="1" applyAlignment="1">
      <alignment horizontal="right"/>
    </xf>
    <xf fontId="19" fillId="0" borderId="13" numFmtId="2" xfId="0" applyNumberFormat="1" applyFont="1" applyBorder="1"/>
    <xf fontId="19" fillId="0" borderId="22" numFmtId="162" xfId="0" applyNumberFormat="1" applyFont="1" applyBorder="1" applyAlignment="1">
      <alignment horizontal="right"/>
    </xf>
    <xf fontId="19" fillId="0" borderId="23" numFmtId="162" xfId="0" applyNumberFormat="1" applyFont="1" applyBorder="1" applyAlignment="1">
      <alignment horizontal="right"/>
    </xf>
    <xf fontId="9" fillId="0" borderId="12" numFmtId="162" xfId="0" applyNumberFormat="1" applyFont="1" applyBorder="1"/>
    <xf fontId="19" fillId="0" borderId="23" numFmtId="1" xfId="0" applyNumberFormat="1" applyFont="1" applyBorder="1" applyAlignment="1">
      <alignment horizontal="right"/>
    </xf>
    <xf fontId="19" fillId="0" borderId="12" numFmtId="2" xfId="0" applyNumberFormat="1" applyFont="1" applyBorder="1"/>
    <xf fontId="19" fillId="0" borderId="12" numFmtId="1" xfId="0" applyNumberFormat="1" applyFont="1" applyBorder="1"/>
    <xf fontId="9" fillId="0" borderId="12" numFmtId="1" xfId="0" applyNumberFormat="1" applyFont="1" applyBorder="1"/>
    <xf fontId="9" fillId="0" borderId="13" numFmtId="1" xfId="0" applyNumberFormat="1" applyFont="1" applyBorder="1"/>
    <xf fontId="9" fillId="0" borderId="11" numFmtId="1" xfId="0" applyNumberFormat="1" applyFont="1" applyBorder="1"/>
    <xf fontId="20" fillId="0" borderId="0" numFmtId="0" xfId="0" applyFont="1"/>
    <xf fontId="21" fillId="0" borderId="9" numFmtId="0" xfId="0" applyFont="1" applyBorder="1" applyAlignment="1">
      <alignment vertical="top"/>
    </xf>
    <xf fontId="20" fillId="7" borderId="21" numFmtId="0" xfId="0" applyFont="1" applyFill="1" applyBorder="1"/>
    <xf fontId="20" fillId="0" borderId="14" numFmtId="162" xfId="0" applyNumberFormat="1" applyFont="1" applyBorder="1" applyAlignment="1">
      <alignment horizontal="right"/>
    </xf>
    <xf fontId="20" fillId="0" borderId="12" numFmtId="1" xfId="0" applyNumberFormat="1" applyFont="1" applyBorder="1" applyAlignment="1">
      <alignment horizontal="right"/>
    </xf>
    <xf fontId="20" fillId="0" borderId="12" numFmtId="162" xfId="0" applyNumberFormat="1" applyFont="1" applyBorder="1" applyAlignment="1">
      <alignment horizontal="right"/>
    </xf>
    <xf fontId="20" fillId="0" borderId="13" numFmtId="1" xfId="0" applyNumberFormat="1" applyFont="1" applyBorder="1" applyAlignment="1">
      <alignment horizontal="right"/>
    </xf>
    <xf fontId="20" fillId="0" borderId="11" numFmtId="1" xfId="0" applyNumberFormat="1" applyFont="1" applyBorder="1" applyAlignment="1">
      <alignment horizontal="right"/>
    </xf>
    <xf fontId="19" fillId="0" borderId="0" numFmtId="0" xfId="0" applyFont="1"/>
    <xf fontId="19" fillId="0" borderId="9" numFmtId="0" xfId="0" applyFont="1" applyBorder="1" applyAlignment="1">
      <alignment vertical="top"/>
    </xf>
    <xf fontId="19" fillId="7" borderId="21" numFmtId="0" xfId="0" applyFont="1" applyFill="1" applyBorder="1" applyAlignment="1">
      <alignment wrapText="1"/>
    </xf>
    <xf fontId="19" fillId="0" borderId="12" numFmtId="1" xfId="0" applyNumberFormat="1" applyFont="1" applyBorder="1" applyAlignment="1">
      <alignment horizontal="right"/>
    </xf>
    <xf fontId="19" fillId="0" borderId="14" numFmtId="162" xfId="0" applyNumberFormat="1" applyFont="1" applyBorder="1"/>
    <xf fontId="19" fillId="0" borderId="0" numFmtId="162" xfId="0" applyNumberFormat="1" applyFont="1"/>
    <xf fontId="19" fillId="0" borderId="12" numFmtId="162" xfId="0" applyNumberFormat="1" applyFont="1" applyBorder="1"/>
    <xf fontId="19" fillId="0" borderId="0" numFmtId="1" xfId="0" applyNumberFormat="1" applyFont="1"/>
    <xf fontId="19" fillId="0" borderId="13" numFmtId="1" xfId="0" applyNumberFormat="1" applyFont="1" applyBorder="1"/>
    <xf fontId="19" fillId="0" borderId="11" numFmtId="1" xfId="0" applyNumberFormat="1" applyFont="1" applyBorder="1"/>
    <xf fontId="19" fillId="7" borderId="21" numFmtId="0" xfId="0" applyFont="1" applyFill="1" applyBorder="1" applyAlignment="1">
      <alignment vertical="top" wrapText="1"/>
    </xf>
    <xf fontId="18" fillId="8" borderId="0" numFmtId="0" xfId="0" applyFont="1" applyFill="1"/>
    <xf fontId="19" fillId="7" borderId="14" numFmtId="162" xfId="0" applyNumberFormat="1" applyFont="1" applyFill="1" applyBorder="1"/>
    <xf fontId="19" fillId="7" borderId="0" numFmtId="162" xfId="0" applyNumberFormat="1" applyFont="1" applyFill="1"/>
    <xf fontId="19" fillId="7" borderId="12" numFmtId="162" xfId="0" applyNumberFormat="1" applyFont="1" applyFill="1" applyBorder="1"/>
    <xf fontId="19" fillId="7" borderId="0" numFmtId="1" xfId="0" applyNumberFormat="1" applyFont="1" applyFill="1"/>
    <xf fontId="19" fillId="7" borderId="12" numFmtId="2" xfId="0" applyNumberFormat="1" applyFont="1" applyFill="1" applyBorder="1"/>
    <xf fontId="18" fillId="0" borderId="0" numFmtId="0" xfId="0" applyFont="1"/>
    <xf fontId="20" fillId="7" borderId="21" numFmtId="0" xfId="0" applyFont="1" applyFill="1" applyBorder="1" applyAlignment="1">
      <alignment vertical="top"/>
    </xf>
    <xf fontId="18" fillId="0" borderId="14" numFmtId="162" xfId="0" applyNumberFormat="1" applyFont="1" applyBorder="1" applyAlignment="1">
      <alignment horizontal="right"/>
    </xf>
    <xf fontId="18" fillId="0" borderId="12" numFmtId="1" xfId="0" applyNumberFormat="1" applyFont="1" applyBorder="1" applyAlignment="1">
      <alignment horizontal="right"/>
    </xf>
    <xf fontId="18" fillId="0" borderId="12" numFmtId="162" xfId="0" applyNumberFormat="1" applyFont="1" applyBorder="1" applyAlignment="1">
      <alignment horizontal="right"/>
    </xf>
    <xf fontId="18" fillId="0" borderId="13" numFmtId="1" xfId="0" applyNumberFormat="1" applyFont="1" applyBorder="1" applyAlignment="1">
      <alignment horizontal="right"/>
    </xf>
    <xf fontId="18" fillId="0" borderId="11" numFmtId="1" xfId="0" applyNumberFormat="1" applyFont="1" applyBorder="1" applyAlignment="1">
      <alignment horizontal="right"/>
    </xf>
    <xf fontId="8" fillId="0" borderId="14" numFmtId="162" xfId="0" applyNumberFormat="1" applyFont="1" applyBorder="1" applyAlignment="1">
      <alignment horizontal="right"/>
    </xf>
    <xf fontId="8" fillId="0" borderId="0" numFmtId="162" xfId="0" applyNumberFormat="1" applyFont="1" applyAlignment="1">
      <alignment horizontal="right"/>
    </xf>
    <xf fontId="8" fillId="0" borderId="12" numFmtId="162" xfId="0" applyNumberFormat="1" applyFont="1" applyBorder="1" applyAlignment="1">
      <alignment horizontal="right"/>
    </xf>
    <xf fontId="8" fillId="0" borderId="0" numFmtId="1" xfId="0" applyNumberFormat="1" applyFont="1" applyAlignment="1">
      <alignment horizontal="right"/>
    </xf>
    <xf fontId="19" fillId="7" borderId="21" numFmtId="0" xfId="0" applyFont="1" applyFill="1" applyBorder="1"/>
    <xf fontId="21" fillId="0" borderId="0" numFmtId="0" xfId="0" applyFont="1"/>
    <xf fontId="21" fillId="0" borderId="14" numFmtId="162" xfId="0" applyNumberFormat="1" applyFont="1" applyBorder="1" applyAlignment="1">
      <alignment horizontal="right"/>
    </xf>
    <xf fontId="21" fillId="0" borderId="12" numFmtId="1" xfId="0" applyNumberFormat="1" applyFont="1" applyBorder="1" applyAlignment="1">
      <alignment horizontal="right"/>
    </xf>
    <xf fontId="21" fillId="0" borderId="14" numFmtId="162" xfId="0" applyNumberFormat="1" applyFont="1" applyBorder="1"/>
    <xf fontId="21" fillId="0" borderId="0" numFmtId="162" xfId="0" applyNumberFormat="1" applyFont="1"/>
    <xf fontId="21" fillId="0" borderId="12" numFmtId="162" xfId="0" applyNumberFormat="1" applyFont="1" applyBorder="1"/>
    <xf fontId="21" fillId="0" borderId="0" numFmtId="1" xfId="0" applyNumberFormat="1" applyFont="1"/>
    <xf fontId="18" fillId="0" borderId="0" numFmtId="1" xfId="0" applyNumberFormat="1" applyFont="1"/>
    <xf fontId="21" fillId="0" borderId="12" numFmtId="1" xfId="0" applyNumberFormat="1" applyFont="1" applyBorder="1"/>
    <xf fontId="21" fillId="0" borderId="13" numFmtId="1" xfId="0" applyNumberFormat="1" applyFont="1" applyBorder="1"/>
    <xf fontId="21" fillId="0" borderId="11" numFmtId="1" xfId="0" applyNumberFormat="1" applyFont="1" applyBorder="1"/>
    <xf fontId="8" fillId="0" borderId="14" numFmtId="161" xfId="0" applyNumberFormat="1" applyFont="1" applyBorder="1" applyAlignment="1">
      <alignment horizontal="right"/>
    </xf>
    <xf fontId="20" fillId="7" borderId="10" numFmtId="0" xfId="0" applyFont="1" applyFill="1" applyBorder="1"/>
    <xf fontId="20" fillId="0" borderId="11" numFmtId="162" xfId="0" applyNumberFormat="1" applyFont="1" applyBorder="1" applyAlignment="1">
      <alignment horizontal="right"/>
    </xf>
    <xf fontId="19" fillId="7" borderId="10" numFmtId="0" xfId="0" applyFont="1" applyFill="1" applyBorder="1"/>
    <xf fontId="19" fillId="0" borderId="0" numFmtId="2" xfId="0" applyNumberFormat="1" applyFont="1"/>
    <xf fontId="19" fillId="0" borderId="13" numFmtId="1" xfId="0" applyNumberFormat="1" applyFont="1" applyBorder="1" applyAlignment="1">
      <alignment horizontal="right"/>
    </xf>
    <xf fontId="9" fillId="0" borderId="14" numFmtId="162" xfId="0" applyNumberFormat="1" applyFont="1" applyBorder="1"/>
    <xf fontId="9" fillId="0" borderId="0" numFmtId="162" xfId="0" applyNumberFormat="1" applyFont="1"/>
    <xf fontId="9" fillId="0" borderId="0" numFmtId="1" xfId="0" applyNumberFormat="1" applyFont="1"/>
    <xf fontId="20" fillId="0" borderId="24" numFmtId="162" xfId="0" applyNumberFormat="1" applyFont="1" applyBorder="1" applyAlignment="1">
      <alignment horizontal="right"/>
    </xf>
    <xf fontId="20" fillId="0" borderId="25" numFmtId="162" xfId="0" applyNumberFormat="1" applyFont="1" applyBorder="1" applyAlignment="1">
      <alignment horizontal="right"/>
    </xf>
    <xf fontId="18" fillId="0" borderId="14" numFmtId="2" xfId="0" applyNumberFormat="1" applyFont="1" applyBorder="1"/>
    <xf fontId="19" fillId="7" borderId="12" numFmtId="1" xfId="0" applyNumberFormat="1" applyFont="1" applyFill="1" applyBorder="1"/>
    <xf fontId="20" fillId="0" borderId="11" numFmtId="1" xfId="0" applyNumberFormat="1" applyFont="1" applyBorder="1"/>
    <xf fontId="20" fillId="0" borderId="13" numFmtId="1" xfId="0" applyNumberFormat="1" applyFont="1" applyBorder="1"/>
    <xf fontId="20" fillId="7" borderId="21" numFmtId="0" xfId="0" applyFont="1" applyFill="1" applyBorder="1" applyAlignment="1">
      <alignment wrapText="1"/>
    </xf>
    <xf fontId="17" fillId="7" borderId="21" numFmtId="0" xfId="0" applyFont="1" applyFill="1" applyBorder="1"/>
    <xf fontId="9" fillId="7" borderId="21" numFmtId="0" xfId="0" applyFont="1" applyFill="1" applyBorder="1" applyAlignment="1">
      <alignment wrapText="1"/>
    </xf>
    <xf fontId="9" fillId="0" borderId="14" numFmtId="162" xfId="0" applyNumberFormat="1" applyFont="1" applyBorder="1" applyAlignment="1">
      <alignment horizontal="right"/>
    </xf>
    <xf fontId="9" fillId="0" borderId="12" numFmtId="1" xfId="0" applyNumberFormat="1" applyFont="1" applyBorder="1" applyAlignment="1">
      <alignment horizontal="right"/>
    </xf>
    <xf fontId="17" fillId="7" borderId="10" numFmtId="0" xfId="0" applyFont="1" applyFill="1" applyBorder="1"/>
    <xf fontId="9" fillId="7" borderId="10" numFmtId="0" xfId="0" applyFont="1" applyFill="1" applyBorder="1" applyAlignment="1">
      <alignment wrapText="1"/>
    </xf>
    <xf fontId="9" fillId="0" borderId="11" numFmtId="162" xfId="0" applyNumberFormat="1" applyFont="1" applyBorder="1" applyAlignment="1">
      <alignment horizontal="right"/>
    </xf>
    <xf fontId="9" fillId="0" borderId="26" numFmtId="0" xfId="0" applyFont="1" applyBorder="1" applyAlignment="1">
      <alignment vertical="top"/>
    </xf>
    <xf fontId="9" fillId="7" borderId="27" numFmtId="0" xfId="0" applyFont="1" applyFill="1" applyBorder="1" applyAlignment="1">
      <alignment wrapText="1"/>
    </xf>
    <xf fontId="9" fillId="0" borderId="28" numFmtId="162" xfId="0" applyNumberFormat="1" applyFont="1" applyBorder="1" applyAlignment="1">
      <alignment horizontal="right"/>
    </xf>
    <xf fontId="9" fillId="0" borderId="29" numFmtId="1" xfId="0" applyNumberFormat="1" applyFont="1" applyBorder="1" applyAlignment="1">
      <alignment horizontal="right"/>
    </xf>
    <xf fontId="19" fillId="0" borderId="30" numFmtId="2" xfId="0" applyNumberFormat="1" applyFont="1" applyBorder="1"/>
    <xf fontId="9" fillId="0" borderId="31" numFmtId="162" xfId="0" applyNumberFormat="1" applyFont="1" applyBorder="1"/>
    <xf fontId="9" fillId="0" borderId="29" numFmtId="162" xfId="0" applyNumberFormat="1" applyFont="1" applyBorder="1"/>
    <xf fontId="9" fillId="0" borderId="29" numFmtId="1" xfId="0" applyNumberFormat="1" applyFont="1" applyBorder="1"/>
    <xf fontId="19" fillId="0" borderId="29" numFmtId="2" xfId="0" applyNumberFormat="1" applyFont="1" applyBorder="1"/>
    <xf fontId="19" fillId="0" borderId="29" numFmtId="1" xfId="0" applyNumberFormat="1" applyFont="1" applyBorder="1"/>
    <xf fontId="9" fillId="0" borderId="30" numFmtId="1" xfId="0" applyNumberFormat="1" applyFont="1" applyBorder="1"/>
    <xf fontId="9" fillId="0" borderId="28" numFmtId="1" xfId="0" applyNumberFormat="1" applyFont="1" applyBorder="1"/>
    <xf fontId="17" fillId="8" borderId="0" numFmtId="0" xfId="0" applyFont="1" applyFill="1"/>
    <xf fontId="8" fillId="7" borderId="32" numFmtId="0" xfId="0" applyFont="1" applyFill="1" applyBorder="1"/>
    <xf fontId="17" fillId="7" borderId="33" numFmtId="0" xfId="0" applyFont="1" applyFill="1" applyBorder="1"/>
    <xf fontId="17" fillId="0" borderId="34" numFmtId="1" xfId="0" applyNumberFormat="1" applyFont="1" applyBorder="1" applyAlignment="1">
      <alignment horizontal="right"/>
    </xf>
    <xf fontId="17" fillId="0" borderId="35" numFmtId="1" xfId="0" applyNumberFormat="1" applyFont="1" applyBorder="1" applyAlignment="1">
      <alignment horizontal="right"/>
    </xf>
    <xf fontId="18" fillId="0" borderId="36" numFmtId="2" xfId="0" applyNumberFormat="1" applyFont="1" applyBorder="1"/>
    <xf fontId="17" fillId="0" borderId="35" numFmtId="162" xfId="0" applyNumberFormat="1" applyFont="1" applyBorder="1" applyAlignment="1">
      <alignment horizontal="right"/>
    </xf>
    <xf fontId="18" fillId="0" borderId="29" numFmtId="2" xfId="0" applyNumberFormat="1" applyFont="1" applyBorder="1"/>
    <xf fontId="17" fillId="8" borderId="35" numFmtId="1" xfId="0" applyNumberFormat="1" applyFont="1" applyFill="1" applyBorder="1" applyAlignment="1">
      <alignment horizontal="right"/>
    </xf>
    <xf fontId="17" fillId="8" borderId="36" numFmtId="1" xfId="0" applyNumberFormat="1" applyFont="1" applyFill="1" applyBorder="1" applyAlignment="1">
      <alignment horizontal="right"/>
    </xf>
    <xf fontId="17" fillId="8" borderId="37" numFmtId="1" xfId="0" applyNumberFormat="1" applyFont="1" applyFill="1" applyBorder="1" applyAlignment="1">
      <alignment horizontal="right"/>
    </xf>
    <xf fontId="8" fillId="0" borderId="0" numFmtId="162" xfId="0" applyNumberFormat="1" applyFont="1"/>
  </cellXfs>
  <cellStyles count="13">
    <cellStyle name="Action 2" xfId="1"/>
    <cellStyle name="Cells" xfId="2"/>
    <cellStyle name="DblClick" xfId="3"/>
    <cellStyle name="Header" xfId="4"/>
    <cellStyle name="Title" xfId="5"/>
    <cellStyle name="Денежный 2" xfId="6"/>
    <cellStyle name="Обычный" xfId="0" builtinId="0"/>
    <cellStyle name="Обычный 10" xfId="7"/>
    <cellStyle name="Обычный 14" xfId="8"/>
    <cellStyle name="Обычный 2" xfId="9"/>
    <cellStyle name="Обычный 20" xfId="10"/>
    <cellStyle name="Обычный 26" xfId="11"/>
    <cellStyle name="Обычный 3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5" Type="http://schemas.openxmlformats.org/officeDocument/2006/relationships/styles" Target="styles.xml"/><Relationship  Id="rId4" Type="http://schemas.openxmlformats.org/officeDocument/2006/relationships/sharedStrings" Target="sharedStrings.xml"/><Relationship  Id="rId3" Type="http://schemas.openxmlformats.org/officeDocument/2006/relationships/theme" Target="theme/theme1.xml"/><Relationship  Id="rId2" Type="http://schemas.openxmlformats.org/officeDocument/2006/relationships/worksheet" Target="worksheets/sheet1.xml"/><Relationship  Id="rId1" Type="http://schemas.openxmlformats.org/officeDocument/2006/relationships/externalLink" Target="externalLinks/externalLink1.xml"/></Relationships>
</file>

<file path=xl/externalLinks/_rels/externalLink1.xml.rels><?xml version="1.0" encoding="UTF-8" standalone="yes"?><Relationships xmlns="http://schemas.openxmlformats.org/package/2006/relationships"><Relationship  Id="rId1" Type="http://schemas.openxmlformats.org/officeDocument/2006/relationships/externalLinkPath" Target="file:///H:/TARIF/tarif13/&#1044;&#1086;&#1082;&#1091;&#1084;&#1077;&#1085;&#1090;&#1099;%20&#1040;&#1085;&#1090;&#1086;&#1085;&#1086;&#1074;&#1072;%20&#1052;&#1072;&#1088;&#1080;&#1085;&#1072;/&#1044;&#1086;&#1082;&#1091;&#1084;&#1077;&#1085;&#1090;&#1099;%20&#1040;&#1085;&#1090;&#1086;&#1085;&#1086;&#1074;&#1072;%20&#1052;&#1072;&#1088;&#1080;&#1085;&#1072;/&#1090;&#1072;&#1088;&#1080;&#1092;&#1099;%202020/7%20&#1082;&#1086;&#1083;&#1083;&#1077;&#1075;&#1080;&#1103;/&#1061;&#1042;&#1057;_&#1048;_&#1052;&#1059;&#1055;%20&#1064;&#1055;&#1059;%20&#1042;&#1086;&#1076;&#1086;&#1082;&#1072;&#1085;&#1072;&#1083;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odPreload"/>
      <sheetName val="modProv"/>
      <sheetName val="modFill"/>
      <sheetName val="modList14"/>
      <sheetName val="modList02"/>
      <sheetName val="modList20"/>
      <sheetName val="modList04"/>
      <sheetName val="Инструкция"/>
      <sheetName val="Лог обновления"/>
      <sheetName val="Настройки"/>
      <sheetName val="Титульный"/>
      <sheetName val="Документы"/>
      <sheetName val="Библиотека документов"/>
      <sheetName val="Заявки на тариф и ЦСХВ-СХВ"/>
      <sheetName val="Расчет усл. км 1"/>
      <sheetName val="Расчет усл. км"/>
      <sheetName val="ФОТ 1-1"/>
      <sheetName val="ФОТ"/>
      <sheetName val="ФОТ в разрезе вид.деят."/>
      <sheetName val="Ам 1-1"/>
      <sheetName val="Амортизация"/>
      <sheetName val="К 1-1"/>
      <sheetName val="Калькуляция Инд"/>
      <sheetName val="Калькуляция Зтр"/>
      <sheetName val="Тариф 1"/>
      <sheetName val="Тариф Инд"/>
      <sheetName val="Тариф Зтр"/>
      <sheetName val="Тариф рег 1"/>
      <sheetName val="Калькуляция свод Инд"/>
      <sheetName val="Калькуляция свод Зтр"/>
      <sheetName val="Источники кап вложений"/>
      <sheetName val="Индексы"/>
      <sheetName val="Заявление"/>
      <sheetName val="Заявление_Оренбург"/>
      <sheetName val="Заявление_Тюмень"/>
      <sheetName val="Заявление 1"/>
      <sheetName val="Комментарии"/>
      <sheetName val="Проверка"/>
      <sheetName val="V"/>
      <sheetName val="AllSheetsInThisWorkbook"/>
      <sheetName val="TEHSHEET"/>
      <sheetName val="et_union_hor"/>
      <sheetName val="et_union_ver"/>
      <sheetName val="modIHLCommandBar"/>
      <sheetName val="modCheckCyan"/>
      <sheetName val="modHTTP"/>
      <sheetName val="modHypShowHide"/>
      <sheetName val="REESTR_ORG"/>
      <sheetName val="modfrmReestr"/>
      <sheetName val="modfrmSecretCode"/>
      <sheetName val="modfrmDictionary"/>
      <sheetName val="modfrmCheckUpdates"/>
      <sheetName val="modfrmDOCSPicker"/>
      <sheetName val="modfrmCOMSPicker"/>
      <sheetName val="DOCS_DEPENDENCY"/>
      <sheetName val="COMS_DEPENDENCY"/>
      <sheetName val="modDocsComsAPI"/>
      <sheetName val="modIcon"/>
      <sheetName val="modInstruction"/>
      <sheetName val="modProvGeneralProc"/>
      <sheetName val="modUpdTemplMain"/>
      <sheetName val="modReestr"/>
      <sheetName val="modHyp"/>
      <sheetName val="modThisWorkbook"/>
      <sheetName val="modList00"/>
      <sheetName val="modList01"/>
      <sheetName val="modList05"/>
      <sheetName val="modList07"/>
      <sheetName val="modList09"/>
      <sheetName val="modList13"/>
      <sheetName val="modList15"/>
      <sheetName val="modList16"/>
      <sheetName val="modListComm"/>
      <sheetName val="modfrmPreloadSelect"/>
      <sheetName val="Лист1"/>
      <sheetName val="Тариф план -5%"/>
      <sheetName val="Тариф план -5%  без амортизации"/>
      <sheetName val="Тариф рег 1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9">
          <cell r="F9">
            <v>2020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83">
          <cell r="E183" t="str">
            <v>Полиакриамид</v>
          </cell>
        </row>
      </sheetData>
      <sheetData sheetId="22"/>
      <sheetData sheetId="23"/>
      <sheetData sheetId="24">
        <row r="100">
          <cell r="AI100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/>
      <a:lstStyle/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view="pageBreakPreview" topLeftCell="A29" zoomScale="87" workbookViewId="0">
      <selection activeCell="B3" activeCellId="0" sqref="B3:Q63"/>
    </sheetView>
  </sheetViews>
  <sheetFormatPr defaultRowHeight="12.75"/>
  <cols>
    <col customWidth="1" min="1" max="1" style="1" width="4.33203125"/>
    <col customWidth="1" min="2" max="2" style="1" width="57.5"/>
    <col customWidth="1" hidden="1" min="3" max="3" style="2" width="17.6640625"/>
    <col customWidth="1" hidden="1" min="4" max="4" style="3" width="17"/>
    <col customWidth="1" hidden="1" min="5" max="5" style="3" width="16"/>
    <col customWidth="1" min="6" max="6" style="1" width="16"/>
    <col customWidth="1" min="7" max="7" style="1" width="14.33203125"/>
    <col customWidth="1" hidden="1" min="8" max="8" style="4" width="0.1640625"/>
    <col customWidth="1" min="9" max="9" style="1" width="17.1640625"/>
    <col customWidth="1" min="10" max="10" style="4" width="15"/>
    <col customWidth="1" min="11" max="11" style="1" width="16.83203125"/>
    <col customWidth="1" min="12" max="12" style="4" width="14.5"/>
    <col customWidth="1" min="13" max="13" style="1" width="17.33203125"/>
    <col customWidth="1" hidden="1" min="14" max="14" style="1" width="15.1640625"/>
    <col customWidth="1" min="15" max="15" style="4" width="12.6640625"/>
    <col customWidth="1" hidden="1" min="16" max="16" style="1" width="5.33203125"/>
    <col customWidth="1" hidden="1" min="17" max="17" style="1" width="12.6640625"/>
    <col customWidth="1" hidden="1" min="18" max="18" style="1" width="13.5"/>
    <col customWidth="1" min="19" max="19" style="1" width="0.1640625"/>
    <col customWidth="1" hidden="1" min="20" max="20" style="1" width="16.6640625"/>
    <col customWidth="1" hidden="1" min="21" max="21" style="1" width="15.83203125"/>
    <col customWidth="1" hidden="1" min="22" max="22" style="1" width="17"/>
    <col min="23" max="16384" style="1" width="9.33203125"/>
  </cols>
  <sheetData>
    <row r="1" s="5" customFormat="1" ht="20.25" customHeight="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="5" customFormat="1" ht="24.75" customHeight="1">
      <c r="A2" s="5"/>
      <c r="B2" s="7"/>
      <c r="C2" s="8"/>
      <c r="D2" s="7"/>
      <c r="E2" s="7"/>
      <c r="F2" s="7"/>
      <c r="G2" s="7"/>
      <c r="H2" s="9"/>
      <c r="I2" s="7"/>
      <c r="J2" s="9"/>
      <c r="K2" s="7"/>
      <c r="L2" s="9"/>
      <c r="M2" s="7"/>
      <c r="N2" s="7"/>
      <c r="O2" s="9"/>
      <c r="Q2" s="5"/>
    </row>
    <row r="3" s="5" customFormat="1" ht="30.75" customHeight="1">
      <c r="A3" s="10"/>
      <c r="B3" s="11" t="s">
        <v>1</v>
      </c>
      <c r="C3" s="12" t="s">
        <v>2</v>
      </c>
      <c r="D3" s="13"/>
      <c r="E3" s="14"/>
      <c r="F3" s="15" t="s">
        <v>3</v>
      </c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7" t="s">
        <v>4</v>
      </c>
      <c r="S3" s="13" t="s">
        <v>5</v>
      </c>
      <c r="T3" s="14"/>
      <c r="U3" s="12" t="s">
        <v>6</v>
      </c>
      <c r="V3" s="14"/>
    </row>
    <row r="4" ht="31.5" customHeight="1">
      <c r="A4" s="18"/>
      <c r="B4" s="19"/>
      <c r="C4" s="20" t="s">
        <v>7</v>
      </c>
      <c r="D4" s="21" t="s">
        <v>8</v>
      </c>
      <c r="E4" s="22" t="s">
        <v>9</v>
      </c>
      <c r="F4" s="23" t="s">
        <v>10</v>
      </c>
      <c r="G4" s="24"/>
      <c r="H4" s="24"/>
      <c r="I4" s="24" t="s">
        <v>11</v>
      </c>
      <c r="J4" s="24"/>
      <c r="K4" s="24" t="s">
        <v>12</v>
      </c>
      <c r="L4" s="24"/>
      <c r="M4" s="24" t="s">
        <v>13</v>
      </c>
      <c r="N4" s="24"/>
      <c r="O4" s="25" t="s">
        <v>14</v>
      </c>
      <c r="P4" s="24" t="s">
        <v>15</v>
      </c>
      <c r="Q4" s="25" t="s">
        <v>16</v>
      </c>
      <c r="R4" s="26"/>
      <c r="S4" s="24"/>
      <c r="T4" s="27"/>
      <c r="U4" s="28"/>
      <c r="V4" s="27"/>
    </row>
    <row r="5" ht="33" customHeight="1">
      <c r="A5" s="29"/>
      <c r="B5" s="30"/>
      <c r="C5" s="31"/>
      <c r="D5" s="32"/>
      <c r="E5" s="33"/>
      <c r="F5" s="34" t="s">
        <v>17</v>
      </c>
      <c r="G5" s="32" t="s">
        <v>18</v>
      </c>
      <c r="H5" s="35" t="s">
        <v>19</v>
      </c>
      <c r="I5" s="36" t="s">
        <v>20</v>
      </c>
      <c r="J5" s="37" t="s">
        <v>21</v>
      </c>
      <c r="K5" s="36" t="s">
        <v>20</v>
      </c>
      <c r="L5" s="37" t="s">
        <v>21</v>
      </c>
      <c r="M5" s="36" t="s">
        <v>20</v>
      </c>
      <c r="N5" s="37" t="s">
        <v>21</v>
      </c>
      <c r="O5" s="38"/>
      <c r="P5" s="36"/>
      <c r="Q5" s="38"/>
      <c r="R5" s="39"/>
      <c r="S5" s="40" t="s">
        <v>22</v>
      </c>
      <c r="T5" s="41" t="s">
        <v>23</v>
      </c>
      <c r="U5" s="42" t="s">
        <v>24</v>
      </c>
      <c r="V5" s="41" t="s">
        <v>25</v>
      </c>
    </row>
    <row r="6" s="43" customFormat="1" ht="18" customHeight="1">
      <c r="A6" s="44"/>
      <c r="B6" s="45" t="s">
        <v>26</v>
      </c>
      <c r="C6" s="46" t="e">
        <f>#REF!+#REF!+#REF!+C7</f>
        <v>#REF!</v>
      </c>
      <c r="D6" s="47" t="e">
        <f>#REF!+#REF!+#REF!</f>
        <v>#REF!</v>
      </c>
      <c r="E6" s="48"/>
      <c r="F6" s="46">
        <f t="shared" ref="D6:U8" si="0">F7</f>
        <v>153.30000000000001</v>
      </c>
      <c r="G6" s="49">
        <f t="shared" si="0"/>
        <v>93.700000000000003</v>
      </c>
      <c r="H6" s="49" t="e">
        <f t="shared" ref="H6:H58" si="1">F6/C6*100-100</f>
        <v>#REF!</v>
      </c>
      <c r="I6" s="47">
        <f t="shared" si="0"/>
        <v>279810</v>
      </c>
      <c r="J6" s="50">
        <f t="shared" ref="J6:J58" si="2">I6/F6</f>
        <v>1825.2446183953032</v>
      </c>
      <c r="K6" s="47">
        <f t="shared" si="0"/>
        <v>310132</v>
      </c>
      <c r="L6" s="50">
        <f t="shared" ref="L6:L58" si="3">K6/F6</f>
        <v>2023.0397912589692</v>
      </c>
      <c r="M6" s="47">
        <f t="shared" si="0"/>
        <v>-30322</v>
      </c>
      <c r="N6" s="50">
        <f t="shared" ref="N6:N57" si="4">$M6/$F6</f>
        <v>-197.79517286366601</v>
      </c>
      <c r="O6" s="51">
        <f t="shared" ref="O6:O56" si="5">IF($M6&gt;0,$M6/$I6*100, )</f>
        <v>0</v>
      </c>
      <c r="P6" s="51">
        <f>M6</f>
        <v>-30322</v>
      </c>
      <c r="Q6" s="51">
        <f>P6/I6*100</f>
        <v>-10.836639147993282</v>
      </c>
      <c r="R6" s="51"/>
      <c r="S6" s="47" t="e">
        <f>#REF!</f>
        <v>#REF!</v>
      </c>
      <c r="T6" s="52" t="e">
        <f>#REF!</f>
        <v>#REF!</v>
      </c>
      <c r="U6" s="53" t="e">
        <f>#REF!</f>
        <v>#REF!</v>
      </c>
      <c r="V6" s="52" t="e">
        <f>#REF!</f>
        <v>#REF!</v>
      </c>
    </row>
    <row r="7" s="4" customFormat="1" ht="18" customHeight="1">
      <c r="A7" s="54">
        <v>1</v>
      </c>
      <c r="B7" s="55" t="s">
        <v>27</v>
      </c>
      <c r="C7" s="56">
        <v>112.19929</v>
      </c>
      <c r="D7" s="57">
        <v>112.19929</v>
      </c>
      <c r="E7" s="58">
        <v>1434.8804702774858</v>
      </c>
      <c r="F7" s="59">
        <v>153.30000000000001</v>
      </c>
      <c r="G7" s="60">
        <v>93.700000000000003</v>
      </c>
      <c r="H7" s="61">
        <v>12.23154798929653</v>
      </c>
      <c r="I7" s="62">
        <v>279810</v>
      </c>
      <c r="J7" s="63">
        <f t="shared" si="2"/>
        <v>1825.2446183953032</v>
      </c>
      <c r="K7" s="62">
        <v>310132</v>
      </c>
      <c r="L7" s="63">
        <f t="shared" si="3"/>
        <v>2023.0397912589692</v>
      </c>
      <c r="M7" s="64">
        <f t="shared" ref="M7:M49" si="6">I7-K7</f>
        <v>-30322</v>
      </c>
      <c r="N7" s="63">
        <v>-145.54926423290422</v>
      </c>
      <c r="O7" s="51">
        <f t="shared" si="5"/>
        <v>0</v>
      </c>
      <c r="P7" s="64">
        <v>-18328</v>
      </c>
      <c r="Q7" s="64">
        <v>-9.9276873493486448</v>
      </c>
      <c r="R7" s="64"/>
      <c r="S7" s="65">
        <v>50043</v>
      </c>
      <c r="T7" s="66">
        <v>43792</v>
      </c>
      <c r="U7" s="67">
        <v>649.39999999999998</v>
      </c>
      <c r="V7" s="66">
        <v>0</v>
      </c>
    </row>
    <row r="8" s="68" customFormat="1" ht="18" customHeight="1">
      <c r="A8" s="69"/>
      <c r="B8" s="70" t="s">
        <v>28</v>
      </c>
      <c r="C8" s="71">
        <f>C9</f>
        <v>110</v>
      </c>
      <c r="D8" s="72">
        <f t="shared" si="0"/>
        <v>178738</v>
      </c>
      <c r="E8" s="48">
        <f t="shared" ref="E8:E57" si="7">D8/C8</f>
        <v>1624.8909090909092</v>
      </c>
      <c r="F8" s="71">
        <f t="shared" si="0"/>
        <v>94.400000000000006</v>
      </c>
      <c r="G8" s="73">
        <f t="shared" si="0"/>
        <v>68.900000000000006</v>
      </c>
      <c r="H8" s="73">
        <f t="shared" si="1"/>
        <v>-14.181818181818173</v>
      </c>
      <c r="I8" s="72">
        <f t="shared" si="0"/>
        <v>156542</v>
      </c>
      <c r="J8" s="50">
        <f t="shared" si="2"/>
        <v>1658.2838983050847</v>
      </c>
      <c r="K8" s="72">
        <f t="shared" si="0"/>
        <v>186876</v>
      </c>
      <c r="L8" s="50">
        <f t="shared" si="3"/>
        <v>1979.6186440677966</v>
      </c>
      <c r="M8" s="72">
        <f t="shared" si="0"/>
        <v>-30334</v>
      </c>
      <c r="N8" s="50">
        <f t="shared" si="4"/>
        <v>-321.33474576271186</v>
      </c>
      <c r="O8" s="51">
        <f t="shared" si="5"/>
        <v>0</v>
      </c>
      <c r="P8" s="72">
        <f t="shared" si="0"/>
        <v>-30334</v>
      </c>
      <c r="Q8" s="72">
        <f t="shared" ref="Q8:Q58" si="8">P8/I8*100</f>
        <v>-19.377547239718414</v>
      </c>
      <c r="R8" s="51"/>
      <c r="S8" s="72">
        <f t="shared" si="0"/>
        <v>181298</v>
      </c>
      <c r="T8" s="74">
        <f t="shared" si="0"/>
        <v>282746</v>
      </c>
      <c r="U8" s="75">
        <f t="shared" si="0"/>
        <v>148986.60000000001</v>
      </c>
      <c r="V8" s="74">
        <f>V9</f>
        <v>24794.5</v>
      </c>
    </row>
    <row r="9" s="76" customFormat="1" ht="18" customHeight="1">
      <c r="A9" s="77">
        <v>4</v>
      </c>
      <c r="B9" s="78" t="s">
        <v>29</v>
      </c>
      <c r="C9" s="56">
        <v>110</v>
      </c>
      <c r="D9" s="79">
        <v>178738</v>
      </c>
      <c r="E9" s="58">
        <f t="shared" si="7"/>
        <v>1624.8909090909092</v>
      </c>
      <c r="F9" s="80">
        <v>94.400000000000006</v>
      </c>
      <c r="G9" s="81">
        <v>68.900000000000006</v>
      </c>
      <c r="H9" s="82">
        <f t="shared" si="1"/>
        <v>-14.181818181818173</v>
      </c>
      <c r="I9" s="83">
        <v>156542</v>
      </c>
      <c r="J9" s="63">
        <f t="shared" si="2"/>
        <v>1658.2838983050847</v>
      </c>
      <c r="K9" s="83">
        <v>186876</v>
      </c>
      <c r="L9" s="63">
        <f t="shared" si="3"/>
        <v>1979.6186440677966</v>
      </c>
      <c r="M9" s="64">
        <f t="shared" si="6"/>
        <v>-30334</v>
      </c>
      <c r="N9" s="63">
        <f t="shared" si="4"/>
        <v>-321.33474576271186</v>
      </c>
      <c r="O9" s="51"/>
      <c r="P9" s="64">
        <f>M9</f>
        <v>-30334</v>
      </c>
      <c r="Q9" s="64">
        <f t="shared" si="8"/>
        <v>-19.377547239718414</v>
      </c>
      <c r="R9" s="64"/>
      <c r="S9" s="64">
        <v>181298</v>
      </c>
      <c r="T9" s="84">
        <v>282746</v>
      </c>
      <c r="U9" s="85">
        <v>148986.60000000001</v>
      </c>
      <c r="V9" s="84">
        <v>24794.5</v>
      </c>
    </row>
    <row r="10" s="68" customFormat="1" ht="18" customHeight="1">
      <c r="A10" s="69"/>
      <c r="B10" s="70" t="s">
        <v>30</v>
      </c>
      <c r="C10" s="71">
        <f>C11</f>
        <v>196.03716</v>
      </c>
      <c r="D10" s="72">
        <f t="shared" ref="D10:V28" si="9">D11</f>
        <v>291086.40000000002</v>
      </c>
      <c r="E10" s="48">
        <f t="shared" si="7"/>
        <v>1484.8531778362837</v>
      </c>
      <c r="F10" s="71">
        <f t="shared" si="9"/>
        <v>173.315</v>
      </c>
      <c r="G10" s="73">
        <f t="shared" si="9"/>
        <v>136.5</v>
      </c>
      <c r="H10" s="73">
        <f t="shared" si="1"/>
        <v>-11.590741265584541</v>
      </c>
      <c r="I10" s="72">
        <f t="shared" si="9"/>
        <v>303161</v>
      </c>
      <c r="J10" s="50">
        <f t="shared" si="2"/>
        <v>1749.1907797940166</v>
      </c>
      <c r="K10" s="72">
        <f t="shared" si="9"/>
        <v>322903</v>
      </c>
      <c r="L10" s="50">
        <f t="shared" si="3"/>
        <v>1863.0989816230563</v>
      </c>
      <c r="M10" s="72">
        <f t="shared" si="9"/>
        <v>-19742</v>
      </c>
      <c r="N10" s="50">
        <f t="shared" si="4"/>
        <v>-113.90820182903961</v>
      </c>
      <c r="O10" s="51">
        <f t="shared" si="5"/>
        <v>0</v>
      </c>
      <c r="P10" s="51">
        <f t="shared" ref="P10:P57" si="10">M10</f>
        <v>-19742</v>
      </c>
      <c r="Q10" s="51">
        <f t="shared" si="8"/>
        <v>-6.512051352251774</v>
      </c>
      <c r="R10" s="51"/>
      <c r="S10" s="72">
        <f t="shared" si="9"/>
        <v>100047</v>
      </c>
      <c r="T10" s="74">
        <f t="shared" si="9"/>
        <v>113773</v>
      </c>
      <c r="U10" s="75">
        <f t="shared" si="9"/>
        <v>53128.699999999997</v>
      </c>
      <c r="V10" s="74">
        <f t="shared" si="9"/>
        <v>3426.0999999999999</v>
      </c>
    </row>
    <row r="11" s="76" customFormat="1" ht="18" customHeight="1">
      <c r="A11" s="77">
        <v>5</v>
      </c>
      <c r="B11" s="86" t="s">
        <v>31</v>
      </c>
      <c r="C11" s="56">
        <v>196.03716</v>
      </c>
      <c r="D11" s="79">
        <v>291086.40000000002</v>
      </c>
      <c r="E11" s="58">
        <f t="shared" si="7"/>
        <v>1484.8531778362837</v>
      </c>
      <c r="F11" s="80">
        <v>173.315</v>
      </c>
      <c r="G11" s="81">
        <v>136.5</v>
      </c>
      <c r="H11" s="82">
        <f t="shared" si="1"/>
        <v>-11.590741265584541</v>
      </c>
      <c r="I11" s="83">
        <v>303161</v>
      </c>
      <c r="J11" s="63">
        <f t="shared" si="2"/>
        <v>1749.1907797940166</v>
      </c>
      <c r="K11" s="83">
        <v>322903</v>
      </c>
      <c r="L11" s="63">
        <f t="shared" si="3"/>
        <v>1863.0989816230563</v>
      </c>
      <c r="M11" s="64">
        <f t="shared" si="6"/>
        <v>-19742</v>
      </c>
      <c r="N11" s="63">
        <f t="shared" si="4"/>
        <v>-113.90820182903961</v>
      </c>
      <c r="O11" s="51">
        <f t="shared" si="5"/>
        <v>0</v>
      </c>
      <c r="P11" s="64">
        <f t="shared" si="10"/>
        <v>-19742</v>
      </c>
      <c r="Q11" s="64">
        <f t="shared" si="8"/>
        <v>-6.512051352251774</v>
      </c>
      <c r="R11" s="64"/>
      <c r="S11" s="64">
        <v>100047</v>
      </c>
      <c r="T11" s="84">
        <v>113773</v>
      </c>
      <c r="U11" s="85">
        <v>53128.699999999997</v>
      </c>
      <c r="V11" s="84">
        <v>3426.0999999999999</v>
      </c>
    </row>
    <row r="12" s="68" customFormat="1" ht="18" customHeight="1">
      <c r="A12" s="69"/>
      <c r="B12" s="70" t="s">
        <v>32</v>
      </c>
      <c r="C12" s="71">
        <f>C13</f>
        <v>64.560000000000002</v>
      </c>
      <c r="D12" s="72">
        <f t="shared" si="9"/>
        <v>104978.27</v>
      </c>
      <c r="E12" s="48">
        <f t="shared" si="7"/>
        <v>1626.0574659231722</v>
      </c>
      <c r="F12" s="71">
        <f t="shared" si="9"/>
        <v>38.061999999999998</v>
      </c>
      <c r="G12" s="73">
        <f t="shared" si="9"/>
        <v>30.789999999999999</v>
      </c>
      <c r="H12" s="73">
        <f t="shared" si="1"/>
        <v>-41.043990086741019</v>
      </c>
      <c r="I12" s="72">
        <f t="shared" si="9"/>
        <v>74436</v>
      </c>
      <c r="J12" s="50">
        <f t="shared" si="2"/>
        <v>1955.6513057642794</v>
      </c>
      <c r="K12" s="72">
        <f t="shared" si="9"/>
        <v>92144</v>
      </c>
      <c r="L12" s="50">
        <f t="shared" si="3"/>
        <v>2420.8922284693394</v>
      </c>
      <c r="M12" s="72">
        <f t="shared" si="6"/>
        <v>-17708</v>
      </c>
      <c r="N12" s="50">
        <f t="shared" si="4"/>
        <v>-465.2409227050602</v>
      </c>
      <c r="O12" s="51">
        <f t="shared" si="5"/>
        <v>0</v>
      </c>
      <c r="P12" s="72">
        <f t="shared" si="10"/>
        <v>-17708</v>
      </c>
      <c r="Q12" s="72">
        <f t="shared" si="8"/>
        <v>-23.789564189370736</v>
      </c>
      <c r="R12" s="72"/>
      <c r="S12" s="72">
        <f>S13</f>
        <v>21889</v>
      </c>
      <c r="T12" s="74">
        <f>T13</f>
        <v>29691</v>
      </c>
      <c r="U12" s="75">
        <f t="shared" ref="U12:V12" si="11">U13</f>
        <v>18743.700000000001</v>
      </c>
      <c r="V12" s="74">
        <f t="shared" si="11"/>
        <v>1950.5999999999999</v>
      </c>
    </row>
    <row r="13" s="87" customFormat="1" ht="18" customHeight="1">
      <c r="A13" s="77">
        <v>6</v>
      </c>
      <c r="B13" s="86" t="s">
        <v>33</v>
      </c>
      <c r="C13" s="56">
        <v>64.560000000000002</v>
      </c>
      <c r="D13" s="79">
        <v>104978.27</v>
      </c>
      <c r="E13" s="58">
        <f t="shared" si="7"/>
        <v>1626.0574659231722</v>
      </c>
      <c r="F13" s="88">
        <v>38.061999999999998</v>
      </c>
      <c r="G13" s="89">
        <v>30.789999999999999</v>
      </c>
      <c r="H13" s="90">
        <f t="shared" si="1"/>
        <v>-41.043990086741019</v>
      </c>
      <c r="I13" s="91">
        <v>74436</v>
      </c>
      <c r="J13" s="92">
        <f t="shared" si="2"/>
        <v>1955.6513057642794</v>
      </c>
      <c r="K13" s="91">
        <v>92144</v>
      </c>
      <c r="L13" s="63">
        <f t="shared" si="3"/>
        <v>2420.8922284693394</v>
      </c>
      <c r="M13" s="64">
        <v>-15762.010000000002</v>
      </c>
      <c r="N13" s="63">
        <f t="shared" si="4"/>
        <v>-414.11407703221067</v>
      </c>
      <c r="O13" s="51">
        <f t="shared" si="5"/>
        <v>0</v>
      </c>
      <c r="P13" s="64">
        <v>-15762.010000000002</v>
      </c>
      <c r="Q13" s="64">
        <f t="shared" si="8"/>
        <v>-21.175251222526736</v>
      </c>
      <c r="R13" s="64"/>
      <c r="S13" s="64">
        <v>21889</v>
      </c>
      <c r="T13" s="84">
        <v>29691</v>
      </c>
      <c r="U13" s="85">
        <v>18743.700000000001</v>
      </c>
      <c r="V13" s="84">
        <v>1950.5999999999999</v>
      </c>
    </row>
    <row r="14" s="93" customFormat="1" ht="18" customHeight="1">
      <c r="A14" s="77"/>
      <c r="B14" s="94" t="s">
        <v>34</v>
      </c>
      <c r="C14" s="95">
        <f>C15</f>
        <v>1.0804199999999999</v>
      </c>
      <c r="D14" s="96">
        <f t="shared" si="9"/>
        <v>1833.1199999999999</v>
      </c>
      <c r="E14" s="48">
        <f t="shared" si="7"/>
        <v>1696.6735158549452</v>
      </c>
      <c r="F14" s="95">
        <f t="shared" si="9"/>
        <v>1449.5899999999999</v>
      </c>
      <c r="G14" s="97">
        <f t="shared" si="9"/>
        <v>742.36000000000001</v>
      </c>
      <c r="H14" s="97">
        <f t="shared" si="1"/>
        <v>134069.1194165232</v>
      </c>
      <c r="I14" s="96">
        <f t="shared" si="9"/>
        <v>2811.5</v>
      </c>
      <c r="J14" s="50">
        <f t="shared" si="2"/>
        <v>1.9395139315254659</v>
      </c>
      <c r="K14" s="96">
        <f t="shared" si="9"/>
        <v>2892.9000000000001</v>
      </c>
      <c r="L14" s="50">
        <f t="shared" si="3"/>
        <v>1.9956677405335304</v>
      </c>
      <c r="M14" s="96">
        <f t="shared" si="9"/>
        <v>-81.400000000000091</v>
      </c>
      <c r="N14" s="50">
        <f t="shared" si="4"/>
        <v>-0.056153809008064416</v>
      </c>
      <c r="O14" s="51">
        <f t="shared" si="5"/>
        <v>0</v>
      </c>
      <c r="P14" s="51">
        <f t="shared" si="10"/>
        <v>-81.400000000000091</v>
      </c>
      <c r="Q14" s="51">
        <f t="shared" si="8"/>
        <v>-2.8952516450293468</v>
      </c>
      <c r="R14" s="51"/>
      <c r="S14" s="96">
        <f t="shared" si="9"/>
        <v>237</v>
      </c>
      <c r="T14" s="98">
        <f t="shared" si="9"/>
        <v>192</v>
      </c>
      <c r="U14" s="99">
        <f t="shared" si="9"/>
        <v>0</v>
      </c>
      <c r="V14" s="98">
        <f t="shared" si="9"/>
        <v>0</v>
      </c>
    </row>
    <row r="15" s="76" customFormat="1" ht="18" customHeight="1">
      <c r="A15" s="77">
        <v>7</v>
      </c>
      <c r="B15" s="86" t="s">
        <v>35</v>
      </c>
      <c r="C15" s="56">
        <v>1.0804199999999999</v>
      </c>
      <c r="D15" s="79">
        <v>1833.1199999999999</v>
      </c>
      <c r="E15" s="58">
        <f t="shared" si="7"/>
        <v>1696.6735158549452</v>
      </c>
      <c r="F15" s="100">
        <v>1449.5899999999999</v>
      </c>
      <c r="G15" s="101">
        <v>742.36000000000001</v>
      </c>
      <c r="H15" s="102"/>
      <c r="I15" s="103">
        <v>2811.5</v>
      </c>
      <c r="J15" s="63">
        <f t="shared" si="2"/>
        <v>1.9395139315254659</v>
      </c>
      <c r="K15" s="103">
        <v>2892.9000000000001</v>
      </c>
      <c r="L15" s="63">
        <f t="shared" si="3"/>
        <v>1.9956677405335304</v>
      </c>
      <c r="M15" s="64">
        <f t="shared" si="6"/>
        <v>-81.400000000000091</v>
      </c>
      <c r="N15" s="63">
        <f t="shared" si="4"/>
        <v>-0.056153809008064416</v>
      </c>
      <c r="O15" s="51">
        <f t="shared" si="5"/>
        <v>0</v>
      </c>
      <c r="P15" s="64">
        <f t="shared" si="10"/>
        <v>-81.400000000000091</v>
      </c>
      <c r="Q15" s="64">
        <f t="shared" si="8"/>
        <v>-2.8952516450293468</v>
      </c>
      <c r="R15" s="64"/>
      <c r="S15" s="64">
        <v>237</v>
      </c>
      <c r="T15" s="84">
        <v>192</v>
      </c>
      <c r="U15" s="85">
        <v>0</v>
      </c>
      <c r="V15" s="84">
        <v>0</v>
      </c>
    </row>
    <row r="16" s="68" customFormat="1" ht="18" customHeight="1">
      <c r="A16" s="69"/>
      <c r="B16" s="70" t="s">
        <v>36</v>
      </c>
      <c r="C16" s="71">
        <f>C17</f>
        <v>6.1824700000000004</v>
      </c>
      <c r="D16" s="72">
        <f t="shared" si="9"/>
        <v>8995.6800000000003</v>
      </c>
      <c r="E16" s="48">
        <f t="shared" si="7"/>
        <v>1455.0301093252374</v>
      </c>
      <c r="F16" s="71">
        <f t="shared" si="9"/>
        <v>5.4000000000000004</v>
      </c>
      <c r="G16" s="73">
        <f t="shared" si="9"/>
        <v>2.2999999999999998</v>
      </c>
      <c r="H16" s="73">
        <f t="shared" si="1"/>
        <v>-12.656268449341439</v>
      </c>
      <c r="I16" s="72">
        <f t="shared" si="9"/>
        <v>9335</v>
      </c>
      <c r="J16" s="50">
        <f t="shared" si="2"/>
        <v>1728.7037037037037</v>
      </c>
      <c r="K16" s="72">
        <f t="shared" si="9"/>
        <v>11291</v>
      </c>
      <c r="L16" s="50">
        <f t="shared" si="3"/>
        <v>2090.9259259259256</v>
      </c>
      <c r="M16" s="72">
        <f t="shared" si="9"/>
        <v>-1956</v>
      </c>
      <c r="N16" s="50">
        <f t="shared" si="4"/>
        <v>-362.22222222222217</v>
      </c>
      <c r="O16" s="51">
        <f t="shared" si="5"/>
        <v>0</v>
      </c>
      <c r="P16" s="51">
        <f t="shared" si="10"/>
        <v>-1956</v>
      </c>
      <c r="Q16" s="51">
        <f t="shared" si="8"/>
        <v>-20.953401178361005</v>
      </c>
      <c r="R16" s="51"/>
      <c r="S16" s="72">
        <f t="shared" si="9"/>
        <v>3681</v>
      </c>
      <c r="T16" s="74">
        <f t="shared" si="9"/>
        <v>3671</v>
      </c>
      <c r="U16" s="75">
        <f t="shared" si="9"/>
        <v>3103.0999999999999</v>
      </c>
      <c r="V16" s="74">
        <f t="shared" si="9"/>
        <v>584.20000000000005</v>
      </c>
    </row>
    <row r="17" s="76" customFormat="1" ht="18" customHeight="1">
      <c r="A17" s="77">
        <v>8</v>
      </c>
      <c r="B17" s="104" t="s">
        <v>37</v>
      </c>
      <c r="C17" s="56">
        <v>6.1824700000000004</v>
      </c>
      <c r="D17" s="79">
        <v>8995.6800000000003</v>
      </c>
      <c r="E17" s="58">
        <f t="shared" si="7"/>
        <v>1455.0301093252374</v>
      </c>
      <c r="F17" s="80">
        <v>5.4000000000000004</v>
      </c>
      <c r="G17" s="81">
        <v>2.2999999999999998</v>
      </c>
      <c r="H17" s="82">
        <f t="shared" si="1"/>
        <v>-12.656268449341439</v>
      </c>
      <c r="I17" s="83">
        <v>9335</v>
      </c>
      <c r="J17" s="63">
        <f t="shared" si="2"/>
        <v>1728.7037037037037</v>
      </c>
      <c r="K17" s="83">
        <v>11291</v>
      </c>
      <c r="L17" s="63">
        <f t="shared" si="3"/>
        <v>2090.9259259259256</v>
      </c>
      <c r="M17" s="64">
        <f t="shared" si="6"/>
        <v>-1956</v>
      </c>
      <c r="N17" s="63">
        <f t="shared" si="4"/>
        <v>-362.22222222222217</v>
      </c>
      <c r="O17" s="51">
        <f t="shared" si="5"/>
        <v>0</v>
      </c>
      <c r="P17" s="64">
        <f t="shared" si="10"/>
        <v>-1956</v>
      </c>
      <c r="Q17" s="64">
        <f t="shared" si="8"/>
        <v>-20.953401178361005</v>
      </c>
      <c r="R17" s="64"/>
      <c r="S17" s="64">
        <v>3681</v>
      </c>
      <c r="T17" s="84">
        <v>3671</v>
      </c>
      <c r="U17" s="85">
        <v>3103.0999999999999</v>
      </c>
      <c r="V17" s="84">
        <v>584.20000000000005</v>
      </c>
    </row>
    <row r="18" s="68" customFormat="1" ht="18" customHeight="1">
      <c r="A18" s="69"/>
      <c r="B18" s="70" t="s">
        <v>38</v>
      </c>
      <c r="C18" s="46">
        <f>C19</f>
        <v>25.291</v>
      </c>
      <c r="D18" s="47">
        <f t="shared" si="9"/>
        <v>37322.769999999997</v>
      </c>
      <c r="E18" s="48">
        <f t="shared" si="7"/>
        <v>1475.7332647977539</v>
      </c>
      <c r="F18" s="46">
        <f t="shared" si="9"/>
        <v>28.041</v>
      </c>
      <c r="G18" s="49">
        <f t="shared" si="9"/>
        <v>19.77</v>
      </c>
      <c r="H18" s="49">
        <f t="shared" si="1"/>
        <v>10.87343323711994</v>
      </c>
      <c r="I18" s="47">
        <f t="shared" si="9"/>
        <v>41147.699999999997</v>
      </c>
      <c r="J18" s="50">
        <f t="shared" si="2"/>
        <v>1467.412003851503</v>
      </c>
      <c r="K18" s="47">
        <f t="shared" si="9"/>
        <v>41334.400000000001</v>
      </c>
      <c r="L18" s="50">
        <f t="shared" si="3"/>
        <v>1474.0701116222674</v>
      </c>
      <c r="M18" s="47">
        <f t="shared" si="9"/>
        <v>-186.70000000000437</v>
      </c>
      <c r="N18" s="50">
        <f t="shared" si="4"/>
        <v>-6.6581077707643939</v>
      </c>
      <c r="O18" s="51">
        <f t="shared" si="5"/>
        <v>0</v>
      </c>
      <c r="P18" s="51">
        <f t="shared" si="10"/>
        <v>-186.70000000000437</v>
      </c>
      <c r="Q18" s="51">
        <f t="shared" si="8"/>
        <v>-0.45373131426544955</v>
      </c>
      <c r="R18" s="51"/>
      <c r="S18" s="47">
        <f t="shared" si="9"/>
        <v>7304</v>
      </c>
      <c r="T18" s="52">
        <f t="shared" si="9"/>
        <v>42046</v>
      </c>
      <c r="U18" s="53">
        <f t="shared" si="9"/>
        <v>18102.799999999999</v>
      </c>
      <c r="V18" s="52">
        <f t="shared" si="9"/>
        <v>3330.1999999999998</v>
      </c>
    </row>
    <row r="19" s="105" customFormat="1" ht="18" customHeight="1">
      <c r="A19" s="69">
        <v>9</v>
      </c>
      <c r="B19" s="86" t="s">
        <v>39</v>
      </c>
      <c r="C19" s="106">
        <v>25.291</v>
      </c>
      <c r="D19" s="107">
        <v>37322.769999999997</v>
      </c>
      <c r="E19" s="58">
        <f t="shared" si="7"/>
        <v>1475.7332647977539</v>
      </c>
      <c r="F19" s="108">
        <v>28.041</v>
      </c>
      <c r="G19" s="109">
        <v>19.77</v>
      </c>
      <c r="H19" s="110"/>
      <c r="I19" s="111">
        <v>41147.699999999997</v>
      </c>
      <c r="J19" s="63">
        <f>I19/F19</f>
        <v>1467.412003851503</v>
      </c>
      <c r="K19" s="111">
        <v>41334.400000000001</v>
      </c>
      <c r="L19" s="63">
        <f>K19/F19</f>
        <v>1474.0701116222674</v>
      </c>
      <c r="M19" s="83">
        <f>I19-K19</f>
        <v>-186.70000000000437</v>
      </c>
      <c r="N19" s="63"/>
      <c r="O19" s="112">
        <f>IF($M19&gt;0,$M19/$I19*100,)</f>
        <v>0</v>
      </c>
      <c r="P19" s="64">
        <f t="shared" si="10"/>
        <v>-186.70000000000437</v>
      </c>
      <c r="Q19" s="64">
        <f t="shared" si="8"/>
        <v>-0.45373131426544955</v>
      </c>
      <c r="R19" s="64"/>
      <c r="S19" s="113">
        <v>7304</v>
      </c>
      <c r="T19" s="114">
        <v>42046</v>
      </c>
      <c r="U19" s="115">
        <v>18102.799999999999</v>
      </c>
      <c r="V19" s="114">
        <v>3330.1999999999998</v>
      </c>
    </row>
    <row r="20" s="68" customFormat="1" ht="18" customHeight="1">
      <c r="A20" s="69"/>
      <c r="B20" s="70" t="s">
        <v>40</v>
      </c>
      <c r="C20" s="71">
        <f>C21</f>
        <v>21.97382</v>
      </c>
      <c r="D20" s="72">
        <f t="shared" si="9"/>
        <v>37984.339999999997</v>
      </c>
      <c r="E20" s="48">
        <f t="shared" si="7"/>
        <v>1728.6179644686265</v>
      </c>
      <c r="F20" s="71">
        <f t="shared" si="9"/>
        <v>21.606000000000002</v>
      </c>
      <c r="G20" s="73">
        <f t="shared" si="9"/>
        <v>12.664</v>
      </c>
      <c r="H20" s="73">
        <f t="shared" si="1"/>
        <v>-1.6739010331385202</v>
      </c>
      <c r="I20" s="72">
        <f t="shared" si="9"/>
        <v>43171</v>
      </c>
      <c r="J20" s="50">
        <f t="shared" si="2"/>
        <v>1998.1023789688047</v>
      </c>
      <c r="K20" s="72">
        <f t="shared" si="9"/>
        <v>41879</v>
      </c>
      <c r="L20" s="50">
        <f t="shared" si="3"/>
        <v>1938.3041747662685</v>
      </c>
      <c r="M20" s="72">
        <f t="shared" si="9"/>
        <v>1292</v>
      </c>
      <c r="N20" s="50">
        <f t="shared" si="4"/>
        <v>59.798204202536326</v>
      </c>
      <c r="O20" s="51">
        <f t="shared" si="5"/>
        <v>2.9927497625720969</v>
      </c>
      <c r="P20" s="51"/>
      <c r="Q20" s="51">
        <f t="shared" si="8"/>
        <v>0</v>
      </c>
      <c r="R20" s="51"/>
      <c r="S20" s="72">
        <f t="shared" si="9"/>
        <v>5609</v>
      </c>
      <c r="T20" s="74">
        <f t="shared" si="9"/>
        <v>3481</v>
      </c>
      <c r="U20" s="75">
        <f t="shared" si="9"/>
        <v>0</v>
      </c>
      <c r="V20" s="74">
        <f t="shared" ref="V20:V22" si="12">V21</f>
        <v>0</v>
      </c>
    </row>
    <row r="21" s="76" customFormat="1" ht="18" customHeight="1">
      <c r="A21" s="77">
        <v>10</v>
      </c>
      <c r="B21" s="104" t="s">
        <v>41</v>
      </c>
      <c r="C21" s="56">
        <v>21.97382</v>
      </c>
      <c r="D21" s="79">
        <v>37984.339999999997</v>
      </c>
      <c r="E21" s="58">
        <f t="shared" si="7"/>
        <v>1728.6179644686265</v>
      </c>
      <c r="F21" s="116">
        <v>21.606000000000002</v>
      </c>
      <c r="G21" s="101">
        <v>12.664</v>
      </c>
      <c r="H21" s="102"/>
      <c r="I21" s="103">
        <v>43171</v>
      </c>
      <c r="J21" s="63">
        <f t="shared" si="2"/>
        <v>1998.1023789688047</v>
      </c>
      <c r="K21" s="103">
        <v>41879</v>
      </c>
      <c r="L21" s="63">
        <f t="shared" si="3"/>
        <v>1938.3041747662685</v>
      </c>
      <c r="M21" s="64">
        <f t="shared" si="6"/>
        <v>1292</v>
      </c>
      <c r="N21" s="63">
        <f t="shared" si="4"/>
        <v>59.798204202536326</v>
      </c>
      <c r="O21" s="51">
        <f t="shared" si="5"/>
        <v>2.9927497625720969</v>
      </c>
      <c r="P21" s="64"/>
      <c r="Q21" s="64">
        <f t="shared" si="8"/>
        <v>0</v>
      </c>
      <c r="R21" s="64"/>
      <c r="S21" s="64">
        <v>5609</v>
      </c>
      <c r="T21" s="84">
        <v>3481</v>
      </c>
      <c r="U21" s="85">
        <v>0</v>
      </c>
      <c r="V21" s="84">
        <v>0</v>
      </c>
    </row>
    <row r="22" s="68" customFormat="1" ht="18" customHeight="1">
      <c r="A22" s="69"/>
      <c r="B22" s="70" t="s">
        <v>42</v>
      </c>
      <c r="C22" s="71">
        <f>C23</f>
        <v>4.8890000000000002</v>
      </c>
      <c r="D22" s="72">
        <f t="shared" si="9"/>
        <v>8926</v>
      </c>
      <c r="E22" s="48">
        <f t="shared" si="7"/>
        <v>1825.7312333810594</v>
      </c>
      <c r="F22" s="71">
        <f t="shared" si="9"/>
        <v>2.1749999999999998</v>
      </c>
      <c r="G22" s="73">
        <f t="shared" si="9"/>
        <v>1.2010000000000001</v>
      </c>
      <c r="H22" s="73">
        <f t="shared" si="1"/>
        <v>-55.512374718756398</v>
      </c>
      <c r="I22" s="72">
        <f t="shared" si="9"/>
        <v>4832.8699999999999</v>
      </c>
      <c r="J22" s="50">
        <f t="shared" si="2"/>
        <v>2222.0091954022992</v>
      </c>
      <c r="K22" s="72">
        <f t="shared" si="9"/>
        <v>7605.3699999999999</v>
      </c>
      <c r="L22" s="50">
        <f t="shared" si="3"/>
        <v>3496.7218390804601</v>
      </c>
      <c r="M22" s="72">
        <f t="shared" si="9"/>
        <v>-2772.5</v>
      </c>
      <c r="N22" s="50">
        <f t="shared" si="4"/>
        <v>-1274.7126436781609</v>
      </c>
      <c r="O22" s="51">
        <f t="shared" si="5"/>
        <v>0</v>
      </c>
      <c r="P22" s="51">
        <f t="shared" si="10"/>
        <v>-2772.5</v>
      </c>
      <c r="Q22" s="51">
        <f t="shared" si="8"/>
        <v>-57.36756833930977</v>
      </c>
      <c r="R22" s="51"/>
      <c r="S22" s="72">
        <f t="shared" si="9"/>
        <v>8216</v>
      </c>
      <c r="T22" s="74">
        <f t="shared" si="9"/>
        <v>11371</v>
      </c>
      <c r="U22" s="75">
        <f t="shared" si="9"/>
        <v>2772</v>
      </c>
      <c r="V22" s="74">
        <f t="shared" si="12"/>
        <v>335.60000000000002</v>
      </c>
    </row>
    <row r="23" s="76" customFormat="1" ht="18" customHeight="1">
      <c r="A23" s="77">
        <v>11</v>
      </c>
      <c r="B23" s="104" t="s">
        <v>43</v>
      </c>
      <c r="C23" s="56">
        <v>4.8890000000000002</v>
      </c>
      <c r="D23" s="79">
        <v>8926</v>
      </c>
      <c r="E23" s="58">
        <f t="shared" si="7"/>
        <v>1825.7312333810594</v>
      </c>
      <c r="F23" s="100">
        <v>2.1749999999999998</v>
      </c>
      <c r="G23" s="101">
        <v>1.2010000000000001</v>
      </c>
      <c r="H23" s="102"/>
      <c r="I23" s="103">
        <v>4832.8699999999999</v>
      </c>
      <c r="J23" s="63">
        <f t="shared" si="2"/>
        <v>2222.0091954022992</v>
      </c>
      <c r="K23" s="103">
        <v>7605.3699999999999</v>
      </c>
      <c r="L23" s="63">
        <f t="shared" si="3"/>
        <v>3496.7218390804601</v>
      </c>
      <c r="M23" s="64">
        <f t="shared" si="6"/>
        <v>-2772.5</v>
      </c>
      <c r="N23" s="63">
        <f t="shared" si="4"/>
        <v>-1274.7126436781609</v>
      </c>
      <c r="O23" s="51">
        <f t="shared" si="5"/>
        <v>0</v>
      </c>
      <c r="P23" s="64">
        <f t="shared" si="10"/>
        <v>-2772.5</v>
      </c>
      <c r="Q23" s="64">
        <f t="shared" si="8"/>
        <v>-57.36756833930977</v>
      </c>
      <c r="R23" s="64"/>
      <c r="S23" s="64">
        <v>8216</v>
      </c>
      <c r="T23" s="84">
        <v>11371</v>
      </c>
      <c r="U23" s="85">
        <v>2772</v>
      </c>
      <c r="V23" s="84">
        <v>335.60000000000002</v>
      </c>
    </row>
    <row r="24" s="68" customFormat="1" ht="18" hidden="1" customHeight="1">
      <c r="A24" s="69"/>
      <c r="B24" s="117" t="s">
        <v>44</v>
      </c>
      <c r="C24" s="118">
        <f>C25</f>
        <v>2.9249999999999998</v>
      </c>
      <c r="D24" s="72">
        <f t="shared" si="9"/>
        <v>3636.0599999999999</v>
      </c>
      <c r="E24" s="48">
        <f t="shared" si="7"/>
        <v>1243.0974358974358</v>
      </c>
      <c r="F24" s="71">
        <f t="shared" si="9"/>
        <v>2.0880000000000001</v>
      </c>
      <c r="G24" s="73">
        <f t="shared" si="9"/>
        <v>0.82999999999999996</v>
      </c>
      <c r="H24" s="73">
        <f t="shared" si="1"/>
        <v>-28.615384615384613</v>
      </c>
      <c r="I24" s="72">
        <f t="shared" si="9"/>
        <v>3113</v>
      </c>
      <c r="J24" s="50">
        <f t="shared" si="2"/>
        <v>1490.9003831417624</v>
      </c>
      <c r="K24" s="72">
        <f>K25</f>
        <v>3603</v>
      </c>
      <c r="L24" s="50">
        <f t="shared" si="3"/>
        <v>1725.5747126436781</v>
      </c>
      <c r="M24" s="72">
        <f t="shared" si="9"/>
        <v>-490</v>
      </c>
      <c r="N24" s="50">
        <f t="shared" si="4"/>
        <v>-234.67432950191571</v>
      </c>
      <c r="O24" s="51">
        <f t="shared" si="5"/>
        <v>0</v>
      </c>
      <c r="P24" s="51">
        <f t="shared" si="10"/>
        <v>-490</v>
      </c>
      <c r="Q24" s="51">
        <f t="shared" si="8"/>
        <v>-15.740443302280758</v>
      </c>
      <c r="R24" s="51"/>
      <c r="S24" s="72">
        <f t="shared" si="9"/>
        <v>1569</v>
      </c>
      <c r="T24" s="74">
        <f t="shared" si="9"/>
        <v>1030</v>
      </c>
      <c r="U24" s="75">
        <f t="shared" si="9"/>
        <v>0</v>
      </c>
      <c r="V24" s="74">
        <f t="shared" si="9"/>
        <v>0</v>
      </c>
    </row>
    <row r="25" s="76" customFormat="1" ht="18" hidden="1" customHeight="1">
      <c r="A25" s="77">
        <v>12</v>
      </c>
      <c r="B25" s="119" t="s">
        <v>45</v>
      </c>
      <c r="C25" s="57">
        <v>2.9249999999999998</v>
      </c>
      <c r="D25" s="79">
        <v>3636.0599999999999</v>
      </c>
      <c r="E25" s="58">
        <f t="shared" si="7"/>
        <v>1243.0974358974358</v>
      </c>
      <c r="F25" s="80">
        <v>2.0880000000000001</v>
      </c>
      <c r="G25" s="82">
        <v>0.82999999999999996</v>
      </c>
      <c r="H25" s="82">
        <f t="shared" si="1"/>
        <v>-28.615384615384613</v>
      </c>
      <c r="I25" s="64">
        <v>3113</v>
      </c>
      <c r="J25" s="63">
        <f t="shared" si="2"/>
        <v>1490.9003831417624</v>
      </c>
      <c r="K25" s="64">
        <v>3603</v>
      </c>
      <c r="L25" s="63">
        <f t="shared" si="3"/>
        <v>1725.5747126436781</v>
      </c>
      <c r="M25" s="64">
        <f t="shared" si="6"/>
        <v>-490</v>
      </c>
      <c r="N25" s="63">
        <f t="shared" si="4"/>
        <v>-234.67432950191571</v>
      </c>
      <c r="O25" s="51">
        <f t="shared" si="5"/>
        <v>0</v>
      </c>
      <c r="P25" s="64">
        <f t="shared" si="10"/>
        <v>-490</v>
      </c>
      <c r="Q25" s="64">
        <f t="shared" si="8"/>
        <v>-15.740443302280758</v>
      </c>
      <c r="R25" s="64"/>
      <c r="S25" s="64">
        <v>1569</v>
      </c>
      <c r="T25" s="84">
        <v>1030</v>
      </c>
      <c r="U25" s="85">
        <v>0</v>
      </c>
      <c r="V25" s="84">
        <v>0</v>
      </c>
    </row>
    <row r="26" s="68" customFormat="1" ht="18" customHeight="1">
      <c r="A26" s="69"/>
      <c r="B26" s="70" t="s">
        <v>46</v>
      </c>
      <c r="C26" s="71">
        <f>C27</f>
        <v>21.427</v>
      </c>
      <c r="D26" s="72">
        <f t="shared" si="9"/>
        <v>33064.190000000002</v>
      </c>
      <c r="E26" s="48">
        <f t="shared" si="7"/>
        <v>1543.108694637607</v>
      </c>
      <c r="F26" s="71">
        <f t="shared" si="9"/>
        <v>14.699999999999999</v>
      </c>
      <c r="G26" s="73">
        <f t="shared" si="9"/>
        <v>10</v>
      </c>
      <c r="H26" s="73">
        <f t="shared" si="1"/>
        <v>-31.394968964390728</v>
      </c>
      <c r="I26" s="72">
        <f t="shared" si="9"/>
        <v>26944</v>
      </c>
      <c r="J26" s="50">
        <f t="shared" si="2"/>
        <v>1832.9251700680272</v>
      </c>
      <c r="K26" s="72">
        <f t="shared" si="9"/>
        <v>34807</v>
      </c>
      <c r="L26" s="50">
        <f t="shared" si="3"/>
        <v>2367.8231292517007</v>
      </c>
      <c r="M26" s="72">
        <f t="shared" si="9"/>
        <v>-7863</v>
      </c>
      <c r="N26" s="50">
        <f t="shared" si="4"/>
        <v>-534.89795918367349</v>
      </c>
      <c r="O26" s="51">
        <f t="shared" si="5"/>
        <v>0</v>
      </c>
      <c r="P26" s="51">
        <f t="shared" si="10"/>
        <v>-7863</v>
      </c>
      <c r="Q26" s="51">
        <f t="shared" si="8"/>
        <v>-29.182749406175773</v>
      </c>
      <c r="R26" s="51"/>
      <c r="S26" s="72">
        <f t="shared" si="9"/>
        <v>25352</v>
      </c>
      <c r="T26" s="74">
        <f t="shared" si="9"/>
        <v>22773</v>
      </c>
      <c r="U26" s="75">
        <f t="shared" si="9"/>
        <v>11205.5</v>
      </c>
      <c r="V26" s="74">
        <f t="shared" si="9"/>
        <v>5017.6999999999998</v>
      </c>
    </row>
    <row r="27" s="76" customFormat="1" ht="18" customHeight="1">
      <c r="A27" s="77">
        <v>13</v>
      </c>
      <c r="B27" s="78" t="s">
        <v>47</v>
      </c>
      <c r="C27" s="56">
        <v>21.427</v>
      </c>
      <c r="D27" s="79">
        <v>33064.190000000002</v>
      </c>
      <c r="E27" s="58">
        <f t="shared" si="7"/>
        <v>1543.108694637607</v>
      </c>
      <c r="F27" s="80">
        <v>14.699999999999999</v>
      </c>
      <c r="G27" s="82">
        <v>10</v>
      </c>
      <c r="H27" s="82">
        <f t="shared" si="1"/>
        <v>-31.394968964390728</v>
      </c>
      <c r="I27" s="64">
        <v>26944</v>
      </c>
      <c r="J27" s="63">
        <f t="shared" si="2"/>
        <v>1832.9251700680272</v>
      </c>
      <c r="K27" s="64">
        <v>34807</v>
      </c>
      <c r="L27" s="120">
        <f>K27/F27</f>
        <v>2367.8231292517007</v>
      </c>
      <c r="M27" s="64">
        <f t="shared" si="6"/>
        <v>-7863</v>
      </c>
      <c r="N27" s="63">
        <f t="shared" si="4"/>
        <v>-534.89795918367349</v>
      </c>
      <c r="O27" s="51">
        <f t="shared" si="5"/>
        <v>0</v>
      </c>
      <c r="P27" s="64">
        <f t="shared" si="10"/>
        <v>-7863</v>
      </c>
      <c r="Q27" s="64">
        <f t="shared" si="8"/>
        <v>-29.182749406175773</v>
      </c>
      <c r="R27" s="64"/>
      <c r="S27" s="64">
        <v>25352</v>
      </c>
      <c r="T27" s="84">
        <v>22773</v>
      </c>
      <c r="U27" s="85">
        <v>11205.5</v>
      </c>
      <c r="V27" s="84">
        <v>5017.6999999999998</v>
      </c>
    </row>
    <row r="28" s="68" customFormat="1" ht="18" customHeight="1">
      <c r="A28" s="69"/>
      <c r="B28" s="70" t="s">
        <v>48</v>
      </c>
      <c r="C28" s="71">
        <f>C29</f>
        <v>12.399789999999999</v>
      </c>
      <c r="D28" s="72">
        <f t="shared" si="9"/>
        <v>19392.529999999999</v>
      </c>
      <c r="E28" s="58">
        <f t="shared" si="7"/>
        <v>1563.9401957613798</v>
      </c>
      <c r="F28" s="71">
        <f t="shared" si="9"/>
        <v>7.7999999999999998</v>
      </c>
      <c r="G28" s="73">
        <f t="shared" si="9"/>
        <v>5</v>
      </c>
      <c r="H28" s="73">
        <f t="shared" si="1"/>
        <v>-37.095708878940691</v>
      </c>
      <c r="I28" s="72">
        <f t="shared" si="9"/>
        <v>12699</v>
      </c>
      <c r="J28" s="63">
        <f t="shared" si="2"/>
        <v>1628.0769230769231</v>
      </c>
      <c r="K28" s="72">
        <f t="shared" si="9"/>
        <v>10952.6</v>
      </c>
      <c r="L28" s="63">
        <f t="shared" si="3"/>
        <v>1404.1794871794873</v>
      </c>
      <c r="M28" s="72">
        <f t="shared" si="9"/>
        <v>1746.3999999999996</v>
      </c>
      <c r="N28" s="63">
        <f t="shared" si="4"/>
        <v>223.89743589743586</v>
      </c>
      <c r="O28" s="51">
        <f t="shared" si="5"/>
        <v>13.75226395779195</v>
      </c>
      <c r="P28" s="51"/>
      <c r="Q28" s="51">
        <f t="shared" si="8"/>
        <v>0</v>
      </c>
      <c r="R28" s="51"/>
      <c r="S28" s="72">
        <f t="shared" si="9"/>
        <v>1835.8</v>
      </c>
      <c r="T28" s="74">
        <f t="shared" si="9"/>
        <v>2639.1000000000004</v>
      </c>
      <c r="U28" s="75">
        <f t="shared" si="9"/>
        <v>1652.8</v>
      </c>
      <c r="V28" s="74">
        <f t="shared" si="9"/>
        <v>240.69999999999999</v>
      </c>
    </row>
    <row r="29" s="76" customFormat="1" ht="18" customHeight="1">
      <c r="A29" s="77">
        <v>14</v>
      </c>
      <c r="B29" s="78" t="s">
        <v>49</v>
      </c>
      <c r="C29" s="56">
        <v>12.399789999999999</v>
      </c>
      <c r="D29" s="79">
        <v>19392.529999999999</v>
      </c>
      <c r="E29" s="58">
        <f t="shared" si="7"/>
        <v>1563.9401957613798</v>
      </c>
      <c r="F29" s="100">
        <v>7.7999999999999998</v>
      </c>
      <c r="G29" s="101">
        <v>5</v>
      </c>
      <c r="H29" s="102"/>
      <c r="I29" s="103">
        <v>12699</v>
      </c>
      <c r="J29" s="63">
        <f t="shared" si="2"/>
        <v>1628.0769230769231</v>
      </c>
      <c r="K29" s="103">
        <v>10952.6</v>
      </c>
      <c r="L29" s="63">
        <f t="shared" si="3"/>
        <v>1404.1794871794873</v>
      </c>
      <c r="M29" s="64">
        <f t="shared" si="6"/>
        <v>1746.3999999999996</v>
      </c>
      <c r="N29" s="63">
        <f t="shared" si="4"/>
        <v>223.89743589743586</v>
      </c>
      <c r="O29" s="51">
        <f t="shared" si="5"/>
        <v>13.75226395779195</v>
      </c>
      <c r="P29" s="64"/>
      <c r="Q29" s="64">
        <f t="shared" si="8"/>
        <v>0</v>
      </c>
      <c r="R29" s="64"/>
      <c r="S29" s="64">
        <f>355.9+361.1+1118.8</f>
        <v>1835.8</v>
      </c>
      <c r="T29" s="84">
        <f>489.3+33.4+2116.4</f>
        <v>2639.1000000000004</v>
      </c>
      <c r="U29" s="85">
        <v>1652.8</v>
      </c>
      <c r="V29" s="84">
        <v>240.69999999999999</v>
      </c>
    </row>
    <row r="30" s="68" customFormat="1" ht="18" customHeight="1">
      <c r="A30" s="69"/>
      <c r="B30" s="70" t="s">
        <v>50</v>
      </c>
      <c r="C30" s="71">
        <f>C31+C32+C33</f>
        <v>30.095999999999997</v>
      </c>
      <c r="D30" s="72">
        <f t="shared" ref="D30:V30" si="13">D31+D32+D33</f>
        <v>51192.889999999999</v>
      </c>
      <c r="E30" s="48">
        <f t="shared" si="7"/>
        <v>1700.9865098351943</v>
      </c>
      <c r="F30" s="71">
        <f t="shared" si="13"/>
        <v>26.509999999999998</v>
      </c>
      <c r="G30" s="73">
        <f t="shared" si="13"/>
        <v>15.291</v>
      </c>
      <c r="H30" s="73">
        <f t="shared" si="1"/>
        <v>-11.915204678362571</v>
      </c>
      <c r="I30" s="72">
        <f t="shared" si="13"/>
        <v>52180.706229999996</v>
      </c>
      <c r="J30" s="50">
        <f t="shared" si="2"/>
        <v>1968.3404839683139</v>
      </c>
      <c r="K30" s="72">
        <f t="shared" si="13"/>
        <v>58819.5</v>
      </c>
      <c r="L30" s="50">
        <f t="shared" si="3"/>
        <v>2218.7665032063373</v>
      </c>
      <c r="M30" s="72">
        <f t="shared" si="13"/>
        <v>-6638.7937700000002</v>
      </c>
      <c r="N30" s="50">
        <f t="shared" si="4"/>
        <v>-250.42601923802343</v>
      </c>
      <c r="O30" s="51">
        <f t="shared" si="5"/>
        <v>0</v>
      </c>
      <c r="P30" s="51">
        <f t="shared" si="10"/>
        <v>-6638.7937700000002</v>
      </c>
      <c r="Q30" s="51">
        <f t="shared" si="8"/>
        <v>-12.722698195646863</v>
      </c>
      <c r="R30" s="51"/>
      <c r="S30" s="72">
        <f t="shared" si="13"/>
        <v>24265</v>
      </c>
      <c r="T30" s="74">
        <f t="shared" si="13"/>
        <v>16903</v>
      </c>
      <c r="U30" s="75">
        <f t="shared" si="13"/>
        <v>11013.099999999999</v>
      </c>
      <c r="V30" s="74">
        <f t="shared" si="13"/>
        <v>1646.8000000000002</v>
      </c>
    </row>
    <row r="31" s="76" customFormat="1" ht="18" customHeight="1">
      <c r="A31" s="77">
        <v>15</v>
      </c>
      <c r="B31" s="104" t="s">
        <v>51</v>
      </c>
      <c r="C31" s="56">
        <v>18.190999999999999</v>
      </c>
      <c r="D31" s="79">
        <v>32736.279999999999</v>
      </c>
      <c r="E31" s="58">
        <f t="shared" si="7"/>
        <v>1799.586608762575</v>
      </c>
      <c r="F31" s="100">
        <v>14.048999999999999</v>
      </c>
      <c r="G31" s="101">
        <v>9.4410000000000007</v>
      </c>
      <c r="H31" s="102"/>
      <c r="I31" s="103">
        <v>28671.199000000001</v>
      </c>
      <c r="J31" s="63">
        <f t="shared" si="2"/>
        <v>2040.7999857641114</v>
      </c>
      <c r="K31" s="103">
        <v>32647</v>
      </c>
      <c r="L31" s="63">
        <f t="shared" si="3"/>
        <v>2323.7952879208488</v>
      </c>
      <c r="M31" s="64">
        <f t="shared" si="6"/>
        <v>-3975.8009999999995</v>
      </c>
      <c r="N31" s="63">
        <f t="shared" si="4"/>
        <v>-282.99530215673713</v>
      </c>
      <c r="O31" s="51">
        <f t="shared" si="5"/>
        <v>0</v>
      </c>
      <c r="P31" s="64"/>
      <c r="Q31" s="64">
        <f t="shared" si="8"/>
        <v>0</v>
      </c>
      <c r="R31" s="64"/>
      <c r="S31" s="64">
        <v>18015</v>
      </c>
      <c r="T31" s="84">
        <v>11247</v>
      </c>
      <c r="U31" s="85">
        <v>6750.1999999999998</v>
      </c>
      <c r="V31" s="84">
        <v>1098.7</v>
      </c>
    </row>
    <row r="32" s="76" customFormat="1" ht="18" customHeight="1">
      <c r="A32" s="77">
        <v>16</v>
      </c>
      <c r="B32" s="104" t="s">
        <v>52</v>
      </c>
      <c r="C32" s="56">
        <v>3.4359999999999999</v>
      </c>
      <c r="D32" s="79">
        <v>6186.4700000000003</v>
      </c>
      <c r="E32" s="58">
        <f t="shared" si="7"/>
        <v>1800.4860302677532</v>
      </c>
      <c r="F32" s="80">
        <v>3.0609999999999999</v>
      </c>
      <c r="G32" s="82">
        <v>1.8</v>
      </c>
      <c r="H32" s="82">
        <f t="shared" si="1"/>
        <v>-10.913853317811402</v>
      </c>
      <c r="I32" s="64">
        <v>5657</v>
      </c>
      <c r="J32" s="63">
        <f t="shared" si="2"/>
        <v>1848.0888598497224</v>
      </c>
      <c r="K32" s="64">
        <v>7435</v>
      </c>
      <c r="L32" s="63">
        <f t="shared" si="3"/>
        <v>2428.9447892845474</v>
      </c>
      <c r="M32" s="64">
        <f t="shared" si="6"/>
        <v>-1778</v>
      </c>
      <c r="N32" s="63">
        <f t="shared" si="4"/>
        <v>-580.85592943482527</v>
      </c>
      <c r="O32" s="51">
        <f t="shared" si="5"/>
        <v>0</v>
      </c>
      <c r="P32" s="64">
        <f t="shared" si="10"/>
        <v>-1778</v>
      </c>
      <c r="Q32" s="64">
        <f t="shared" si="8"/>
        <v>-31.430086618348945</v>
      </c>
      <c r="R32" s="64"/>
      <c r="S32" s="64">
        <v>1597.5999999999999</v>
      </c>
      <c r="T32" s="84">
        <v>3388</v>
      </c>
      <c r="U32" s="85">
        <v>4262.8999999999996</v>
      </c>
      <c r="V32" s="84">
        <v>548.10000000000002</v>
      </c>
    </row>
    <row r="33" s="76" customFormat="1" ht="18" customHeight="1">
      <c r="A33" s="77">
        <v>17</v>
      </c>
      <c r="B33" s="104" t="s">
        <v>53</v>
      </c>
      <c r="C33" s="56">
        <v>8.4689999999999994</v>
      </c>
      <c r="D33" s="79">
        <v>12270.139999999999</v>
      </c>
      <c r="E33" s="58">
        <f t="shared" si="7"/>
        <v>1448.8298500413273</v>
      </c>
      <c r="F33" s="116">
        <v>9.4000000000000004</v>
      </c>
      <c r="G33" s="101">
        <v>4.0499999999999998</v>
      </c>
      <c r="H33" s="82">
        <f t="shared" si="1"/>
        <v>10.993033415987739</v>
      </c>
      <c r="I33" s="103">
        <v>17852.507229999999</v>
      </c>
      <c r="J33" s="63">
        <f t="shared" si="2"/>
        <v>1899.2028968085106</v>
      </c>
      <c r="K33" s="103">
        <v>18737.5</v>
      </c>
      <c r="L33" s="63">
        <f t="shared" si="3"/>
        <v>1993.3510638297871</v>
      </c>
      <c r="M33" s="64">
        <f t="shared" si="6"/>
        <v>-884.99277000000075</v>
      </c>
      <c r="N33" s="63">
        <f t="shared" si="4"/>
        <v>-94.148167021276677</v>
      </c>
      <c r="O33" s="51">
        <f t="shared" si="5"/>
        <v>0</v>
      </c>
      <c r="P33" s="64">
        <f t="shared" si="10"/>
        <v>-884.99277000000075</v>
      </c>
      <c r="Q33" s="64">
        <f t="shared" si="8"/>
        <v>-4.9572463889712193</v>
      </c>
      <c r="R33" s="64"/>
      <c r="S33" s="64">
        <v>4652.3999999999996</v>
      </c>
      <c r="T33" s="84">
        <v>2268</v>
      </c>
      <c r="U33" s="85">
        <v>0</v>
      </c>
      <c r="V33" s="84">
        <v>0</v>
      </c>
    </row>
    <row r="34" s="68" customFormat="1" ht="18" customHeight="1">
      <c r="A34" s="69"/>
      <c r="B34" s="70" t="s">
        <v>54</v>
      </c>
      <c r="C34" s="71">
        <f>C35</f>
        <v>14.5123</v>
      </c>
      <c r="D34" s="72">
        <f t="shared" ref="D34:V40" si="14">D35</f>
        <v>24361.119999999999</v>
      </c>
      <c r="E34" s="48">
        <f t="shared" si="7"/>
        <v>1678.6532803208313</v>
      </c>
      <c r="F34" s="71">
        <f t="shared" si="14"/>
        <v>8.8209999999999997</v>
      </c>
      <c r="G34" s="73">
        <f t="shared" si="14"/>
        <v>3.286</v>
      </c>
      <c r="H34" s="73">
        <f t="shared" si="1"/>
        <v>-39.217077926999856</v>
      </c>
      <c r="I34" s="72">
        <f t="shared" si="14"/>
        <v>17238.781999999999</v>
      </c>
      <c r="J34" s="50">
        <f t="shared" si="2"/>
        <v>1954.2888561387597</v>
      </c>
      <c r="K34" s="72">
        <f t="shared" si="14"/>
        <v>23050.43</v>
      </c>
      <c r="L34" s="50">
        <f t="shared" si="3"/>
        <v>2613.1311642670898</v>
      </c>
      <c r="M34" s="72">
        <f t="shared" si="14"/>
        <v>-5811.648000000001</v>
      </c>
      <c r="N34" s="50">
        <f t="shared" si="4"/>
        <v>-658.84230812833027</v>
      </c>
      <c r="O34" s="51">
        <f t="shared" si="5"/>
        <v>0</v>
      </c>
      <c r="P34" s="51">
        <f t="shared" si="10"/>
        <v>-5811.648000000001</v>
      </c>
      <c r="Q34" s="51">
        <f t="shared" si="8"/>
        <v>-33.712637006489217</v>
      </c>
      <c r="R34" s="51"/>
      <c r="S34" s="72">
        <f t="shared" si="14"/>
        <v>14471</v>
      </c>
      <c r="T34" s="74">
        <f t="shared" si="14"/>
        <v>1317</v>
      </c>
      <c r="U34" s="75">
        <f t="shared" si="14"/>
        <v>0</v>
      </c>
      <c r="V34" s="74">
        <f t="shared" si="14"/>
        <v>0</v>
      </c>
    </row>
    <row r="35" s="76" customFormat="1" ht="18" customHeight="1">
      <c r="A35" s="77">
        <v>18</v>
      </c>
      <c r="B35" s="104" t="s">
        <v>55</v>
      </c>
      <c r="C35" s="56">
        <v>14.5123</v>
      </c>
      <c r="D35" s="79">
        <v>24361.119999999999</v>
      </c>
      <c r="E35" s="58">
        <f t="shared" si="7"/>
        <v>1678.6532803208313</v>
      </c>
      <c r="F35" s="100">
        <v>8.8209999999999997</v>
      </c>
      <c r="G35" s="101">
        <v>3.286</v>
      </c>
      <c r="H35" s="102"/>
      <c r="I35" s="103">
        <v>17238.781999999999</v>
      </c>
      <c r="J35" s="63">
        <f t="shared" si="2"/>
        <v>1954.2888561387597</v>
      </c>
      <c r="K35" s="103">
        <v>23050.43</v>
      </c>
      <c r="L35" s="63">
        <f t="shared" si="3"/>
        <v>2613.1311642670898</v>
      </c>
      <c r="M35" s="64">
        <f t="shared" si="6"/>
        <v>-5811.648000000001</v>
      </c>
      <c r="N35" s="63">
        <f t="shared" si="4"/>
        <v>-658.84230812833027</v>
      </c>
      <c r="O35" s="51">
        <f t="shared" si="5"/>
        <v>0</v>
      </c>
      <c r="P35" s="64">
        <f t="shared" si="10"/>
        <v>-5811.648000000001</v>
      </c>
      <c r="Q35" s="64">
        <f t="shared" si="8"/>
        <v>-33.712637006489217</v>
      </c>
      <c r="R35" s="64"/>
      <c r="S35" s="79">
        <v>14471</v>
      </c>
      <c r="T35" s="121">
        <v>1317</v>
      </c>
      <c r="U35" s="85">
        <v>0</v>
      </c>
      <c r="V35" s="84">
        <v>0</v>
      </c>
    </row>
    <row r="36" s="68" customFormat="1" ht="18" customHeight="1">
      <c r="A36" s="69"/>
      <c r="B36" s="70" t="s">
        <v>56</v>
      </c>
      <c r="C36" s="71">
        <f>C37</f>
        <v>11.622350000000001</v>
      </c>
      <c r="D36" s="72">
        <f t="shared" si="14"/>
        <v>19974.200000000001</v>
      </c>
      <c r="E36" s="48">
        <f t="shared" si="7"/>
        <v>1718.602520144377</v>
      </c>
      <c r="F36" s="71">
        <f t="shared" si="14"/>
        <v>8</v>
      </c>
      <c r="G36" s="73">
        <f t="shared" si="14"/>
        <v>4.4000000000000004</v>
      </c>
      <c r="H36" s="73">
        <f t="shared" si="1"/>
        <v>-31.167104759364506</v>
      </c>
      <c r="I36" s="72">
        <f t="shared" si="14"/>
        <v>16019.200000000001</v>
      </c>
      <c r="J36" s="50">
        <f t="shared" si="2"/>
        <v>2002.4000000000001</v>
      </c>
      <c r="K36" s="72">
        <f t="shared" si="14"/>
        <v>19192.200000000001</v>
      </c>
      <c r="L36" s="50">
        <f t="shared" si="3"/>
        <v>2399.0250000000001</v>
      </c>
      <c r="M36" s="72">
        <f t="shared" si="14"/>
        <v>-3173</v>
      </c>
      <c r="N36" s="50">
        <f t="shared" si="4"/>
        <v>-396.625</v>
      </c>
      <c r="O36" s="51">
        <f t="shared" si="5"/>
        <v>0</v>
      </c>
      <c r="P36" s="51">
        <f t="shared" si="10"/>
        <v>-3173</v>
      </c>
      <c r="Q36" s="51">
        <f t="shared" si="8"/>
        <v>-19.80748102277267</v>
      </c>
      <c r="R36" s="51"/>
      <c r="S36" s="72">
        <f t="shared" si="14"/>
        <v>5288</v>
      </c>
      <c r="T36" s="74">
        <f t="shared" si="14"/>
        <v>8623</v>
      </c>
      <c r="U36" s="75">
        <f t="shared" si="14"/>
        <v>5808.3999999999996</v>
      </c>
      <c r="V36" s="74">
        <f t="shared" si="14"/>
        <v>1310.8</v>
      </c>
    </row>
    <row r="37" s="76" customFormat="1" ht="18" customHeight="1">
      <c r="A37" s="77">
        <v>19</v>
      </c>
      <c r="B37" s="104" t="s">
        <v>57</v>
      </c>
      <c r="C37" s="56">
        <v>11.622350000000001</v>
      </c>
      <c r="D37" s="79">
        <v>19974.200000000001</v>
      </c>
      <c r="E37" s="58">
        <f t="shared" si="7"/>
        <v>1718.602520144377</v>
      </c>
      <c r="F37" s="122">
        <v>8</v>
      </c>
      <c r="G37" s="123">
        <v>4.4000000000000004</v>
      </c>
      <c r="H37" s="61"/>
      <c r="I37" s="124">
        <v>16019.200000000001</v>
      </c>
      <c r="J37" s="63">
        <f>I37/F37</f>
        <v>2002.4000000000001</v>
      </c>
      <c r="K37" s="124">
        <v>19192.200000000001</v>
      </c>
      <c r="L37" s="63">
        <f>K37/F37</f>
        <v>2399.0250000000001</v>
      </c>
      <c r="M37" s="83">
        <f>I37-K37</f>
        <v>-3173</v>
      </c>
      <c r="N37" s="63"/>
      <c r="O37" s="112">
        <f>IF($M37&gt;0,$M37/$I37*100,)</f>
        <v>0</v>
      </c>
      <c r="P37" s="64">
        <f t="shared" si="10"/>
        <v>-3173</v>
      </c>
      <c r="Q37" s="64">
        <f t="shared" si="8"/>
        <v>-19.80748102277267</v>
      </c>
      <c r="R37" s="64"/>
      <c r="S37" s="64">
        <v>5288</v>
      </c>
      <c r="T37" s="84">
        <v>8623</v>
      </c>
      <c r="U37" s="85">
        <v>5808.3999999999996</v>
      </c>
      <c r="V37" s="84">
        <v>1310.8</v>
      </c>
    </row>
    <row r="38" s="68" customFormat="1" ht="18" customHeight="1">
      <c r="A38" s="69"/>
      <c r="B38" s="70" t="s">
        <v>58</v>
      </c>
      <c r="C38" s="71">
        <f>C39</f>
        <v>17.53763</v>
      </c>
      <c r="D38" s="72">
        <f t="shared" si="14"/>
        <v>32071.16</v>
      </c>
      <c r="E38" s="48">
        <f t="shared" si="7"/>
        <v>1828.7054750271275</v>
      </c>
      <c r="F38" s="71">
        <f t="shared" si="14"/>
        <v>12.449847</v>
      </c>
      <c r="G38" s="73">
        <f t="shared" si="14"/>
        <v>6.8460000000000001</v>
      </c>
      <c r="H38" s="73">
        <f t="shared" si="1"/>
        <v>-29.01066449685618</v>
      </c>
      <c r="I38" s="72">
        <f t="shared" si="14"/>
        <v>27407.342000000001</v>
      </c>
      <c r="J38" s="50">
        <f t="shared" si="2"/>
        <v>2201.4199853219079</v>
      </c>
      <c r="K38" s="72">
        <f t="shared" si="14"/>
        <v>31481.960999999999</v>
      </c>
      <c r="L38" s="50">
        <f t="shared" si="3"/>
        <v>2528.7026418878881</v>
      </c>
      <c r="M38" s="72">
        <f t="shared" si="14"/>
        <v>-4074.6189999999988</v>
      </c>
      <c r="N38" s="50">
        <f t="shared" si="4"/>
        <v>-327.28265656598018</v>
      </c>
      <c r="O38" s="51">
        <f t="shared" si="5"/>
        <v>0</v>
      </c>
      <c r="P38" s="51">
        <f t="shared" si="10"/>
        <v>-4074.6189999999988</v>
      </c>
      <c r="Q38" s="51">
        <f t="shared" si="8"/>
        <v>-14.866888587736815</v>
      </c>
      <c r="R38" s="51"/>
      <c r="S38" s="72">
        <f t="shared" si="14"/>
        <v>13314</v>
      </c>
      <c r="T38" s="74">
        <f t="shared" si="14"/>
        <v>5781</v>
      </c>
      <c r="U38" s="75">
        <f t="shared" si="14"/>
        <v>2398</v>
      </c>
      <c r="V38" s="74">
        <f t="shared" si="14"/>
        <v>0</v>
      </c>
    </row>
    <row r="39" s="76" customFormat="1" ht="18" customHeight="1">
      <c r="A39" s="77">
        <v>20</v>
      </c>
      <c r="B39" s="78" t="s">
        <v>59</v>
      </c>
      <c r="C39" s="56">
        <v>17.53763</v>
      </c>
      <c r="D39" s="79">
        <v>32071.16</v>
      </c>
      <c r="E39" s="58">
        <f t="shared" si="7"/>
        <v>1828.7054750271275</v>
      </c>
      <c r="F39" s="100">
        <v>12.449847</v>
      </c>
      <c r="G39" s="101">
        <v>6.8460000000000001</v>
      </c>
      <c r="H39" s="102"/>
      <c r="I39" s="103">
        <v>27407.342000000001</v>
      </c>
      <c r="J39" s="63">
        <f t="shared" si="2"/>
        <v>2201.4199853219079</v>
      </c>
      <c r="K39" s="103">
        <v>31481.960999999999</v>
      </c>
      <c r="L39" s="63">
        <f t="shared" si="3"/>
        <v>2528.7026418878881</v>
      </c>
      <c r="M39" s="64">
        <f t="shared" si="6"/>
        <v>-4074.6189999999988</v>
      </c>
      <c r="N39" s="63">
        <f t="shared" si="4"/>
        <v>-327.28265656598018</v>
      </c>
      <c r="O39" s="51">
        <f t="shared" si="5"/>
        <v>0</v>
      </c>
      <c r="P39" s="64">
        <f t="shared" si="10"/>
        <v>-4074.6189999999988</v>
      </c>
      <c r="Q39" s="64">
        <f t="shared" si="8"/>
        <v>-14.866888587736815</v>
      </c>
      <c r="R39" s="64"/>
      <c r="S39" s="64">
        <v>13314</v>
      </c>
      <c r="T39" s="84">
        <v>5781</v>
      </c>
      <c r="U39" s="85">
        <v>2398</v>
      </c>
      <c r="V39" s="84">
        <v>0</v>
      </c>
    </row>
    <row r="40" s="68" customFormat="1" ht="18" customHeight="1">
      <c r="A40" s="69"/>
      <c r="B40" s="70" t="s">
        <v>60</v>
      </c>
      <c r="C40" s="71">
        <f>C41</f>
        <v>9.6082099999999997</v>
      </c>
      <c r="D40" s="72">
        <f t="shared" si="14"/>
        <v>17380.290000000001</v>
      </c>
      <c r="E40" s="48">
        <f t="shared" si="7"/>
        <v>1808.8998887409832</v>
      </c>
      <c r="F40" s="71">
        <f t="shared" si="14"/>
        <v>14.32</v>
      </c>
      <c r="G40" s="73">
        <f t="shared" si="14"/>
        <v>10.1</v>
      </c>
      <c r="H40" s="73">
        <f t="shared" si="1"/>
        <v>49.039207094765828</v>
      </c>
      <c r="I40" s="72">
        <f t="shared" si="14"/>
        <v>27369.299999999999</v>
      </c>
      <c r="J40" s="50">
        <f t="shared" si="2"/>
        <v>1911.2639664804469</v>
      </c>
      <c r="K40" s="72">
        <f t="shared" si="14"/>
        <v>25103.709999999999</v>
      </c>
      <c r="L40" s="50">
        <f t="shared" si="3"/>
        <v>1753.0523743016759</v>
      </c>
      <c r="M40" s="72">
        <f t="shared" si="14"/>
        <v>2265.5900000000001</v>
      </c>
      <c r="N40" s="50">
        <f t="shared" si="4"/>
        <v>158.21159217877096</v>
      </c>
      <c r="O40" s="51">
        <f t="shared" si="5"/>
        <v>8.2778514613088401</v>
      </c>
      <c r="P40" s="51"/>
      <c r="Q40" s="51">
        <f t="shared" si="8"/>
        <v>0</v>
      </c>
      <c r="R40" s="51"/>
      <c r="S40" s="72">
        <f t="shared" si="14"/>
        <v>11652</v>
      </c>
      <c r="T40" s="74">
        <f t="shared" si="14"/>
        <v>10407</v>
      </c>
      <c r="U40" s="75">
        <f t="shared" si="14"/>
        <v>1979.8</v>
      </c>
      <c r="V40" s="74">
        <f t="shared" si="14"/>
        <v>0</v>
      </c>
    </row>
    <row r="41" s="76" customFormat="1" ht="18" customHeight="1">
      <c r="A41" s="77">
        <v>21</v>
      </c>
      <c r="B41" s="104" t="s">
        <v>61</v>
      </c>
      <c r="C41" s="56">
        <v>9.6082099999999997</v>
      </c>
      <c r="D41" s="79">
        <v>17380.290000000001</v>
      </c>
      <c r="E41" s="58">
        <f t="shared" si="7"/>
        <v>1808.8998887409832</v>
      </c>
      <c r="F41" s="100">
        <v>14.32</v>
      </c>
      <c r="G41" s="101">
        <v>10.1</v>
      </c>
      <c r="H41" s="102"/>
      <c r="I41" s="103">
        <v>27369.299999999999</v>
      </c>
      <c r="J41" s="63">
        <f t="shared" si="2"/>
        <v>1911.2639664804469</v>
      </c>
      <c r="K41" s="103">
        <v>25103.709999999999</v>
      </c>
      <c r="L41" s="63">
        <f t="shared" si="3"/>
        <v>1753.0523743016759</v>
      </c>
      <c r="M41" s="64">
        <f t="shared" si="6"/>
        <v>2265.5900000000001</v>
      </c>
      <c r="N41" s="63">
        <f t="shared" si="4"/>
        <v>158.21159217877096</v>
      </c>
      <c r="O41" s="51">
        <f t="shared" si="5"/>
        <v>8.2778514613088401</v>
      </c>
      <c r="P41" s="64"/>
      <c r="Q41" s="64">
        <f t="shared" si="8"/>
        <v>0</v>
      </c>
      <c r="R41" s="64"/>
      <c r="S41" s="64">
        <v>11652</v>
      </c>
      <c r="T41" s="84">
        <v>10407</v>
      </c>
      <c r="U41" s="85">
        <v>1979.8</v>
      </c>
      <c r="V41" s="84">
        <v>0</v>
      </c>
    </row>
    <row r="42" s="68" customFormat="1" ht="18" customHeight="1">
      <c r="A42" s="69"/>
      <c r="B42" s="70" t="s">
        <v>62</v>
      </c>
      <c r="C42" s="71" t="e">
        <f>C43+C44+#REF!+#REF!+C45+C46+C47</f>
        <v>#REF!</v>
      </c>
      <c r="D42" s="72" t="e">
        <f>D43+D44+#REF!+#REF!+D45+D46+D47</f>
        <v>#REF!</v>
      </c>
      <c r="E42" s="48" t="e">
        <f t="shared" si="7"/>
        <v>#REF!</v>
      </c>
      <c r="F42" s="71">
        <f>F43+F44+F46</f>
        <v>18.5</v>
      </c>
      <c r="G42" s="125">
        <f>G43+G44+G45+G46</f>
        <v>18.799999999999997</v>
      </c>
      <c r="H42" s="126" t="e">
        <f t="shared" si="1"/>
        <v>#REF!</v>
      </c>
      <c r="I42" s="72">
        <f>I43+I44+I45+I46</f>
        <v>44975</v>
      </c>
      <c r="J42" s="50">
        <f>I42/F42</f>
        <v>2431.0810810810813</v>
      </c>
      <c r="K42" s="72">
        <f>K43+K44+K45+K46</f>
        <v>49125</v>
      </c>
      <c r="L42" s="50">
        <f t="shared" si="3"/>
        <v>2655.4054054054054</v>
      </c>
      <c r="M42" s="72">
        <f>I42-K42</f>
        <v>-4150</v>
      </c>
      <c r="N42" s="127">
        <f t="shared" si="4"/>
        <v>-224.32432432432432</v>
      </c>
      <c r="O42" s="51">
        <f t="shared" si="5"/>
        <v>0</v>
      </c>
      <c r="P42" s="51">
        <f t="shared" si="10"/>
        <v>-4150</v>
      </c>
      <c r="Q42" s="51">
        <f t="shared" si="8"/>
        <v>-9.2273485269594229</v>
      </c>
      <c r="R42" s="51"/>
      <c r="S42" s="72" t="e">
        <f>S43+S44+#REF!+#REF!+S45+S46+S47</f>
        <v>#REF!</v>
      </c>
      <c r="T42" s="74" t="e">
        <f>T43+T44+#REF!+#REF!+T45+T46+T47</f>
        <v>#REF!</v>
      </c>
      <c r="U42" s="75" t="e">
        <f>U43+U44+#REF!+#REF!+U45+U46+U47</f>
        <v>#REF!</v>
      </c>
      <c r="V42" s="74" t="e">
        <f>V43+V44+#REF!+#REF!+V45+V46+V47</f>
        <v>#REF!</v>
      </c>
    </row>
    <row r="43" s="76" customFormat="1" ht="18" customHeight="1">
      <c r="A43" s="77">
        <v>22</v>
      </c>
      <c r="B43" s="78" t="s">
        <v>63</v>
      </c>
      <c r="C43" s="56">
        <v>7.7226100000000004</v>
      </c>
      <c r="D43" s="79">
        <v>13021.98</v>
      </c>
      <c r="E43" s="58">
        <f t="shared" si="7"/>
        <v>1686.2148936693682</v>
      </c>
      <c r="F43" s="80">
        <v>5.2000000000000002</v>
      </c>
      <c r="G43" s="82">
        <v>5.0999999999999996</v>
      </c>
      <c r="H43" s="82">
        <f t="shared" si="1"/>
        <v>-32.665251773687913</v>
      </c>
      <c r="I43" s="128">
        <v>10776</v>
      </c>
      <c r="J43" s="63">
        <f t="shared" si="2"/>
        <v>2072.3076923076924</v>
      </c>
      <c r="K43" s="128">
        <v>12275</v>
      </c>
      <c r="L43" s="63">
        <f t="shared" si="3"/>
        <v>2360.5769230769229</v>
      </c>
      <c r="M43" s="128">
        <f t="shared" si="6"/>
        <v>-1499</v>
      </c>
      <c r="N43" s="63">
        <f t="shared" si="4"/>
        <v>-288.26923076923077</v>
      </c>
      <c r="O43" s="51"/>
      <c r="P43" s="64">
        <f t="shared" si="10"/>
        <v>-1499</v>
      </c>
      <c r="Q43" s="64">
        <f t="shared" si="8"/>
        <v>-13.910541945063104</v>
      </c>
      <c r="R43" s="64"/>
      <c r="S43" s="64">
        <v>6595</v>
      </c>
      <c r="T43" s="84">
        <v>12024</v>
      </c>
      <c r="U43" s="85">
        <v>2044.5</v>
      </c>
      <c r="V43" s="84">
        <v>142</v>
      </c>
    </row>
    <row r="44" s="68" customFormat="1" ht="18" customHeight="1">
      <c r="A44" s="77">
        <v>23</v>
      </c>
      <c r="B44" s="104" t="s">
        <v>64</v>
      </c>
      <c r="C44" s="56">
        <v>2.0893000000000002</v>
      </c>
      <c r="D44" s="79">
        <v>3515.4499999999998</v>
      </c>
      <c r="E44" s="58">
        <f t="shared" si="7"/>
        <v>1682.5970420715071</v>
      </c>
      <c r="F44" s="80">
        <v>2</v>
      </c>
      <c r="G44" s="82">
        <v>1.3999999999999999</v>
      </c>
      <c r="H44" s="82">
        <f t="shared" si="1"/>
        <v>-4.2741588091705438</v>
      </c>
      <c r="I44" s="128">
        <v>3908</v>
      </c>
      <c r="J44" s="63">
        <f t="shared" si="2"/>
        <v>1954</v>
      </c>
      <c r="K44" s="128">
        <v>5187</v>
      </c>
      <c r="L44" s="63">
        <f t="shared" si="3"/>
        <v>2593.5</v>
      </c>
      <c r="M44" s="128">
        <f t="shared" si="6"/>
        <v>-1279</v>
      </c>
      <c r="N44" s="63">
        <f t="shared" si="4"/>
        <v>-639.5</v>
      </c>
      <c r="O44" s="51"/>
      <c r="P44" s="64">
        <f t="shared" si="10"/>
        <v>-1279</v>
      </c>
      <c r="Q44" s="64">
        <f t="shared" si="8"/>
        <v>-32.727737973387924</v>
      </c>
      <c r="R44" s="64"/>
      <c r="S44" s="64">
        <v>1240</v>
      </c>
      <c r="T44" s="84">
        <v>207</v>
      </c>
      <c r="U44" s="129">
        <v>0</v>
      </c>
      <c r="V44" s="130">
        <v>0.10000000000000001</v>
      </c>
    </row>
    <row r="45" s="76" customFormat="1" ht="18.75" customHeight="1">
      <c r="A45" s="77">
        <v>26</v>
      </c>
      <c r="B45" s="78" t="s">
        <v>65</v>
      </c>
      <c r="C45" s="56">
        <v>3.6508699999999998</v>
      </c>
      <c r="D45" s="79">
        <v>5279.2799999999997</v>
      </c>
      <c r="E45" s="58">
        <f t="shared" si="7"/>
        <v>1446.0334112143132</v>
      </c>
      <c r="F45" s="80">
        <v>3.2999999999999998</v>
      </c>
      <c r="G45" s="82">
        <v>3.1000000000000001</v>
      </c>
      <c r="H45" s="82"/>
      <c r="I45" s="128">
        <v>5874</v>
      </c>
      <c r="J45" s="120">
        <f>I45/F45</f>
        <v>1780</v>
      </c>
      <c r="K45" s="128">
        <v>8278</v>
      </c>
      <c r="L45" s="120">
        <f>K45/F45</f>
        <v>2508.4848484848485</v>
      </c>
      <c r="M45" s="128">
        <f>I45-K45</f>
        <v>-2404</v>
      </c>
      <c r="N45" s="63"/>
      <c r="O45" s="112">
        <f>IF($M45&gt;0,$M45/$I45*100,)</f>
        <v>0</v>
      </c>
      <c r="P45" s="64">
        <f t="shared" si="10"/>
        <v>-2404</v>
      </c>
      <c r="Q45" s="64">
        <f t="shared" si="8"/>
        <v>-40.926115083418452</v>
      </c>
      <c r="R45" s="64"/>
      <c r="S45" s="64">
        <v>3821</v>
      </c>
      <c r="T45" s="84">
        <v>11336</v>
      </c>
      <c r="U45" s="85">
        <v>4932.8999999999996</v>
      </c>
      <c r="V45" s="84">
        <v>2687.5</v>
      </c>
    </row>
    <row r="46" s="76" customFormat="1" ht="18" customHeight="1">
      <c r="A46" s="77">
        <v>27</v>
      </c>
      <c r="B46" s="104" t="s">
        <v>66</v>
      </c>
      <c r="C46" s="56">
        <v>14.992000000000001</v>
      </c>
      <c r="D46" s="79">
        <v>25949.996999999999</v>
      </c>
      <c r="E46" s="58">
        <f t="shared" si="7"/>
        <v>1730.9229589114193</v>
      </c>
      <c r="F46" s="80">
        <v>11.300000000000001</v>
      </c>
      <c r="G46" s="82">
        <v>9.1999999999999993</v>
      </c>
      <c r="H46" s="82">
        <f t="shared" si="1"/>
        <v>-24.626467449306304</v>
      </c>
      <c r="I46" s="128">
        <v>24417</v>
      </c>
      <c r="J46" s="63">
        <f t="shared" si="2"/>
        <v>2160.7964601769909</v>
      </c>
      <c r="K46" s="128">
        <v>23385</v>
      </c>
      <c r="L46" s="63">
        <f t="shared" si="3"/>
        <v>2069.4690265486724</v>
      </c>
      <c r="M46" s="128">
        <f t="shared" si="6"/>
        <v>1032</v>
      </c>
      <c r="N46" s="63">
        <f t="shared" si="4"/>
        <v>91.327433628318573</v>
      </c>
      <c r="O46" s="51">
        <f t="shared" si="5"/>
        <v>4.226563459884507</v>
      </c>
      <c r="P46" s="64">
        <f t="shared" si="10"/>
        <v>1032</v>
      </c>
      <c r="Q46" s="64">
        <f t="shared" si="8"/>
        <v>4.226563459884507</v>
      </c>
      <c r="R46" s="64"/>
      <c r="S46" s="64">
        <v>7322</v>
      </c>
      <c r="T46" s="84">
        <v>10826</v>
      </c>
      <c r="U46" s="85">
        <v>9362.2999999999993</v>
      </c>
      <c r="V46" s="84">
        <v>2560.0999999999999</v>
      </c>
    </row>
    <row r="47" s="76" customFormat="1" ht="18" hidden="1" customHeight="1">
      <c r="A47" s="77">
        <v>28</v>
      </c>
      <c r="B47" s="119" t="s">
        <v>67</v>
      </c>
      <c r="C47" s="57">
        <v>2.9500099999999998</v>
      </c>
      <c r="D47" s="79">
        <v>4208.3500000000004</v>
      </c>
      <c r="E47" s="58">
        <f t="shared" si="7"/>
        <v>1426.5544862559791</v>
      </c>
      <c r="F47" s="80">
        <v>2.016</v>
      </c>
      <c r="G47" s="82">
        <v>0.85499999999999998</v>
      </c>
      <c r="H47" s="82">
        <f t="shared" si="1"/>
        <v>-31.661248605936919</v>
      </c>
      <c r="I47" s="64">
        <v>1321</v>
      </c>
      <c r="J47" s="63">
        <f t="shared" si="2"/>
        <v>655.25793650793651</v>
      </c>
      <c r="K47" s="64">
        <v>1372</v>
      </c>
      <c r="L47" s="63">
        <f t="shared" si="3"/>
        <v>680.55555555555554</v>
      </c>
      <c r="M47" s="64">
        <f t="shared" si="6"/>
        <v>-51</v>
      </c>
      <c r="N47" s="63">
        <f t="shared" si="4"/>
        <v>-25.297619047619047</v>
      </c>
      <c r="O47" s="51">
        <f t="shared" si="5"/>
        <v>0</v>
      </c>
      <c r="P47" s="64">
        <f t="shared" si="10"/>
        <v>-51</v>
      </c>
      <c r="Q47" s="64">
        <f t="shared" si="8"/>
        <v>-3.8607115821347469</v>
      </c>
      <c r="R47" s="64"/>
      <c r="S47" s="64">
        <v>515</v>
      </c>
      <c r="T47" s="84">
        <v>462</v>
      </c>
      <c r="U47" s="85">
        <v>0</v>
      </c>
      <c r="V47" s="84">
        <v>0</v>
      </c>
    </row>
    <row r="48" s="68" customFormat="1" ht="18" customHeight="1">
      <c r="A48" s="69"/>
      <c r="B48" s="70" t="s">
        <v>68</v>
      </c>
      <c r="C48" s="71">
        <f>C49</f>
        <v>8.4489999999999998</v>
      </c>
      <c r="D48" s="72">
        <f>D49</f>
        <v>12865.9</v>
      </c>
      <c r="E48" s="48">
        <f t="shared" si="7"/>
        <v>1522.7719256716771</v>
      </c>
      <c r="F48" s="71">
        <f>F49</f>
        <v>2</v>
      </c>
      <c r="G48" s="73">
        <f>G49</f>
        <v>0.20000000000000001</v>
      </c>
      <c r="H48" s="73">
        <f t="shared" si="1"/>
        <v>-76.328559592851221</v>
      </c>
      <c r="I48" s="72">
        <f>I49</f>
        <v>4627</v>
      </c>
      <c r="J48" s="50">
        <f t="shared" si="2"/>
        <v>2313.5</v>
      </c>
      <c r="K48" s="72">
        <f>K49</f>
        <v>4917</v>
      </c>
      <c r="L48" s="50">
        <f t="shared" si="3"/>
        <v>2458.5</v>
      </c>
      <c r="M48" s="72">
        <f>M49</f>
        <v>-290</v>
      </c>
      <c r="N48" s="50">
        <f t="shared" si="4"/>
        <v>-145</v>
      </c>
      <c r="O48" s="51">
        <f t="shared" si="5"/>
        <v>0</v>
      </c>
      <c r="P48" s="51">
        <f t="shared" si="10"/>
        <v>-290</v>
      </c>
      <c r="Q48" s="51">
        <f t="shared" si="8"/>
        <v>-6.2675599740652688</v>
      </c>
      <c r="R48" s="51"/>
      <c r="S48" s="72">
        <f>S49</f>
        <v>1681</v>
      </c>
      <c r="T48" s="74">
        <f>T49</f>
        <v>21866</v>
      </c>
      <c r="U48" s="75">
        <f>U49</f>
        <v>2176.8000000000002</v>
      </c>
      <c r="V48" s="74">
        <f>V49</f>
        <v>1043.5</v>
      </c>
    </row>
    <row r="49" s="76" customFormat="1" ht="18" customHeight="1">
      <c r="A49" s="77">
        <v>29</v>
      </c>
      <c r="B49" s="78" t="s">
        <v>69</v>
      </c>
      <c r="C49" s="56">
        <f>8.052+0.397</f>
        <v>8.4489999999999998</v>
      </c>
      <c r="D49" s="79">
        <f>683+12182.9</f>
        <v>12865.9</v>
      </c>
      <c r="E49" s="58">
        <f t="shared" si="7"/>
        <v>1522.7719256716771</v>
      </c>
      <c r="F49" s="80">
        <v>2</v>
      </c>
      <c r="G49" s="82">
        <v>0.20000000000000001</v>
      </c>
      <c r="H49" s="82">
        <f t="shared" si="1"/>
        <v>-76.328559592851221</v>
      </c>
      <c r="I49" s="64">
        <v>4627</v>
      </c>
      <c r="J49" s="63">
        <f t="shared" si="2"/>
        <v>2313.5</v>
      </c>
      <c r="K49" s="64">
        <v>4917</v>
      </c>
      <c r="L49" s="63">
        <f t="shared" si="3"/>
        <v>2458.5</v>
      </c>
      <c r="M49" s="64">
        <f t="shared" si="6"/>
        <v>-290</v>
      </c>
      <c r="N49" s="63">
        <f t="shared" si="4"/>
        <v>-145</v>
      </c>
      <c r="O49" s="51">
        <f t="shared" si="5"/>
        <v>0</v>
      </c>
      <c r="P49" s="64">
        <f t="shared" si="10"/>
        <v>-290</v>
      </c>
      <c r="Q49" s="64">
        <f t="shared" si="8"/>
        <v>-6.2675599740652688</v>
      </c>
      <c r="R49" s="64"/>
      <c r="S49" s="64">
        <v>1681</v>
      </c>
      <c r="T49" s="84">
        <v>21866</v>
      </c>
      <c r="U49" s="85">
        <v>2176.8000000000002</v>
      </c>
      <c r="V49" s="84">
        <v>1043.5</v>
      </c>
    </row>
    <row r="50" s="68" customFormat="1" ht="18" customHeight="1">
      <c r="A50" s="69"/>
      <c r="B50" s="131" t="s">
        <v>70</v>
      </c>
      <c r="C50" s="71" t="e">
        <f>C51+#REF!</f>
        <v>#REF!</v>
      </c>
      <c r="D50" s="72" t="e">
        <f>D51+#REF!</f>
        <v>#REF!</v>
      </c>
      <c r="E50" s="48" t="e">
        <f t="shared" si="7"/>
        <v>#REF!</v>
      </c>
      <c r="F50" s="71">
        <f>F51</f>
        <v>1.2789999999999999</v>
      </c>
      <c r="G50" s="73">
        <f>G51</f>
        <v>0.46800000000000003</v>
      </c>
      <c r="H50" s="73" t="e">
        <f t="shared" si="1"/>
        <v>#REF!</v>
      </c>
      <c r="I50" s="72">
        <f>I51</f>
        <v>2548</v>
      </c>
      <c r="J50" s="50">
        <f t="shared" si="2"/>
        <v>1992.1813917122754</v>
      </c>
      <c r="K50" s="72">
        <f>K51</f>
        <v>3177</v>
      </c>
      <c r="L50" s="50">
        <f t="shared" si="3"/>
        <v>2483.9718530101645</v>
      </c>
      <c r="M50" s="72">
        <f>M51</f>
        <v>-629</v>
      </c>
      <c r="N50" s="50">
        <f t="shared" si="4"/>
        <v>-491.79046129788901</v>
      </c>
      <c r="O50" s="51">
        <f t="shared" si="5"/>
        <v>0</v>
      </c>
      <c r="P50" s="51">
        <f t="shared" si="10"/>
        <v>-629</v>
      </c>
      <c r="Q50" s="51">
        <f t="shared" si="8"/>
        <v>-24.686028257456829</v>
      </c>
      <c r="R50" s="51"/>
      <c r="S50" s="72" t="e">
        <f>S51+#REF!</f>
        <v>#REF!</v>
      </c>
      <c r="T50" s="74" t="e">
        <f>T51+#REF!</f>
        <v>#REF!</v>
      </c>
      <c r="U50" s="75" t="e">
        <f>U51+#REF!</f>
        <v>#REF!</v>
      </c>
      <c r="V50" s="74" t="e">
        <f>V51+#REF!</f>
        <v>#REF!</v>
      </c>
    </row>
    <row r="51" s="76" customFormat="1" ht="18" customHeight="1">
      <c r="A51" s="77">
        <v>30</v>
      </c>
      <c r="B51" s="78" t="s">
        <v>71</v>
      </c>
      <c r="C51" s="56">
        <v>1.3080000000000001</v>
      </c>
      <c r="D51" s="79">
        <v>2245.9000000000001</v>
      </c>
      <c r="E51" s="58">
        <f t="shared" si="7"/>
        <v>1717.0489296636085</v>
      </c>
      <c r="F51" s="100">
        <v>1.2789999999999999</v>
      </c>
      <c r="G51" s="101">
        <v>0.46800000000000003</v>
      </c>
      <c r="H51" s="102"/>
      <c r="I51" s="103">
        <v>2548</v>
      </c>
      <c r="J51" s="63">
        <f t="shared" si="2"/>
        <v>1992.1813917122754</v>
      </c>
      <c r="K51" s="103">
        <v>3177</v>
      </c>
      <c r="L51" s="63">
        <f t="shared" si="3"/>
        <v>2483.9718530101645</v>
      </c>
      <c r="M51" s="64">
        <f t="shared" ref="M51:M58" si="15">I51-K51</f>
        <v>-629</v>
      </c>
      <c r="N51" s="63">
        <f t="shared" si="4"/>
        <v>-491.79046129788901</v>
      </c>
      <c r="O51" s="51">
        <f t="shared" si="5"/>
        <v>0</v>
      </c>
      <c r="P51" s="64">
        <f t="shared" si="10"/>
        <v>-629</v>
      </c>
      <c r="Q51" s="64">
        <f t="shared" si="8"/>
        <v>-24.686028257456829</v>
      </c>
      <c r="R51" s="64"/>
      <c r="S51" s="64">
        <v>232</v>
      </c>
      <c r="T51" s="84">
        <v>1203</v>
      </c>
      <c r="U51" s="85">
        <v>849.5</v>
      </c>
      <c r="V51" s="84">
        <v>0.089999999999999997</v>
      </c>
    </row>
    <row r="52" s="43" customFormat="1" ht="18" customHeight="1">
      <c r="A52" s="44"/>
      <c r="B52" s="132" t="s">
        <v>72</v>
      </c>
      <c r="C52" s="71">
        <f>C53</f>
        <v>21.27929</v>
      </c>
      <c r="D52" s="72">
        <f>D53</f>
        <v>33850.459999999999</v>
      </c>
      <c r="E52" s="48">
        <f t="shared" si="7"/>
        <v>1590.7701807720089</v>
      </c>
      <c r="F52" s="71">
        <f>F53</f>
        <v>20.468</v>
      </c>
      <c r="G52" s="73">
        <f>G53</f>
        <v>10.941000000000001</v>
      </c>
      <c r="H52" s="73">
        <f t="shared" si="1"/>
        <v>-3.8125802129676316</v>
      </c>
      <c r="I52" s="72">
        <f>I53</f>
        <v>44240</v>
      </c>
      <c r="J52" s="50">
        <f t="shared" si="2"/>
        <v>2161.4227086183309</v>
      </c>
      <c r="K52" s="72">
        <f>K53</f>
        <v>43843</v>
      </c>
      <c r="L52" s="50">
        <f t="shared" si="3"/>
        <v>2142.0265780730897</v>
      </c>
      <c r="M52" s="72">
        <f>M53</f>
        <v>397</v>
      </c>
      <c r="N52" s="50">
        <f t="shared" si="4"/>
        <v>19.396130545241352</v>
      </c>
      <c r="O52" s="51">
        <f t="shared" si="5"/>
        <v>0.89737793851717895</v>
      </c>
      <c r="P52" s="51">
        <f t="shared" si="10"/>
        <v>397</v>
      </c>
      <c r="Q52" s="51">
        <f t="shared" si="8"/>
        <v>0.89737793851717895</v>
      </c>
      <c r="R52" s="51"/>
      <c r="S52" s="72">
        <f>S53</f>
        <v>13609</v>
      </c>
      <c r="T52" s="74">
        <f>T53</f>
        <v>18827</v>
      </c>
      <c r="U52" s="75">
        <f>U53</f>
        <v>2650</v>
      </c>
      <c r="V52" s="74">
        <f>V53</f>
        <v>0</v>
      </c>
    </row>
    <row r="53" s="4" customFormat="1" ht="18" customHeight="1">
      <c r="A53" s="54">
        <v>32</v>
      </c>
      <c r="B53" s="133" t="s">
        <v>73</v>
      </c>
      <c r="C53" s="134">
        <v>21.27929</v>
      </c>
      <c r="D53" s="135">
        <v>33850.459999999999</v>
      </c>
      <c r="E53" s="58">
        <f t="shared" si="7"/>
        <v>1590.7701807720089</v>
      </c>
      <c r="F53" s="100">
        <v>20.468</v>
      </c>
      <c r="G53" s="101">
        <v>10.941000000000001</v>
      </c>
      <c r="H53" s="102"/>
      <c r="I53" s="103">
        <v>44240</v>
      </c>
      <c r="J53" s="63">
        <f t="shared" si="2"/>
        <v>2161.4227086183309</v>
      </c>
      <c r="K53" s="103">
        <v>43843</v>
      </c>
      <c r="L53" s="63">
        <f t="shared" si="3"/>
        <v>2142.0265780730897</v>
      </c>
      <c r="M53" s="64">
        <f t="shared" si="15"/>
        <v>397</v>
      </c>
      <c r="N53" s="63">
        <f t="shared" si="4"/>
        <v>19.396130545241352</v>
      </c>
      <c r="O53" s="51">
        <f t="shared" si="5"/>
        <v>0.89737793851717895</v>
      </c>
      <c r="P53" s="64">
        <f t="shared" si="10"/>
        <v>397</v>
      </c>
      <c r="Q53" s="64">
        <f t="shared" si="8"/>
        <v>0.89737793851717895</v>
      </c>
      <c r="R53" s="64"/>
      <c r="S53" s="65">
        <v>13609</v>
      </c>
      <c r="T53" s="66">
        <v>18827</v>
      </c>
      <c r="U53" s="67">
        <v>2650</v>
      </c>
      <c r="V53" s="66">
        <v>0</v>
      </c>
    </row>
    <row r="54" s="43" customFormat="1" ht="18" hidden="1" customHeight="1">
      <c r="A54" s="44"/>
      <c r="B54" s="136" t="s">
        <v>74</v>
      </c>
      <c r="C54" s="118">
        <f>C55</f>
        <v>1.1000000000000001</v>
      </c>
      <c r="D54" s="72">
        <f>D55</f>
        <v>1698.4300000000001</v>
      </c>
      <c r="E54" s="48">
        <f t="shared" si="7"/>
        <v>1544.0272727272727</v>
      </c>
      <c r="F54" s="71">
        <f>F55</f>
        <v>0</v>
      </c>
      <c r="G54" s="73">
        <f>G55</f>
        <v>0</v>
      </c>
      <c r="H54" s="73">
        <f t="shared" si="1"/>
        <v>-100</v>
      </c>
      <c r="I54" s="72">
        <f>I55</f>
        <v>0</v>
      </c>
      <c r="J54" s="50" t="e">
        <f t="shared" si="2"/>
        <v>#DIV/0!</v>
      </c>
      <c r="K54" s="72">
        <f>K55</f>
        <v>0</v>
      </c>
      <c r="L54" s="50" t="e">
        <f t="shared" si="3"/>
        <v>#DIV/0!</v>
      </c>
      <c r="M54" s="72">
        <f>M55</f>
        <v>0</v>
      </c>
      <c r="N54" s="50" t="e">
        <f t="shared" si="4"/>
        <v>#DIV/0!</v>
      </c>
      <c r="O54" s="51">
        <f t="shared" si="5"/>
        <v>0</v>
      </c>
      <c r="P54" s="51">
        <f t="shared" si="10"/>
        <v>0</v>
      </c>
      <c r="Q54" s="51" t="e">
        <f t="shared" si="8"/>
        <v>#DIV/0!</v>
      </c>
      <c r="R54" s="51"/>
      <c r="S54" s="72">
        <f>S55</f>
        <v>1719</v>
      </c>
      <c r="T54" s="74">
        <f>T55</f>
        <v>2958</v>
      </c>
      <c r="U54" s="75">
        <f>U55</f>
        <v>29.199999999999999</v>
      </c>
      <c r="V54" s="74">
        <f>V55</f>
        <v>0</v>
      </c>
    </row>
    <row r="55" s="4" customFormat="1" ht="18" hidden="1" customHeight="1">
      <c r="A55" s="44">
        <v>33</v>
      </c>
      <c r="B55" s="137" t="s">
        <v>75</v>
      </c>
      <c r="C55" s="138">
        <v>1.1000000000000001</v>
      </c>
      <c r="D55" s="135">
        <v>1698.4300000000001</v>
      </c>
      <c r="E55" s="58">
        <f t="shared" si="7"/>
        <v>1544.0272727272727</v>
      </c>
      <c r="F55" s="122">
        <v>0</v>
      </c>
      <c r="G55" s="61">
        <v>0</v>
      </c>
      <c r="H55" s="61">
        <f t="shared" si="1"/>
        <v>-100</v>
      </c>
      <c r="I55" s="65">
        <v>0</v>
      </c>
      <c r="J55" s="63" t="e">
        <f t="shared" si="2"/>
        <v>#DIV/0!</v>
      </c>
      <c r="K55" s="65">
        <v>0</v>
      </c>
      <c r="L55" s="63" t="e">
        <f t="shared" si="3"/>
        <v>#DIV/0!</v>
      </c>
      <c r="M55" s="64">
        <f t="shared" si="15"/>
        <v>0</v>
      </c>
      <c r="N55" s="63" t="e">
        <f t="shared" si="4"/>
        <v>#DIV/0!</v>
      </c>
      <c r="O55" s="51">
        <f t="shared" si="5"/>
        <v>0</v>
      </c>
      <c r="P55" s="64">
        <f t="shared" si="10"/>
        <v>0</v>
      </c>
      <c r="Q55" s="64" t="e">
        <f t="shared" si="8"/>
        <v>#DIV/0!</v>
      </c>
      <c r="R55" s="64"/>
      <c r="S55" s="65">
        <v>1719</v>
      </c>
      <c r="T55" s="66">
        <v>2958</v>
      </c>
      <c r="U55" s="67">
        <v>29.199999999999999</v>
      </c>
      <c r="V55" s="66">
        <v>0</v>
      </c>
    </row>
    <row r="56" s="43" customFormat="1" ht="18" hidden="1" customHeight="1">
      <c r="A56" s="44"/>
      <c r="B56" s="136" t="s">
        <v>76</v>
      </c>
      <c r="C56" s="118">
        <f>C57</f>
        <v>0.93400000000000005</v>
      </c>
      <c r="D56" s="72">
        <f>D57</f>
        <v>1665.52</v>
      </c>
      <c r="E56" s="48">
        <f t="shared" si="7"/>
        <v>1783.2119914346895</v>
      </c>
      <c r="F56" s="71">
        <f>F57</f>
        <v>0</v>
      </c>
      <c r="G56" s="73">
        <f>G57</f>
        <v>0</v>
      </c>
      <c r="H56" s="73">
        <f t="shared" si="1"/>
        <v>-100</v>
      </c>
      <c r="I56" s="72">
        <f>I57</f>
        <v>0</v>
      </c>
      <c r="J56" s="50">
        <v>0</v>
      </c>
      <c r="K56" s="72">
        <f>K57</f>
        <v>0</v>
      </c>
      <c r="L56" s="50">
        <v>0</v>
      </c>
      <c r="M56" s="72">
        <f>M57</f>
        <v>0</v>
      </c>
      <c r="N56" s="50" t="e">
        <f t="shared" si="4"/>
        <v>#DIV/0!</v>
      </c>
      <c r="O56" s="51">
        <f t="shared" si="5"/>
        <v>0</v>
      </c>
      <c r="P56" s="51">
        <f t="shared" si="10"/>
        <v>0</v>
      </c>
      <c r="Q56" s="51" t="e">
        <f t="shared" si="8"/>
        <v>#DIV/0!</v>
      </c>
      <c r="R56" s="51"/>
      <c r="S56" s="72">
        <f>S57</f>
        <v>2982</v>
      </c>
      <c r="T56" s="74">
        <f>T57</f>
        <v>2547</v>
      </c>
      <c r="U56" s="75">
        <f>U57</f>
        <v>0</v>
      </c>
      <c r="V56" s="74">
        <f>V57</f>
        <v>0</v>
      </c>
    </row>
    <row r="57" s="4" customFormat="1" ht="18" hidden="1" customHeight="1">
      <c r="A57" s="139">
        <v>34</v>
      </c>
      <c r="B57" s="140" t="s">
        <v>77</v>
      </c>
      <c r="C57" s="141">
        <v>0.93400000000000005</v>
      </c>
      <c r="D57" s="142">
        <v>1665.52</v>
      </c>
      <c r="E57" s="143">
        <f t="shared" si="7"/>
        <v>1783.2119914346895</v>
      </c>
      <c r="F57" s="144">
        <v>0</v>
      </c>
      <c r="G57" s="145">
        <v>0</v>
      </c>
      <c r="H57" s="145">
        <f t="shared" si="1"/>
        <v>-100</v>
      </c>
      <c r="I57" s="146">
        <v>0</v>
      </c>
      <c r="J57" s="147">
        <v>0</v>
      </c>
      <c r="K57" s="146">
        <v>0</v>
      </c>
      <c r="L57" s="50">
        <v>0</v>
      </c>
      <c r="M57" s="148">
        <v>0</v>
      </c>
      <c r="N57" s="147" t="e">
        <f t="shared" si="4"/>
        <v>#DIV/0!</v>
      </c>
      <c r="O57" s="51">
        <v>0</v>
      </c>
      <c r="P57" s="148">
        <f t="shared" si="10"/>
        <v>0</v>
      </c>
      <c r="Q57" s="148" t="e">
        <f t="shared" si="8"/>
        <v>#DIV/0!</v>
      </c>
      <c r="R57" s="148"/>
      <c r="S57" s="146">
        <v>2982</v>
      </c>
      <c r="T57" s="149">
        <v>2547</v>
      </c>
      <c r="U57" s="150">
        <v>0</v>
      </c>
      <c r="V57" s="149">
        <v>0</v>
      </c>
    </row>
    <row r="58" s="151" customFormat="1" ht="22.5" customHeight="1">
      <c r="A58" s="152"/>
      <c r="B58" s="153" t="s">
        <v>78</v>
      </c>
      <c r="C58" s="154" t="e">
        <f>#REF!+C6+#REF!+C8+C10+C12+C14+C16+C18+C20+C22+C24+C26+C28+C30+C34+C36+C38+C40+C42+C48+C50+C52+C54+C56</f>
        <v>#REF!</v>
      </c>
      <c r="D58" s="155" t="e">
        <f>#REF!+D6+#REF!+D8+D10+D12+D14+D16+D18+D20+D22+D24+D26+D28+D30+D34+D36+D38+D40+D42+D48+D50+D52+D54+D56</f>
        <v>#REF!</v>
      </c>
      <c r="E58" s="156"/>
      <c r="F58" s="154">
        <f>F56+F54+F52+F50+F48+F42+F40+F38+F36+F34+F30+F28+F26+F22+F20+F18+F16+F14+F12+F10+F8+F6</f>
        <v>2100.7368470000001</v>
      </c>
      <c r="G58" s="154">
        <f>G56+G54+G52+G50+G48+G42+G40+G38+G36+G34+G30+G28+G26+G22+G20+G18+G16+G14+G12+G10+G8+G6</f>
        <v>1193.5170000000001</v>
      </c>
      <c r="H58" s="157" t="e">
        <f t="shared" si="1"/>
        <v>#REF!</v>
      </c>
      <c r="I58" s="155">
        <f>I56+I54+I52+I50+I48+I42+I40+I38+I36+I34+I30+I28+I26+I22+I20+I18+I16+I14+I12+I10+I8+I6</f>
        <v>1191495.40023</v>
      </c>
      <c r="J58" s="158">
        <f t="shared" si="2"/>
        <v>567.17975025360226</v>
      </c>
      <c r="K58" s="155">
        <f>K56+K54+K52+K50+K49+K42+K40+K38+K36+K34+K30+K28+K26+K22+K20+K18+K16+K12+K10+K8+K6</f>
        <v>1318634.1710000001</v>
      </c>
      <c r="L58" s="158">
        <f t="shared" si="3"/>
        <v>627.70078645647709</v>
      </c>
      <c r="M58" s="155">
        <f t="shared" si="15"/>
        <v>-127138.77077000006</v>
      </c>
      <c r="N58" s="155"/>
      <c r="O58" s="157"/>
      <c r="P58" s="155" t="e">
        <f>#REF!+P6+#REF!+P8+P10+P12+P14+P16+P18+P20+P22+P24+P26+P28+P30+P34+P36+P38+P40+P42+P48+P50+P52+P54+P56</f>
        <v>#REF!</v>
      </c>
      <c r="Q58" s="155" t="e">
        <f t="shared" si="8"/>
        <v>#REF!</v>
      </c>
      <c r="R58" s="159" t="e">
        <f>#REF!+R6+#REF!+R8+R10+R12+R14+R16+R18+R20+R22+R24+R26+R28+R30+R34+R36+R38+R40+R42+R48+R50+R52+R54+R56</f>
        <v>#REF!</v>
      </c>
      <c r="S58" s="159" t="e">
        <f>#REF!+S6+#REF!+S8+S10+S12+S14+S16+S18+S20+S22+S24+S26+S28+S30+S34+S36+S38+S40+S42+S48+S50+S52+S54+S56</f>
        <v>#REF!</v>
      </c>
      <c r="T58" s="160" t="e">
        <f>#REF!+T6+#REF!+T8+T10+T12+T14+T16+T18+T20+T22+T24+T26+T28+T30+T34+T36+T38+T40+T42+T48+T50+T52+T54+T56</f>
        <v>#REF!</v>
      </c>
      <c r="U58" s="161" t="e">
        <f>#REF!+U6+#REF!+U8+U10+U12+U14+U16+U18+U20+U22+U24+U26+U28+U30+U34+U36+U38+U40+U42+U48+U50+U52+U54+U56</f>
        <v>#REF!</v>
      </c>
      <c r="V58" s="160" t="e">
        <f>#REF!+V6+#REF!+V8+V10+V12+V14+V16+V18+V20+V22+V24+V26+V28+V30+V34+V36+V38+V40+V42+V48+V50+V52+V54+V56</f>
        <v>#REF!</v>
      </c>
    </row>
    <row r="59">
      <c r="B59" s="1"/>
      <c r="C59" s="2"/>
      <c r="D59" s="3"/>
      <c r="E59" s="3"/>
      <c r="F59" s="1"/>
      <c r="G59" s="1"/>
      <c r="H59" s="4"/>
      <c r="I59" s="1"/>
      <c r="J59" s="4"/>
      <c r="K59" s="1"/>
      <c r="L59" s="4"/>
      <c r="M59" s="1"/>
      <c r="N59" s="1"/>
      <c r="O59" s="4"/>
      <c r="P59" s="1"/>
      <c r="Q59" s="1"/>
      <c r="R59" s="1"/>
      <c r="S59" s="1"/>
      <c r="T59" s="1"/>
      <c r="U59" s="1"/>
      <c r="V59" s="1"/>
    </row>
    <row r="60" ht="14.25">
      <c r="A60" s="1" t="s">
        <v>79</v>
      </c>
      <c r="B60" s="1" t="s">
        <v>80</v>
      </c>
      <c r="C60" s="2"/>
      <c r="D60" s="3"/>
      <c r="E60" s="3"/>
      <c r="F60" s="1"/>
      <c r="G60" s="1"/>
      <c r="H60" s="4"/>
      <c r="I60" s="1"/>
      <c r="J60" s="4"/>
      <c r="K60" s="1"/>
      <c r="L60" s="4"/>
      <c r="M60" s="1"/>
      <c r="N60" s="1"/>
      <c r="O60" s="4"/>
      <c r="P60" s="1"/>
      <c r="Q60" s="1"/>
      <c r="R60" s="1"/>
      <c r="S60" s="1"/>
      <c r="T60" s="1"/>
      <c r="U60" s="1"/>
      <c r="V60" s="1"/>
    </row>
    <row r="61">
      <c r="B61" s="1"/>
      <c r="C61" s="2"/>
      <c r="D61" s="3"/>
      <c r="E61" s="3"/>
      <c r="F61" s="162"/>
      <c r="G61" s="162"/>
      <c r="H61" s="162"/>
      <c r="I61" s="162"/>
      <c r="J61" s="162"/>
      <c r="K61" s="162"/>
      <c r="L61" s="147"/>
      <c r="M61" s="162"/>
      <c r="N61" s="162"/>
      <c r="O61" s="162"/>
      <c r="P61" s="1"/>
      <c r="Q61" s="1"/>
    </row>
  </sheetData>
  <mergeCells count="18">
    <mergeCell ref="A1:V1"/>
    <mergeCell ref="A3:A5"/>
    <mergeCell ref="B3:B5"/>
    <mergeCell ref="C3:E3"/>
    <mergeCell ref="F3:Q3"/>
    <mergeCell ref="R3:R5"/>
    <mergeCell ref="S3:T4"/>
    <mergeCell ref="U3:V4"/>
    <mergeCell ref="C4:C5"/>
    <mergeCell ref="D4:D5"/>
    <mergeCell ref="E4:E5"/>
    <mergeCell ref="F4:H4"/>
    <mergeCell ref="I4:J4"/>
    <mergeCell ref="K4:L4"/>
    <mergeCell ref="M4:N4"/>
    <mergeCell ref="O4:O5"/>
    <mergeCell ref="P4:P5"/>
    <mergeCell ref="Q4:Q5"/>
  </mergeCells>
  <printOptions headings="0" gridLines="0"/>
  <pageMargins left="0.70866141732283472" right="0.19685039370078738" top="0.39370078740157477" bottom="0.19685039370078738" header="0.51181102362204722" footer="0.51181102362204722"/>
  <pageSetup paperSize="9" scale="78" fitToWidth="1" fitToHeight="3" pageOrder="downThenOver" orientation="landscape" usePrinterDefaults="1" blackAndWhite="0" draft="0" cellComments="none" useFirstPageNumber="0" errors="displayed" horizontalDpi="600" verticalDpi="600" copies="1"/>
  <headerFooter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00CF00B5-0018-44ED-B640-004A00A50089}">
            <xm:f>$T6/$S6&gt;1.1</xm:f>
            <x14:dxf>
              <fill>
                <patternFill patternType="solid">
                  <fgColor theme="5" tint="0.39994506668294322"/>
                  <bgColor theme="5" tint="0.39994506668294322"/>
                </patternFill>
              </fill>
            </x14:dxf>
          </x14:cfRule>
          <xm:sqref>T6:T58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Р7-Офис/2024.1.2.401</Application>
  <Company>ooo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ooo</dc:creator>
  <cp:revision>11</cp:revision>
  <dcterms:created xsi:type="dcterms:W3CDTF">1999-03-29T10:08:03Z</dcterms:created>
  <dcterms:modified xsi:type="dcterms:W3CDTF">2024-06-14T06:23:00Z</dcterms:modified>
</cp:coreProperties>
</file>