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20" windowWidth="17520" windowHeight="6885" tabRatio="597"/>
  </bookViews>
  <sheets>
    <sheet name="01.03  " sheetId="52" r:id="rId1"/>
  </sheets>
  <definedNames>
    <definedName name="_xlnm._FilterDatabase" localSheetId="0" hidden="1">'01.03  '!$F$1:$F$312</definedName>
    <definedName name="_xlnm.Print_Area" localSheetId="0">'01.03  '!$A$1:$L$285</definedName>
  </definedNames>
  <calcPr calcId="145621"/>
</workbook>
</file>

<file path=xl/calcChain.xml><?xml version="1.0" encoding="utf-8"?>
<calcChain xmlns="http://schemas.openxmlformats.org/spreadsheetml/2006/main">
  <c r="E279" i="52" l="1"/>
  <c r="D279" i="52"/>
  <c r="C279" i="52"/>
  <c r="F155" i="52"/>
  <c r="E155" i="52"/>
  <c r="D155" i="52"/>
  <c r="C155" i="52"/>
  <c r="F273" i="52" l="1"/>
  <c r="F268" i="52"/>
  <c r="F260" i="52"/>
  <c r="F256" i="52"/>
  <c r="F252" i="52"/>
  <c r="F248" i="52"/>
  <c r="F244" i="52"/>
  <c r="F241" i="52"/>
  <c r="F237" i="52"/>
  <c r="F233" i="52"/>
  <c r="F229" i="52"/>
  <c r="F225" i="52"/>
  <c r="F224" i="52"/>
  <c r="F221" i="52"/>
  <c r="F216" i="52"/>
  <c r="F211" i="52"/>
  <c r="F208" i="52"/>
  <c r="F203" i="52"/>
  <c r="F199" i="52"/>
  <c r="F198" i="52"/>
  <c r="F195" i="52"/>
  <c r="F190" i="52"/>
  <c r="F189" i="52"/>
  <c r="F186" i="52"/>
  <c r="F182" i="52"/>
  <c r="F176" i="52"/>
  <c r="F171" i="52"/>
  <c r="F170" i="52"/>
  <c r="F167" i="52"/>
  <c r="F163" i="52"/>
  <c r="F159" i="52"/>
  <c r="F154" i="52"/>
  <c r="F153" i="52"/>
  <c r="F150" i="52"/>
  <c r="F149" i="52"/>
  <c r="F140" i="52"/>
  <c r="F136" i="52"/>
  <c r="F132" i="52"/>
  <c r="F128" i="52"/>
  <c r="F124" i="52"/>
  <c r="F123" i="52"/>
  <c r="F120" i="52"/>
  <c r="F115" i="52"/>
  <c r="F114" i="52"/>
  <c r="F113" i="52"/>
  <c r="F110" i="52"/>
  <c r="F109" i="52"/>
  <c r="F108" i="52"/>
  <c r="F105" i="52"/>
  <c r="F104" i="52"/>
  <c r="F103" i="52"/>
  <c r="F87" i="52"/>
  <c r="F83" i="52"/>
  <c r="F79" i="52"/>
  <c r="F75" i="52"/>
  <c r="F67" i="52"/>
  <c r="F63" i="52"/>
  <c r="F62" i="52"/>
  <c r="F61" i="52"/>
  <c r="F44" i="52"/>
  <c r="F38" i="52"/>
  <c r="F34" i="52"/>
  <c r="F30" i="52"/>
  <c r="F25" i="52"/>
  <c r="F22" i="52"/>
  <c r="F21" i="52"/>
  <c r="F18" i="52"/>
  <c r="F14" i="52"/>
  <c r="F10" i="52"/>
  <c r="C213" i="52" l="1"/>
  <c r="F213" i="52" s="1"/>
  <c r="C200" i="52"/>
  <c r="F200" i="52" s="1"/>
  <c r="C137" i="52"/>
  <c r="F137" i="52" s="1"/>
  <c r="C84" i="52"/>
  <c r="F84" i="52" s="1"/>
  <c r="E278" i="52"/>
  <c r="E270" i="52"/>
  <c r="D270" i="52"/>
  <c r="C270" i="52"/>
  <c r="C269" i="52"/>
  <c r="E265" i="52"/>
  <c r="D265" i="52"/>
  <c r="C265" i="52"/>
  <c r="C264" i="52"/>
  <c r="D260" i="52"/>
  <c r="D257" i="52" s="1"/>
  <c r="E257" i="52"/>
  <c r="C257" i="52"/>
  <c r="E253" i="52"/>
  <c r="F253" i="52" s="1"/>
  <c r="D253" i="52"/>
  <c r="C253" i="52"/>
  <c r="D252" i="52"/>
  <c r="E249" i="52"/>
  <c r="C249" i="52"/>
  <c r="D248" i="52"/>
  <c r="E245" i="52"/>
  <c r="C245" i="52"/>
  <c r="E242" i="52"/>
  <c r="D242" i="52"/>
  <c r="C242" i="52"/>
  <c r="D241" i="52"/>
  <c r="D238" i="52" s="1"/>
  <c r="E238" i="52"/>
  <c r="F238" i="52" s="1"/>
  <c r="C238" i="52"/>
  <c r="D237" i="52"/>
  <c r="E234" i="52"/>
  <c r="C234" i="52"/>
  <c r="E230" i="52"/>
  <c r="D230" i="52"/>
  <c r="C230" i="52"/>
  <c r="D229" i="52"/>
  <c r="D226" i="52" s="1"/>
  <c r="E226" i="52"/>
  <c r="C226" i="52"/>
  <c r="E222" i="52"/>
  <c r="D222" i="52"/>
  <c r="C222" i="52"/>
  <c r="D221" i="52"/>
  <c r="E218" i="52"/>
  <c r="C218" i="52"/>
  <c r="E209" i="52"/>
  <c r="D209" i="52"/>
  <c r="C209" i="52"/>
  <c r="E205" i="52"/>
  <c r="D205" i="52"/>
  <c r="C205" i="52"/>
  <c r="C196" i="52"/>
  <c r="F196" i="52" s="1"/>
  <c r="C191" i="52"/>
  <c r="F191" i="52" s="1"/>
  <c r="E187" i="52"/>
  <c r="D187" i="52"/>
  <c r="C187" i="52"/>
  <c r="E183" i="52"/>
  <c r="D183" i="52"/>
  <c r="C183" i="52"/>
  <c r="E179" i="52"/>
  <c r="D179" i="52"/>
  <c r="C179" i="52"/>
  <c r="D176" i="52"/>
  <c r="E174" i="52"/>
  <c r="C174" i="52"/>
  <c r="D170" i="52"/>
  <c r="E168" i="52"/>
  <c r="C168" i="52"/>
  <c r="D167" i="52"/>
  <c r="D164" i="52" s="1"/>
  <c r="E164" i="52"/>
  <c r="C164" i="52"/>
  <c r="D163" i="52"/>
  <c r="E160" i="52"/>
  <c r="C160" i="52"/>
  <c r="D159" i="52"/>
  <c r="E156" i="52"/>
  <c r="C156" i="52"/>
  <c r="E151" i="52"/>
  <c r="D151" i="52"/>
  <c r="C151" i="52"/>
  <c r="C147" i="52"/>
  <c r="C145" i="52"/>
  <c r="F145" i="52" s="1"/>
  <c r="C144" i="52"/>
  <c r="F144" i="52" s="1"/>
  <c r="E142" i="52"/>
  <c r="D142" i="52"/>
  <c r="C135" i="52"/>
  <c r="E133" i="52"/>
  <c r="D133" i="52"/>
  <c r="E129" i="52"/>
  <c r="D129" i="52"/>
  <c r="C129" i="52"/>
  <c r="E125" i="52"/>
  <c r="D125" i="52"/>
  <c r="C125" i="52"/>
  <c r="E121" i="52"/>
  <c r="D121" i="52"/>
  <c r="C121" i="52"/>
  <c r="E117" i="52"/>
  <c r="D117" i="52"/>
  <c r="C117" i="52"/>
  <c r="E111" i="52"/>
  <c r="D111" i="52"/>
  <c r="C111" i="52"/>
  <c r="E106" i="52"/>
  <c r="D106" i="52"/>
  <c r="C106" i="52"/>
  <c r="E101" i="52"/>
  <c r="D101" i="52"/>
  <c r="C101" i="52"/>
  <c r="C100" i="52"/>
  <c r="C97" i="52" s="1"/>
  <c r="C96" i="52"/>
  <c r="C93" i="52" s="1"/>
  <c r="C91" i="52"/>
  <c r="F91" i="52" s="1"/>
  <c r="E89" i="52"/>
  <c r="D89" i="52"/>
  <c r="E80" i="52"/>
  <c r="D80" i="52"/>
  <c r="C80" i="52"/>
  <c r="E76" i="52"/>
  <c r="D76" i="52"/>
  <c r="C76" i="52"/>
  <c r="E72" i="52"/>
  <c r="D72" i="52"/>
  <c r="C72" i="52"/>
  <c r="E68" i="52"/>
  <c r="D68" i="52"/>
  <c r="C68" i="52"/>
  <c r="C64" i="52"/>
  <c r="F64" i="52" s="1"/>
  <c r="C59" i="52"/>
  <c r="F59" i="52" s="1"/>
  <c r="C58" i="52"/>
  <c r="F58" i="52" s="1"/>
  <c r="C57" i="52"/>
  <c r="F57" i="52" s="1"/>
  <c r="E55" i="52"/>
  <c r="D55" i="52"/>
  <c r="C54" i="52"/>
  <c r="E52" i="52"/>
  <c r="D52" i="52"/>
  <c r="C51" i="52"/>
  <c r="F51" i="52" s="1"/>
  <c r="E49" i="52"/>
  <c r="D49" i="52"/>
  <c r="E47" i="52"/>
  <c r="D47" i="52"/>
  <c r="D45" i="52" s="1"/>
  <c r="E41" i="52"/>
  <c r="D41" i="52"/>
  <c r="C41" i="52"/>
  <c r="D38" i="52"/>
  <c r="D36" i="52" s="1"/>
  <c r="D35" i="52" s="1"/>
  <c r="E36" i="52"/>
  <c r="C36" i="52"/>
  <c r="C35" i="52" s="1"/>
  <c r="E31" i="52"/>
  <c r="D31" i="52"/>
  <c r="C31" i="52"/>
  <c r="E27" i="52"/>
  <c r="D27" i="52"/>
  <c r="C27" i="52"/>
  <c r="E23" i="52"/>
  <c r="D23" i="52"/>
  <c r="C23" i="52"/>
  <c r="D22" i="52"/>
  <c r="D21" i="52"/>
  <c r="E19" i="52"/>
  <c r="C19" i="52"/>
  <c r="E15" i="52"/>
  <c r="D15" i="52"/>
  <c r="C15" i="52"/>
  <c r="D14" i="52"/>
  <c r="E11" i="52"/>
  <c r="C11" i="52"/>
  <c r="E7" i="52"/>
  <c r="D7" i="52"/>
  <c r="C7" i="52"/>
  <c r="F129" i="52" l="1"/>
  <c r="F179" i="52"/>
  <c r="F156" i="52"/>
  <c r="F80" i="52"/>
  <c r="F249" i="52"/>
  <c r="F121" i="52"/>
  <c r="F151" i="52"/>
  <c r="F164" i="52"/>
  <c r="F187" i="52"/>
  <c r="F230" i="52"/>
  <c r="F168" i="52"/>
  <c r="D19" i="52"/>
  <c r="F72" i="52"/>
  <c r="F222" i="52"/>
  <c r="C261" i="52"/>
  <c r="F261" i="52" s="1"/>
  <c r="F264" i="52"/>
  <c r="F11" i="52"/>
  <c r="D156" i="52"/>
  <c r="C133" i="52"/>
  <c r="F133" i="52" s="1"/>
  <c r="F135" i="52"/>
  <c r="C52" i="52"/>
  <c r="F52" i="52" s="1"/>
  <c r="F54" i="52"/>
  <c r="F15" i="52"/>
  <c r="F27" i="52"/>
  <c r="F41" i="52"/>
  <c r="E204" i="52"/>
  <c r="F205" i="52"/>
  <c r="E269" i="52"/>
  <c r="F269" i="52" s="1"/>
  <c r="F270" i="52"/>
  <c r="E45" i="52"/>
  <c r="E40" i="52" s="1"/>
  <c r="C142" i="52"/>
  <c r="F142" i="52" s="1"/>
  <c r="F147" i="52"/>
  <c r="F23" i="52"/>
  <c r="F31" i="52"/>
  <c r="E35" i="52"/>
  <c r="F35" i="52" s="1"/>
  <c r="F36" i="52"/>
  <c r="E141" i="52"/>
  <c r="F183" i="52"/>
  <c r="E217" i="52"/>
  <c r="F218" i="52"/>
  <c r="F226" i="52"/>
  <c r="F265" i="52"/>
  <c r="F7" i="52"/>
  <c r="F19" i="52"/>
  <c r="F76" i="52"/>
  <c r="F101" i="52"/>
  <c r="F106" i="52"/>
  <c r="F111" i="52"/>
  <c r="F117" i="52"/>
  <c r="F125" i="52"/>
  <c r="F160" i="52"/>
  <c r="F174" i="52"/>
  <c r="F209" i="52"/>
  <c r="F234" i="52"/>
  <c r="F242" i="52"/>
  <c r="F245" i="52"/>
  <c r="F257" i="52"/>
  <c r="C6" i="52"/>
  <c r="D40" i="52"/>
  <c r="C278" i="52"/>
  <c r="F278" i="52" s="1"/>
  <c r="D88" i="52"/>
  <c r="C204" i="52"/>
  <c r="E88" i="52"/>
  <c r="C47" i="52"/>
  <c r="C141" i="52"/>
  <c r="D234" i="52"/>
  <c r="E6" i="52"/>
  <c r="D160" i="52"/>
  <c r="D218" i="52"/>
  <c r="C55" i="52"/>
  <c r="F55" i="52" s="1"/>
  <c r="C92" i="52"/>
  <c r="D249" i="52"/>
  <c r="D11" i="52"/>
  <c r="C49" i="52"/>
  <c r="F49" i="52" s="1"/>
  <c r="D245" i="52"/>
  <c r="D141" i="52"/>
  <c r="D204" i="52"/>
  <c r="D269" i="52"/>
  <c r="D278" i="52"/>
  <c r="D168" i="52"/>
  <c r="D174" i="52"/>
  <c r="C217" i="52" l="1"/>
  <c r="F141" i="52"/>
  <c r="F279" i="52"/>
  <c r="E274" i="52"/>
  <c r="F204" i="52"/>
  <c r="D6" i="52"/>
  <c r="F47" i="52"/>
  <c r="C89" i="52"/>
  <c r="F92" i="52"/>
  <c r="F6" i="52"/>
  <c r="F217" i="52"/>
  <c r="C45" i="52"/>
  <c r="F45" i="52" s="1"/>
  <c r="D217" i="52"/>
  <c r="D274" i="52" s="1"/>
  <c r="C88" i="52" l="1"/>
  <c r="F88" i="52" s="1"/>
  <c r="F89" i="52"/>
  <c r="C40" i="52"/>
  <c r="C274" i="52" l="1"/>
  <c r="F40" i="52"/>
  <c r="F274" i="52" l="1"/>
</calcChain>
</file>

<file path=xl/sharedStrings.xml><?xml version="1.0" encoding="utf-8"?>
<sst xmlns="http://schemas.openxmlformats.org/spreadsheetml/2006/main" count="346" uniqueCount="134">
  <si>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</si>
  <si>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</si>
  <si>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</si>
  <si>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</si>
  <si>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</si>
  <si>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</si>
  <si>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</si>
  <si>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</si>
  <si>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</si>
  <si>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</si>
  <si>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</si>
  <si>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</si>
  <si>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</si>
  <si>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</si>
  <si>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</si>
  <si>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</si>
  <si>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</si>
  <si>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</si>
  <si>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</si>
  <si>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</si>
  <si>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</si>
  <si>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>7.</t>
  </si>
  <si>
    <t>СОЦИАЛЬНАЯ ПОЛИТИКА</t>
  </si>
  <si>
    <t>ИТОГО</t>
  </si>
  <si>
    <t>5.</t>
  </si>
  <si>
    <t>ОХРАНА ОКРУЖАЮЩЕЙ СРЕДЫ</t>
  </si>
  <si>
    <t>ФИЗКУЛЬТУРА И СПОРТ</t>
  </si>
  <si>
    <t>КУЛЬТУРА, КИНЕМАТОГРАФИЯ</t>
  </si>
  <si>
    <t>6.</t>
  </si>
  <si>
    <t>8.</t>
  </si>
  <si>
    <t>9.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</si>
  <si>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</si>
  <si>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</si>
  <si>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</si>
  <si>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</si>
  <si>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</si>
  <si>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</si>
  <si>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</si>
  <si>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</si>
  <si>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</si>
  <si>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</si>
  <si>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</si>
  <si>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</si>
  <si>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</si>
  <si>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</si>
  <si>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</si>
  <si>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</si>
  <si>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</si>
  <si>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</si>
  <si>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</si>
  <si>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</si>
  <si>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</si>
  <si>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</si>
  <si>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</si>
  <si>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</si>
  <si>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городских округов на проведение комплексных кадастровых работ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</si>
  <si>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</si>
  <si>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Иные межбюджетные трансферты бюджетам городских округов на создание модельных муниципальных библиотек 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</si>
  <si>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</si>
  <si>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</si>
  <si>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</si>
  <si>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 xml:space="preserve">Кассовые расходы </t>
  </si>
  <si>
    <t>(рублей)</t>
  </si>
  <si>
    <t xml:space="preserve">- республиканского бюджета 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</si>
  <si>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</si>
  <si>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</si>
  <si>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 xml:space="preserve"> - республиканского бюджета (субсидии)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</si>
  <si>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</si>
  <si>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</si>
  <si>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Субвенции бюджетам городских округов для осуществления государственных полномочий Чувашской Республики по обеспечению 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</si>
  <si>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</si>
  <si>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 xml:space="preserve">Субсидии бюджетам городских округов на строительство и реконструкцию (модернизацию) очистных сооружений централизованных систем водоотведения 
</t>
  </si>
  <si>
    <t>Субсидии бюджетам муниципальных округов и городских округов на государственную поддержку закупки контейнеров для раздельного накопления твердых коммунальных отходов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</si>
  <si>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</si>
  <si>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1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</si>
  <si>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</si>
  <si>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на стимулирование программ развития жилищного строительства субъектов Российской Федерации (Строительство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Чебоксары)</t>
  </si>
  <si>
    <t>Магистральная дорога районного значения №3 в микрорайоне №2 в жилом районе "Новый город" г. Чебоксары. 3 этап (в границах микрорайона №2)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</si>
  <si>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</si>
  <si>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Реконструкция сетей водоснабжения и напорной канализации в микрорайоне №2 жилого района "Новый город" г. Чебоксары</t>
  </si>
  <si>
    <t xml:space="preserve">Строительство водопровода по ул. Хмельницкого микрорайона "Новая Богданка" г. Чебоксары </t>
  </si>
  <si>
    <t>Субсидии на сокращение доли загрязненных сточных вод (Внеплощадочные инженерные сети и сооружения жилого района "Новый город" в г. Чебоксары. Коллектор дождевой канализации с очистными сооружениями № 2, Чувашская республика - Чувашия, городской округ город Чебоксары, город Чебоксары, улица Новогородская)</t>
  </si>
  <si>
    <r>
      <t xml:space="preserve"> - федерального бюджета </t>
    </r>
    <r>
      <rPr>
        <b/>
        <sz val="11"/>
        <color rgb="FFFF0000"/>
        <rFont val="Times New Roman"/>
        <family val="1"/>
        <charset val="204"/>
      </rPr>
      <t/>
    </r>
  </si>
  <si>
    <t>из них:</t>
  </si>
  <si>
    <t>R</t>
  </si>
  <si>
    <t>Субсидии на строительство дороги № 2 в I очереди 7 микрорайона центральной части г.Чебоксары</t>
  </si>
  <si>
    <t xml:space="preserve"> - федерального бюджета22397701000001201004</t>
  </si>
  <si>
    <t xml:space="preserve"> - республиканского бюджета22397701000001201004 И255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</si>
  <si>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Федерации(субвенция)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</si>
  <si>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</si>
  <si>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</si>
  <si>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</si>
  <si>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</si>
  <si>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 - республиканского бюджетаИ269</t>
  </si>
  <si>
    <t>Сведения  о субсидиях, субвенциях, иных межбюджетных трансфертах по состоянию на 01.03.2023 года</t>
  </si>
  <si>
    <t>План на 01.03.2023</t>
  </si>
  <si>
    <t>Поступило из вышестоящего бюджета на 01.03.2023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</si>
  <si>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</si>
  <si>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Иные межбюджетные трансферты бюджетам муниципальных округов и бюджетам городских округов на проведение мероприятий по обеспечению деятельности советников директороа по воспитанию и взаимодействию с детскими общественными объеденениями в  общеобразовательных организациях</t>
  </si>
  <si>
    <t>в том числе</t>
  </si>
  <si>
    <t>Субсидии бюджетам городских округов на реализацию инициативных проектов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</si>
  <si>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</si>
  <si>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</si>
  <si>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</si>
  <si>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</si>
  <si>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t>% исполнения к уточненному плану</t>
  </si>
  <si>
    <t>Наименование получателя</t>
  </si>
  <si>
    <t xml:space="preserve"> - республиканского бюджета  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</si>
  <si>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</si>
  <si>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</si>
  <si>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</si>
  <si>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</si>
  <si>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 - республиканского бюджета ( ГК- Фонда содействия реформированию ЖКХ) </t>
  </si>
  <si>
    <r>
      <t xml:space="preserve"> - федерального бюджета 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</si>
  <si>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</si>
  <si>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</si>
  <si>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 </t>
    </r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</si>
  <si>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</si>
  <si>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Начальник финансового управления администрации города Чебоксары</t>
  </si>
  <si>
    <t>Н.Г. Куликова</t>
  </si>
  <si>
    <t xml:space="preserve"> - республиканский бюджета </t>
  </si>
  <si>
    <t xml:space="preserve"> - республиканский бюджета</t>
  </si>
  <si>
    <r>
      <t xml:space="preserve"> - республиканский бюджета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</si>
  <si>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</si>
  <si>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Администрации районов г.Чебоксары </t>
  </si>
  <si>
    <t xml:space="preserve">Горкомимущество администрации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</si>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</sst>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0.7999816888943144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6" tint="0.59999389629810485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 Cyr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4" borderId="0"/>
    <xf numFmtId="0" fontId="18" fillId="0" borderId="0">
      <alignment wrapText="1"/>
    </xf>
    <xf numFmtId="0" fontId="18" fillId="0" borderId="0"/>
    <xf numFmtId="0" fontId="19" fillId="0" borderId="0">
      <alignment horizontal="center" wrapText="1"/>
    </xf>
    <xf numFmtId="0" fontId="19" fillId="0" borderId="0">
      <alignment horizontal="center"/>
    </xf>
    <xf numFmtId="0" fontId="18" fillId="0" borderId="0">
      <alignment horizontal="right"/>
    </xf>
    <xf numFmtId="0" fontId="18" fillId="4" borderId="7"/>
    <xf numFmtId="0" fontId="18" fillId="0" borderId="8">
      <alignment horizontal="center" vertical="center" wrapText="1"/>
    </xf>
    <xf numFmtId="0" fontId="18" fillId="4" borderId="9"/>
    <xf numFmtId="49" fontId="18" fillId="0" borderId="8">
      <alignment horizontal="left" vertical="top" wrapText="1" indent="2"/>
    </xf>
    <xf numFmtId="49" fontId="18" fillId="0" borderId="8">
      <alignment horizontal="center" vertical="top" shrinkToFit="1"/>
    </xf>
    <xf numFmtId="4" fontId="18" fillId="0" borderId="8">
      <alignment horizontal="right" vertical="top" shrinkToFit="1"/>
    </xf>
    <xf numFmtId="10" fontId="18" fillId="0" borderId="8">
      <alignment horizontal="right" vertical="top" shrinkToFit="1"/>
    </xf>
    <xf numFmtId="0" fontId="18" fillId="4" borderId="9">
      <alignment shrinkToFit="1"/>
    </xf>
    <xf numFmtId="0" fontId="20" fillId="0" borderId="8">
      <alignment horizontal="left"/>
    </xf>
    <xf numFmtId="4" fontId="20" fillId="3" borderId="8">
      <alignment horizontal="right" vertical="top" shrinkToFit="1"/>
    </xf>
    <xf numFmtId="10" fontId="20" fillId="3" borderId="8">
      <alignment horizontal="right" vertical="top" shrinkToFit="1"/>
    </xf>
    <xf numFmtId="0" fontId="18" fillId="4" borderId="10"/>
    <xf numFmtId="0" fontId="18" fillId="0" borderId="0">
      <alignment horizontal="left" wrapText="1"/>
    </xf>
    <xf numFmtId="0" fontId="20" fillId="0" borderId="8">
      <alignment vertical="top" wrapText="1"/>
    </xf>
    <xf numFmtId="4" fontId="20" fillId="5" borderId="8">
      <alignment horizontal="right" vertical="top" shrinkToFit="1"/>
    </xf>
    <xf numFmtId="10" fontId="20" fillId="5" borderId="8">
      <alignment horizontal="right" vertical="top" shrinkToFit="1"/>
    </xf>
    <xf numFmtId="0" fontId="18" fillId="4" borderId="9">
      <alignment horizontal="center"/>
    </xf>
    <xf numFmtId="0" fontId="18" fillId="4" borderId="9">
      <alignment horizontal="left"/>
    </xf>
    <xf numFmtId="0" fontId="18" fillId="4" borderId="10">
      <alignment horizontal="center"/>
    </xf>
    <xf numFmtId="0" fontId="18" fillId="4" borderId="10">
      <alignment horizontal="left"/>
    </xf>
    <xf numFmtId="0" fontId="21" fillId="0" borderId="0"/>
    <xf numFmtId="4" fontId="25" fillId="8" borderId="11">
      <alignment horizontal="right" vertical="top" shrinkToFit="1"/>
    </xf>
    <xf numFmtId="0" fontId="27" fillId="0" borderId="0">
      <alignment horizontal="center" vertical="top" wrapText="1"/>
    </xf>
    <xf numFmtId="4" fontId="25" fillId="9" borderId="11">
      <alignment horizontal="right" vertical="top" shrinkToFit="1"/>
    </xf>
    <xf numFmtId="4" fontId="25" fillId="0" borderId="11">
      <alignment horizontal="right" vertical="top" shrinkToFit="1"/>
    </xf>
    <xf numFmtId="4" fontId="25" fillId="9" borderId="11">
      <alignment horizontal="right" vertical="top" shrinkToFit="1"/>
    </xf>
    <xf numFmtId="4" fontId="29" fillId="10" borderId="12">
      <alignment horizontal="right" vertical="top" shrinkToFit="1"/>
    </xf>
    <xf numFmtId="4" fontId="30" fillId="9" borderId="11">
      <alignment horizontal="right" vertical="top" shrinkToFit="1"/>
    </xf>
    <xf numFmtId="4" fontId="30" fillId="0" borderId="11">
      <alignment horizontal="right" vertical="top" shrinkToFit="1"/>
    </xf>
    <xf numFmtId="0" fontId="4" fillId="0" borderId="0"/>
    <xf numFmtId="4" fontId="25" fillId="9" borderId="11">
      <alignment horizontal="right" vertical="top" shrinkToFit="1"/>
    </xf>
    <xf numFmtId="4" fontId="25" fillId="0" borderId="11">
      <alignment horizontal="right" vertical="top" shrinkToFit="1"/>
    </xf>
    <xf numFmtId="43" fontId="32" fillId="0" borderId="0" applyFont="0" applyFill="0" applyBorder="0" applyAlignment="0" applyProtection="0"/>
  </cellStyleXfs>
  <cellXfs count="143">
    <xf numFmtId="0" fontId="0" fillId="0" borderId="0" xfId="0"/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10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49" fontId="5" fillId="2" borderId="1" xfId="1" applyNumberFormat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right" vertical="top" wrapText="1"/>
    </xf>
    <xf numFmtId="4" fontId="10" fillId="2" borderId="0" xfId="1" applyNumberFormat="1" applyFont="1" applyFill="1" applyBorder="1" applyAlignment="1">
      <alignment horizontal="right" vertical="top" wrapText="1"/>
    </xf>
    <xf numFmtId="49" fontId="10" fillId="2" borderId="1" xfId="2" applyNumberFormat="1" applyFont="1" applyFill="1" applyBorder="1" applyAlignment="1">
      <alignment horizontal="justify" vertical="center" wrapText="1"/>
    </xf>
    <xf numFmtId="49" fontId="5" fillId="2" borderId="1" xfId="2" applyNumberFormat="1" applyFont="1" applyFill="1" applyBorder="1" applyAlignment="1">
      <alignment horizontal="justify" vertical="center" wrapText="1"/>
    </xf>
    <xf numFmtId="164" fontId="5" fillId="0" borderId="0" xfId="2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4" fontId="6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vertical="top"/>
    </xf>
    <xf numFmtId="49" fontId="10" fillId="2" borderId="0" xfId="1" applyNumberFormat="1" applyFont="1" applyFill="1" applyBorder="1"/>
    <xf numFmtId="0" fontId="9" fillId="0" borderId="0" xfId="0" applyFont="1" applyBorder="1"/>
    <xf numFmtId="4" fontId="1" fillId="2" borderId="4" xfId="0" applyNumberFormat="1" applyFont="1" applyFill="1" applyBorder="1" applyAlignment="1">
      <alignment horizontal="right" vertical="top"/>
    </xf>
    <xf numFmtId="0" fontId="10" fillId="0" borderId="0" xfId="1" applyFont="1" applyFill="1"/>
    <xf numFmtId="4" fontId="1" fillId="2" borderId="4" xfId="1" applyNumberFormat="1" applyFont="1" applyFill="1" applyBorder="1" applyAlignment="1">
      <alignment horizontal="right" vertical="top" wrapText="1"/>
    </xf>
    <xf numFmtId="164" fontId="0" fillId="2" borderId="0" xfId="0" applyNumberFormat="1" applyFont="1" applyFill="1" applyBorder="1" applyAlignment="1">
      <alignment vertical="top"/>
    </xf>
    <xf numFmtId="14" fontId="0" fillId="0" borderId="0" xfId="0" applyNumberFormat="1" applyFont="1"/>
    <xf numFmtId="0" fontId="24" fillId="0" borderId="0" xfId="0" applyFont="1"/>
    <xf numFmtId="0" fontId="0" fillId="2" borderId="0" xfId="0" applyFont="1" applyFill="1"/>
    <xf numFmtId="0" fontId="26" fillId="2" borderId="0" xfId="0" applyFont="1" applyFill="1"/>
    <xf numFmtId="4" fontId="23" fillId="2" borderId="0" xfId="0" applyNumberFormat="1" applyFont="1" applyFill="1"/>
    <xf numFmtId="0" fontId="23" fillId="2" borderId="0" xfId="0" applyFont="1" applyFill="1"/>
    <xf numFmtId="4" fontId="20" fillId="2" borderId="8" xfId="28" applyNumberFormat="1" applyFill="1" applyProtection="1">
      <alignment horizontal="right" vertical="top" shrinkToFit="1"/>
    </xf>
    <xf numFmtId="0" fontId="13" fillId="0" borderId="0" xfId="0" applyFont="1"/>
    <xf numFmtId="4" fontId="3" fillId="2" borderId="5" xfId="1" applyNumberFormat="1" applyFont="1" applyFill="1" applyBorder="1" applyAlignment="1">
      <alignment horizontal="right" vertical="top" wrapText="1"/>
    </xf>
    <xf numFmtId="4" fontId="22" fillId="2" borderId="1" xfId="1" applyNumberFormat="1" applyFont="1" applyFill="1" applyBorder="1" applyAlignment="1">
      <alignment horizontal="right" vertical="top" wrapText="1"/>
    </xf>
    <xf numFmtId="0" fontId="0" fillId="7" borderId="0" xfId="0" applyFont="1" applyFill="1"/>
    <xf numFmtId="4" fontId="3" fillId="2" borderId="4" xfId="1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1" fillId="2" borderId="1" xfId="1" applyNumberFormat="1" applyFont="1" applyFill="1" applyBorder="1" applyAlignment="1">
      <alignment horizontal="right" vertical="top" wrapText="1"/>
    </xf>
    <xf numFmtId="0" fontId="28" fillId="2" borderId="0" xfId="0" applyFont="1" applyFill="1"/>
    <xf numFmtId="4" fontId="3" fillId="2" borderId="2" xfId="1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4" fontId="31" fillId="2" borderId="8" xfId="28" applyNumberFormat="1" applyFont="1" applyFill="1" applyProtection="1">
      <alignment horizontal="right" vertical="top" shrinkToFit="1"/>
    </xf>
    <xf numFmtId="4" fontId="7" fillId="0" borderId="0" xfId="0" applyNumberFormat="1" applyFont="1"/>
    <xf numFmtId="0" fontId="7" fillId="0" borderId="0" xfId="0" applyFont="1"/>
    <xf numFmtId="49" fontId="10" fillId="2" borderId="1" xfId="1" applyNumberFormat="1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top" wrapText="1"/>
    </xf>
    <xf numFmtId="4" fontId="3" fillId="2" borderId="4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4" fontId="6" fillId="2" borderId="4" xfId="1" applyNumberFormat="1" applyFont="1" applyFill="1" applyBorder="1" applyAlignment="1">
      <alignment horizontal="right" vertical="top" wrapText="1"/>
    </xf>
    <xf numFmtId="0" fontId="0" fillId="11" borderId="0" xfId="0" applyFont="1" applyFill="1"/>
    <xf numFmtId="4" fontId="13" fillId="0" borderId="0" xfId="0" applyNumberFormat="1" applyFont="1"/>
    <xf numFmtId="4" fontId="23" fillId="0" borderId="0" xfId="0" applyNumberFormat="1" applyFont="1"/>
    <xf numFmtId="4" fontId="34" fillId="0" borderId="0" xfId="0" applyNumberFormat="1" applyFont="1"/>
    <xf numFmtId="4" fontId="3" fillId="0" borderId="0" xfId="1" applyNumberFormat="1" applyFont="1" applyFill="1" applyBorder="1" applyAlignment="1">
      <alignment horizontal="right" vertical="top" wrapText="1"/>
    </xf>
    <xf numFmtId="4" fontId="9" fillId="0" borderId="0" xfId="0" applyNumberFormat="1" applyFont="1"/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0" fontId="24" fillId="2" borderId="0" xfId="0" applyFont="1" applyFill="1"/>
    <xf numFmtId="2" fontId="7" fillId="0" borderId="0" xfId="0" applyNumberFormat="1" applyFont="1"/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0" fontId="24" fillId="2" borderId="0" xfId="0" applyFont="1" applyFill="1"/>
    <xf numFmtId="4" fontId="35" fillId="2" borderId="8" xfId="28" applyNumberFormat="1" applyFont="1" applyFill="1" applyProtection="1">
      <alignment horizontal="right" vertical="top" shrinkToFit="1"/>
    </xf>
    <xf numFmtId="0" fontId="6" fillId="2" borderId="1" xfId="2" applyNumberFormat="1" applyFont="1" applyFill="1" applyBorder="1" applyAlignment="1">
      <alignment horizontal="justify" vertical="top" wrapText="1"/>
    </xf>
    <xf numFmtId="49" fontId="14" fillId="2" borderId="1" xfId="2" applyNumberFormat="1" applyFont="1" applyFill="1" applyBorder="1" applyAlignment="1">
      <alignment horizontal="left" vertical="top" wrapText="1" indent="2"/>
    </xf>
    <xf numFmtId="4" fontId="31" fillId="2" borderId="1" xfId="39" applyNumberFormat="1" applyFont="1" applyFill="1" applyBorder="1" applyProtection="1">
      <alignment horizontal="right" vertical="top" shrinkToFit="1"/>
    </xf>
    <xf numFmtId="4" fontId="31" fillId="2" borderId="11" xfId="42" applyNumberFormat="1" applyFont="1" applyFill="1" applyProtection="1">
      <alignment horizontal="right" vertical="top" shrinkToFit="1"/>
    </xf>
    <xf numFmtId="49" fontId="3" fillId="2" borderId="1" xfId="1" applyNumberFormat="1" applyFont="1" applyFill="1" applyBorder="1" applyAlignment="1">
      <alignment horizontal="justify" vertical="top" wrapText="1"/>
    </xf>
    <xf numFmtId="4" fontId="3" fillId="2" borderId="4" xfId="1" applyNumberFormat="1" applyFont="1" applyFill="1" applyBorder="1" applyAlignment="1">
      <alignment vertical="top" wrapText="1"/>
    </xf>
    <xf numFmtId="0" fontId="31" fillId="2" borderId="0" xfId="15" applyNumberFormat="1" applyFont="1" applyFill="1" applyAlignment="1" applyProtection="1">
      <alignment horizontal="left" vertical="top" wrapText="1"/>
    </xf>
    <xf numFmtId="4" fontId="5" fillId="2" borderId="1" xfId="1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vertical="top"/>
    </xf>
    <xf numFmtId="4" fontId="5" fillId="2" borderId="1" xfId="1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left" vertical="top" wrapText="1" indent="5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4" fontId="31" fillId="2" borderId="11" xfId="46" applyNumberFormat="1" applyFont="1" applyFill="1" applyProtection="1">
      <alignment horizontal="right" vertical="top" shrinkToFit="1"/>
    </xf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justify" vertical="top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0" fontId="1" fillId="2" borderId="1" xfId="0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0" fontId="33" fillId="0" borderId="0" xfId="0" applyFont="1"/>
    <xf numFmtId="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justify" vertical="center"/>
    </xf>
    <xf numFmtId="4" fontId="9" fillId="2" borderId="1" xfId="0" applyNumberFormat="1" applyFont="1" applyFill="1" applyBorder="1" applyAlignment="1">
      <alignment vertical="top"/>
    </xf>
    <xf numFmtId="4" fontId="9" fillId="2" borderId="4" xfId="0" applyNumberFormat="1" applyFont="1" applyFill="1" applyBorder="1" applyAlignment="1">
      <alignment vertical="top"/>
    </xf>
    <xf numFmtId="4" fontId="5" fillId="2" borderId="4" xfId="1" applyNumberFormat="1" applyFont="1" applyFill="1" applyBorder="1" applyAlignment="1">
      <alignment horizontal="right" vertical="top"/>
    </xf>
    <xf numFmtId="4" fontId="5" fillId="2" borderId="1" xfId="2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top"/>
    </xf>
    <xf numFmtId="43" fontId="6" fillId="2" borderId="1" xfId="50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justify" vertical="center"/>
    </xf>
    <xf numFmtId="4" fontId="3" fillId="2" borderId="8" xfId="28" applyNumberFormat="1" applyFont="1" applyFill="1" applyProtection="1">
      <alignment horizontal="right" vertical="top" shrinkToFit="1"/>
    </xf>
    <xf numFmtId="4" fontId="37" fillId="2" borderId="8" xfId="28" applyNumberFormat="1" applyFont="1" applyFill="1" applyProtection="1">
      <alignment horizontal="right" vertical="top" shrinkToFit="1"/>
    </xf>
    <xf numFmtId="4" fontId="31" fillId="2" borderId="1" xfId="28" applyNumberFormat="1" applyFont="1" applyFill="1" applyBorder="1" applyProtection="1">
      <alignment horizontal="right" vertical="top" shrinkToFit="1"/>
    </xf>
    <xf numFmtId="4" fontId="37" fillId="2" borderId="1" xfId="28" applyNumberFormat="1" applyFont="1" applyFill="1" applyBorder="1" applyProtection="1">
      <alignment horizontal="right" vertical="top" shrinkToFit="1"/>
    </xf>
    <xf numFmtId="4" fontId="31" fillId="2" borderId="1" xfId="29" applyNumberFormat="1" applyFont="1" applyFill="1" applyBorder="1" applyAlignment="1" applyProtection="1">
      <alignment horizontal="right" vertical="top" shrinkToFit="1"/>
    </xf>
    <xf numFmtId="4" fontId="37" fillId="2" borderId="8" xfId="26" applyNumberFormat="1" applyFont="1" applyFill="1" applyAlignment="1" applyProtection="1">
      <alignment horizontal="right" shrinkToFit="1"/>
    </xf>
    <xf numFmtId="4" fontId="31" fillId="2" borderId="13" xfId="28" applyNumberFormat="1" applyFont="1" applyFill="1" applyBorder="1" applyProtection="1">
      <alignment horizontal="right" vertical="top" shrinkToFit="1"/>
    </xf>
    <xf numFmtId="4" fontId="31" fillId="2" borderId="1" xfId="41" applyNumberFormat="1" applyFont="1" applyFill="1" applyBorder="1" applyProtection="1">
      <alignment horizontal="right" vertical="top" shrinkToFit="1"/>
    </xf>
    <xf numFmtId="49" fontId="3" fillId="2" borderId="2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</cellXfs>
  <cellStyles count="51">
    <cellStyle name="br" xfId="7"/>
    <cellStyle name="col" xfId="8"/>
    <cellStyle name="ex66" xfId="44"/>
    <cellStyle name="ex82" xfId="42"/>
    <cellStyle name="ex98" xfId="46"/>
    <cellStyle name="ex98 2" xfId="49"/>
    <cellStyle name="st100" xfId="45"/>
    <cellStyle name="st100 2" xfId="48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Обычный" xfId="0" builtinId="0"/>
    <cellStyle name="Обычный 2" xfId="1"/>
    <cellStyle name="Обычный 3" xfId="5"/>
    <cellStyle name="Обычный 3 2" xfId="38"/>
    <cellStyle name="Обычный 3 3" xfId="47"/>
    <cellStyle name="Обычный 4" xfId="6"/>
    <cellStyle name="Финансовый" xfId="50" builtinId="3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abSelected="1" view="pageBreakPreview" zoomScale="87" zoomScaleNormal="70" zoomScaleSheetLayoutView="87" workbookViewId="0">
      <pane xSplit="2" ySplit="4" topLeftCell="C236" activePane="bottomRight" state="frozen"/>
      <selection pane="topRight" activeCell="C1" sqref="C1"/>
      <selection pane="bottomLeft" activeCell="A5" sqref="A5"/>
      <selection pane="bottomRight" activeCell="G242" sqref="G242"/>
    </sheetView>
  </sheetViews>
  <sheetFormatPr defaultColWidth="9.28515625" defaultRowHeight="15" x14ac:dyDescent="0.25"/>
  <cols>
    <col min="1" max="1" width="6.5703125" style="57" customWidth="1"/>
    <col min="2" max="2" width="76.42578125" style="57" customWidth="1"/>
    <col min="3" max="3" width="24.5703125" style="57" customWidth="1"/>
    <col min="4" max="4" width="25.5703125" style="57" customWidth="1"/>
    <col min="5" max="5" width="21.85546875" style="57" customWidth="1"/>
    <col min="6" max="6" width="19.7109375" style="62" customWidth="1"/>
    <col min="7" max="7" width="27" style="57" customWidth="1"/>
    <col min="8" max="8" width="0.7109375" style="57" hidden="1" customWidth="1"/>
    <col min="9" max="9" width="7" style="57" hidden="1" customWidth="1"/>
    <col min="10" max="10" width="22.5703125" style="57" hidden="1" customWidth="1"/>
    <col min="11" max="11" width="5.140625" style="57" hidden="1" customWidth="1"/>
    <col min="12" max="12" width="49" style="57" hidden="1" customWidth="1"/>
    <col min="13" max="13" width="32.140625" style="57" customWidth="1"/>
    <col min="14" max="16384" width="9.28515625" style="57"/>
  </cols>
  <sheetData>
    <row r="1" spans="1:11" ht="11.45" customHeight="1" x14ac:dyDescent="0.25">
      <c r="A1" s="138" t="s">
        <v>84</v>
      </c>
      <c r="B1" s="138"/>
      <c r="C1" s="138"/>
      <c r="D1" s="138"/>
      <c r="E1" s="15"/>
      <c r="F1" s="15"/>
      <c r="G1" s="15"/>
    </row>
    <row r="2" spans="1:11" ht="29.25" customHeight="1" x14ac:dyDescent="0.3">
      <c r="A2" s="139" t="s">
        <v>94</v>
      </c>
      <c r="B2" s="139"/>
      <c r="C2" s="139"/>
      <c r="D2" s="139"/>
      <c r="E2" s="139"/>
      <c r="F2" s="139"/>
      <c r="G2" s="139"/>
      <c r="I2" s="25"/>
    </row>
    <row r="3" spans="1:11" ht="12.6" customHeight="1" x14ac:dyDescent="0.25">
      <c r="A3" s="1"/>
      <c r="B3" s="1"/>
      <c r="C3" s="1"/>
      <c r="D3" s="2"/>
      <c r="E3" s="16"/>
      <c r="F3" s="16"/>
      <c r="G3" s="17" t="s">
        <v>62</v>
      </c>
    </row>
    <row r="4" spans="1:11" ht="99" customHeight="1" x14ac:dyDescent="0.25">
      <c r="A4" s="121" t="s">
        <v>4</v>
      </c>
      <c r="B4" s="13" t="s">
        <v>5</v>
      </c>
      <c r="C4" s="13" t="s">
        <v>95</v>
      </c>
      <c r="D4" s="14" t="s">
        <v>96</v>
      </c>
      <c r="E4" s="13" t="s">
        <v>61</v>
      </c>
      <c r="F4" s="115" t="s">
        <v>105</v>
      </c>
      <c r="G4" s="115" t="s">
        <v>106</v>
      </c>
      <c r="H4" s="3"/>
    </row>
    <row r="5" spans="1:11" ht="15.75" x14ac:dyDescent="0.25">
      <c r="A5" s="94" t="s">
        <v>6</v>
      </c>
      <c r="B5" s="86">
        <v>2</v>
      </c>
      <c r="C5" s="102">
        <v>3</v>
      </c>
      <c r="D5" s="122">
        <v>4</v>
      </c>
      <c r="E5" s="123">
        <v>5</v>
      </c>
      <c r="F5" s="78">
        <v>6</v>
      </c>
      <c r="G5" s="124">
        <v>7</v>
      </c>
      <c r="H5" s="4"/>
    </row>
    <row r="6" spans="1:11" ht="20.65" customHeight="1" x14ac:dyDescent="0.25">
      <c r="A6" s="90" t="s">
        <v>3</v>
      </c>
      <c r="B6" s="84" t="s">
        <v>7</v>
      </c>
      <c r="C6" s="12">
        <f>C7+C11+C15+C19+C23+C27+C31</f>
        <v>30909400</v>
      </c>
      <c r="D6" s="12">
        <f t="shared" ref="D6:E6" si="0">D7+D11+D15+D19+D23+D27+D31</f>
        <v>1843255.9200000002</v>
      </c>
      <c r="E6" s="12">
        <f t="shared" si="0"/>
        <v>1843255.9200000002</v>
      </c>
      <c r="F6" s="103">
        <f>E6/C6*100</f>
        <v>5.9634154011401073</v>
      </c>
      <c r="G6" s="12"/>
      <c r="H6" s="6"/>
      <c r="K6" s="59"/>
    </row>
    <row r="7" spans="1:11" ht="64.5" customHeight="1" x14ac:dyDescent="0.25">
      <c r="A7" s="90"/>
      <c r="B7" s="97" t="s">
        <v>31</v>
      </c>
      <c r="C7" s="104">
        <f t="shared" ref="C7:E7" si="1">C9+C10</f>
        <v>180000</v>
      </c>
      <c r="D7" s="104">
        <f t="shared" si="1"/>
        <v>32832.800000000003</v>
      </c>
      <c r="E7" s="104">
        <f t="shared" si="1"/>
        <v>32832.800000000003</v>
      </c>
      <c r="F7" s="104">
        <f t="shared" ref="F7:F67" si="2">E7/C7*100</f>
        <v>18.240444444444446</v>
      </c>
      <c r="G7" s="111" t="s">
        <v>124</v>
      </c>
      <c r="H7" s="7"/>
      <c r="K7" s="59"/>
    </row>
    <row r="8" spans="1:11" ht="15.75" x14ac:dyDescent="0.25">
      <c r="A8" s="92"/>
      <c r="B8" s="85" t="s">
        <v>8</v>
      </c>
      <c r="C8" s="96"/>
      <c r="D8" s="21"/>
      <c r="E8" s="96"/>
      <c r="F8" s="104"/>
      <c r="G8" s="104"/>
      <c r="H8" s="58"/>
      <c r="K8" s="59"/>
    </row>
    <row r="9" spans="1:11" ht="15.75" x14ac:dyDescent="0.25">
      <c r="A9" s="92"/>
      <c r="B9" s="85" t="s">
        <v>9</v>
      </c>
      <c r="C9" s="104"/>
      <c r="D9" s="47"/>
      <c r="E9" s="96"/>
      <c r="F9" s="104"/>
      <c r="G9" s="104"/>
      <c r="H9" s="58"/>
      <c r="K9" s="59"/>
    </row>
    <row r="10" spans="1:11" ht="15.75" x14ac:dyDescent="0.25">
      <c r="A10" s="92"/>
      <c r="B10" s="85" t="s">
        <v>107</v>
      </c>
      <c r="C10" s="96">
        <v>180000</v>
      </c>
      <c r="D10" s="21">
        <v>32832.800000000003</v>
      </c>
      <c r="E10" s="129">
        <v>32832.800000000003</v>
      </c>
      <c r="F10" s="104">
        <f t="shared" si="2"/>
        <v>18.240444444444446</v>
      </c>
      <c r="G10" s="104"/>
      <c r="H10" s="58"/>
      <c r="K10" s="59"/>
    </row>
    <row r="11" spans="1:11" ht="62.25" customHeight="1" x14ac:dyDescent="0.25">
      <c r="A11" s="90"/>
      <c r="B11" s="97" t="s">
        <v>32</v>
      </c>
      <c r="C11" s="104">
        <f t="shared" ref="C11:E11" si="3">C13+C14</f>
        <v>6100000</v>
      </c>
      <c r="D11" s="104">
        <f t="shared" si="3"/>
        <v>640314.26</v>
      </c>
      <c r="E11" s="104">
        <f t="shared" si="3"/>
        <v>640314.26</v>
      </c>
      <c r="F11" s="104">
        <f t="shared" si="2"/>
        <v>10.496955081967213</v>
      </c>
      <c r="G11" s="111" t="s">
        <v>124</v>
      </c>
      <c r="H11" s="58"/>
      <c r="K11" s="59"/>
    </row>
    <row r="12" spans="1:11" ht="15.75" x14ac:dyDescent="0.25">
      <c r="A12" s="92"/>
      <c r="B12" s="85" t="s">
        <v>8</v>
      </c>
      <c r="C12" s="104"/>
      <c r="D12" s="47"/>
      <c r="E12" s="96"/>
      <c r="F12" s="104"/>
      <c r="G12" s="104"/>
      <c r="H12" s="58"/>
      <c r="K12" s="59"/>
    </row>
    <row r="13" spans="1:11" ht="17.649999999999999" customHeight="1" x14ac:dyDescent="0.25">
      <c r="A13" s="92"/>
      <c r="B13" s="85" t="s">
        <v>9</v>
      </c>
      <c r="C13" s="104"/>
      <c r="D13" s="47"/>
      <c r="E13" s="96"/>
      <c r="F13" s="104"/>
      <c r="G13" s="104"/>
      <c r="H13" s="58"/>
      <c r="K13" s="59"/>
    </row>
    <row r="14" spans="1:11" ht="19.149999999999999" customHeight="1" x14ac:dyDescent="0.25">
      <c r="A14" s="95"/>
      <c r="B14" s="85" t="s">
        <v>108</v>
      </c>
      <c r="C14" s="104">
        <v>6100000</v>
      </c>
      <c r="D14" s="47">
        <f>1135+85222.15+52859.7+1135+298099.86+9941.3+23099.59+128148.26+40673.4</f>
        <v>640314.26</v>
      </c>
      <c r="E14" s="129">
        <v>640314.26</v>
      </c>
      <c r="F14" s="104">
        <f t="shared" si="2"/>
        <v>10.496955081967213</v>
      </c>
      <c r="G14" s="104"/>
      <c r="H14" s="58"/>
      <c r="K14" s="59"/>
    </row>
    <row r="15" spans="1:11" ht="154.5" customHeight="1" x14ac:dyDescent="0.25">
      <c r="A15" s="90"/>
      <c r="B15" s="97" t="s">
        <v>12</v>
      </c>
      <c r="C15" s="104">
        <f t="shared" ref="C15:E15" si="4">C17+C18</f>
        <v>44000</v>
      </c>
      <c r="D15" s="104">
        <f t="shared" si="4"/>
        <v>0</v>
      </c>
      <c r="E15" s="104">
        <f t="shared" si="4"/>
        <v>0</v>
      </c>
      <c r="F15" s="104">
        <f t="shared" si="2"/>
        <v>0</v>
      </c>
      <c r="G15" s="111" t="s">
        <v>124</v>
      </c>
      <c r="H15" s="58"/>
      <c r="K15" s="59"/>
    </row>
    <row r="16" spans="1:11" ht="15.75" x14ac:dyDescent="0.25">
      <c r="A16" s="92"/>
      <c r="B16" s="85" t="s">
        <v>8</v>
      </c>
      <c r="C16" s="104"/>
      <c r="D16" s="47"/>
      <c r="E16" s="96"/>
      <c r="F16" s="104"/>
      <c r="G16" s="104"/>
      <c r="H16" s="58"/>
      <c r="K16" s="59"/>
    </row>
    <row r="17" spans="1:11" ht="15.75" x14ac:dyDescent="0.25">
      <c r="A17" s="92"/>
      <c r="B17" s="85" t="s">
        <v>9</v>
      </c>
      <c r="C17" s="104"/>
      <c r="D17" s="47"/>
      <c r="E17" s="96"/>
      <c r="F17" s="104"/>
      <c r="G17" s="104"/>
      <c r="H17" s="58"/>
      <c r="K17" s="59"/>
    </row>
    <row r="18" spans="1:11" ht="15.75" x14ac:dyDescent="0.25">
      <c r="A18" s="95"/>
      <c r="B18" s="85" t="s">
        <v>10</v>
      </c>
      <c r="C18" s="104">
        <v>44000</v>
      </c>
      <c r="D18" s="47"/>
      <c r="E18" s="42"/>
      <c r="F18" s="104">
        <f t="shared" si="2"/>
        <v>0</v>
      </c>
      <c r="G18" s="104"/>
      <c r="H18" s="58"/>
      <c r="K18" s="59"/>
    </row>
    <row r="19" spans="1:11" ht="45.6" customHeight="1" x14ac:dyDescent="0.25">
      <c r="A19" s="90"/>
      <c r="B19" s="97" t="s">
        <v>33</v>
      </c>
      <c r="C19" s="104">
        <f t="shared" ref="C19:E19" si="5">C21+C22</f>
        <v>15662900</v>
      </c>
      <c r="D19" s="104">
        <f t="shared" si="5"/>
        <v>1170108.8600000001</v>
      </c>
      <c r="E19" s="104">
        <f t="shared" si="5"/>
        <v>1170108.8600000001</v>
      </c>
      <c r="F19" s="104">
        <f t="shared" si="2"/>
        <v>7.4705760746732723</v>
      </c>
      <c r="G19" s="111" t="s">
        <v>124</v>
      </c>
      <c r="H19" s="58"/>
      <c r="K19" s="59"/>
    </row>
    <row r="20" spans="1:11" ht="15.75" x14ac:dyDescent="0.25">
      <c r="A20" s="92"/>
      <c r="B20" s="85" t="s">
        <v>8</v>
      </c>
      <c r="C20" s="104"/>
      <c r="D20" s="47"/>
      <c r="E20" s="96"/>
      <c r="F20" s="104"/>
      <c r="G20" s="104"/>
      <c r="H20" s="58"/>
      <c r="K20" s="59"/>
    </row>
    <row r="21" spans="1:11" ht="15.75" x14ac:dyDescent="0.25">
      <c r="A21" s="92"/>
      <c r="B21" s="85" t="s">
        <v>11</v>
      </c>
      <c r="C21" s="42">
        <v>14384800</v>
      </c>
      <c r="D21" s="47">
        <f>2270+135577.78+19592.4+32476.1+4301.12+504117.96+8955+371452.9</f>
        <v>1078743.26</v>
      </c>
      <c r="E21" s="129">
        <v>1078743.26</v>
      </c>
      <c r="F21" s="104">
        <f t="shared" si="2"/>
        <v>7.4991884489183018</v>
      </c>
      <c r="G21" s="104"/>
      <c r="H21" s="58"/>
      <c r="K21" s="59"/>
    </row>
    <row r="22" spans="1:11" ht="15.75" x14ac:dyDescent="0.25">
      <c r="A22" s="95"/>
      <c r="B22" s="85" t="s">
        <v>11</v>
      </c>
      <c r="C22" s="42">
        <v>1278100</v>
      </c>
      <c r="D22" s="47">
        <f>14046.35+48134.05+29185.2</f>
        <v>91365.6</v>
      </c>
      <c r="E22" s="129">
        <v>91365.6</v>
      </c>
      <c r="F22" s="104">
        <f t="shared" si="2"/>
        <v>7.1485486268680081</v>
      </c>
      <c r="G22" s="104"/>
      <c r="H22" s="58"/>
      <c r="K22" s="59"/>
    </row>
    <row r="23" spans="1:11" ht="77.25" customHeight="1" x14ac:dyDescent="0.25">
      <c r="A23" s="90"/>
      <c r="B23" s="87" t="s">
        <v>34</v>
      </c>
      <c r="C23" s="106">
        <f t="shared" ref="C23:E23" si="6">C25+C26</f>
        <v>40400</v>
      </c>
      <c r="D23" s="106">
        <f t="shared" si="6"/>
        <v>0</v>
      </c>
      <c r="E23" s="106">
        <f t="shared" si="6"/>
        <v>0</v>
      </c>
      <c r="F23" s="104">
        <f t="shared" si="2"/>
        <v>0</v>
      </c>
      <c r="G23" s="111" t="s">
        <v>124</v>
      </c>
      <c r="H23" s="58"/>
      <c r="K23" s="59"/>
    </row>
    <row r="24" spans="1:11" ht="15.75" x14ac:dyDescent="0.25">
      <c r="A24" s="91"/>
      <c r="B24" s="85" t="s">
        <v>8</v>
      </c>
      <c r="C24" s="104"/>
      <c r="D24" s="47"/>
      <c r="E24" s="96"/>
      <c r="F24" s="104"/>
      <c r="G24" s="104"/>
      <c r="H24" s="58"/>
      <c r="K24" s="59"/>
    </row>
    <row r="25" spans="1:11" ht="15.75" x14ac:dyDescent="0.25">
      <c r="A25" s="91"/>
      <c r="B25" s="85" t="s">
        <v>9</v>
      </c>
      <c r="C25" s="104">
        <v>40400</v>
      </c>
      <c r="D25" s="47"/>
      <c r="E25" s="96"/>
      <c r="F25" s="104">
        <f t="shared" si="2"/>
        <v>0</v>
      </c>
      <c r="G25" s="104"/>
      <c r="H25" s="58"/>
      <c r="K25" s="59"/>
    </row>
    <row r="26" spans="1:11" ht="17.649999999999999" customHeight="1" x14ac:dyDescent="0.25">
      <c r="A26" s="91"/>
      <c r="B26" s="85" t="s">
        <v>11</v>
      </c>
      <c r="C26" s="104"/>
      <c r="D26" s="47"/>
      <c r="E26" s="96"/>
      <c r="F26" s="104"/>
      <c r="G26" s="104"/>
      <c r="H26" s="58"/>
      <c r="K26" s="59"/>
    </row>
    <row r="27" spans="1:11" ht="47.25" x14ac:dyDescent="0.25">
      <c r="A27" s="92"/>
      <c r="B27" s="110" t="s">
        <v>55</v>
      </c>
      <c r="C27" s="104">
        <f t="shared" ref="C27:E27" si="7">C29+C30</f>
        <v>350500</v>
      </c>
      <c r="D27" s="104">
        <f t="shared" si="7"/>
        <v>0</v>
      </c>
      <c r="E27" s="104">
        <f t="shared" si="7"/>
        <v>0</v>
      </c>
      <c r="F27" s="104">
        <f t="shared" si="2"/>
        <v>0</v>
      </c>
      <c r="G27" s="111" t="s">
        <v>125</v>
      </c>
      <c r="H27" s="58"/>
      <c r="K27" s="59"/>
    </row>
    <row r="28" spans="1:11" ht="15.75" x14ac:dyDescent="0.25">
      <c r="A28" s="92"/>
      <c r="B28" s="110" t="s">
        <v>8</v>
      </c>
      <c r="C28" s="104"/>
      <c r="D28" s="47"/>
      <c r="E28" s="96"/>
      <c r="F28" s="104"/>
      <c r="G28" s="104"/>
      <c r="H28" s="58"/>
      <c r="K28" s="59"/>
    </row>
    <row r="29" spans="1:11" ht="15.75" x14ac:dyDescent="0.25">
      <c r="A29" s="92"/>
      <c r="B29" s="110" t="s">
        <v>109</v>
      </c>
      <c r="C29" s="104"/>
      <c r="D29" s="47"/>
      <c r="E29" s="42"/>
      <c r="F29" s="104"/>
      <c r="G29" s="104"/>
      <c r="H29" s="58"/>
      <c r="I29" s="27"/>
      <c r="K29" s="59"/>
    </row>
    <row r="30" spans="1:11" ht="15.75" x14ac:dyDescent="0.25">
      <c r="A30" s="92"/>
      <c r="B30" s="110" t="s">
        <v>101</v>
      </c>
      <c r="C30" s="104">
        <v>350500</v>
      </c>
      <c r="D30" s="47"/>
      <c r="E30" s="42"/>
      <c r="F30" s="104">
        <f t="shared" si="2"/>
        <v>0</v>
      </c>
      <c r="G30" s="104"/>
      <c r="H30" s="58"/>
      <c r="I30" s="27"/>
      <c r="K30" s="59"/>
    </row>
    <row r="31" spans="1:11" ht="96.75" customHeight="1" x14ac:dyDescent="0.25">
      <c r="A31" s="92"/>
      <c r="B31" s="110" t="s">
        <v>70</v>
      </c>
      <c r="C31" s="104">
        <f>C33+C34</f>
        <v>8531600</v>
      </c>
      <c r="D31" s="104">
        <f t="shared" ref="D31:E31" si="8">D33+D34</f>
        <v>0</v>
      </c>
      <c r="E31" s="104">
        <f t="shared" si="8"/>
        <v>0</v>
      </c>
      <c r="F31" s="104">
        <f t="shared" si="2"/>
        <v>0</v>
      </c>
      <c r="G31" s="111" t="s">
        <v>127</v>
      </c>
      <c r="H31" s="58"/>
      <c r="K31" s="59"/>
    </row>
    <row r="32" spans="1:11" ht="15.75" x14ac:dyDescent="0.25">
      <c r="A32" s="92"/>
      <c r="B32" s="110" t="s">
        <v>8</v>
      </c>
      <c r="C32" s="104"/>
      <c r="D32" s="47"/>
      <c r="E32" s="96"/>
      <c r="F32" s="104"/>
      <c r="G32" s="104"/>
      <c r="H32" s="58"/>
      <c r="K32" s="59"/>
    </row>
    <row r="33" spans="1:11" ht="15.75" x14ac:dyDescent="0.25">
      <c r="A33" s="92"/>
      <c r="B33" s="110" t="s">
        <v>9</v>
      </c>
      <c r="C33" s="104"/>
      <c r="D33" s="47"/>
      <c r="E33" s="96"/>
      <c r="F33" s="104"/>
      <c r="G33" s="104"/>
      <c r="H33" s="58"/>
      <c r="I33" s="27"/>
      <c r="K33" s="59"/>
    </row>
    <row r="34" spans="1:11" ht="29.25" customHeight="1" x14ac:dyDescent="0.25">
      <c r="A34" s="92"/>
      <c r="B34" s="110" t="s">
        <v>15</v>
      </c>
      <c r="C34" s="104">
        <v>8531600</v>
      </c>
      <c r="D34" s="104"/>
      <c r="E34" s="104"/>
      <c r="F34" s="104">
        <f t="shared" si="2"/>
        <v>0</v>
      </c>
      <c r="G34" s="104"/>
      <c r="H34" s="58"/>
      <c r="K34" s="59"/>
    </row>
    <row r="35" spans="1:11" ht="27.95" customHeight="1" x14ac:dyDescent="0.25">
      <c r="A35" s="137" t="s">
        <v>2</v>
      </c>
      <c r="B35" s="84" t="s">
        <v>14</v>
      </c>
      <c r="C35" s="81">
        <f>C36</f>
        <v>11710200</v>
      </c>
      <c r="D35" s="81">
        <f t="shared" ref="D35:E35" si="9">D36</f>
        <v>1594401.5599999998</v>
      </c>
      <c r="E35" s="81">
        <f t="shared" si="9"/>
        <v>1594401.56</v>
      </c>
      <c r="F35" s="103">
        <f t="shared" si="2"/>
        <v>13.615493842974502</v>
      </c>
      <c r="G35" s="81"/>
      <c r="H35" s="58"/>
      <c r="K35" s="59"/>
    </row>
    <row r="36" spans="1:11" ht="78.75" customHeight="1" x14ac:dyDescent="0.25">
      <c r="A36" s="92"/>
      <c r="B36" s="97" t="s">
        <v>64</v>
      </c>
      <c r="C36" s="77">
        <f t="shared" ref="C36:E36" si="10">C38+C39</f>
        <v>11710200</v>
      </c>
      <c r="D36" s="77">
        <f t="shared" si="10"/>
        <v>1594401.5599999998</v>
      </c>
      <c r="E36" s="77">
        <f t="shared" si="10"/>
        <v>1594401.56</v>
      </c>
      <c r="F36" s="104">
        <f t="shared" si="2"/>
        <v>13.615493842974502</v>
      </c>
      <c r="G36" s="111" t="s">
        <v>126</v>
      </c>
      <c r="H36" s="58"/>
      <c r="K36" s="59"/>
    </row>
    <row r="37" spans="1:11" ht="15.75" x14ac:dyDescent="0.25">
      <c r="A37" s="92"/>
      <c r="B37" s="85" t="s">
        <v>8</v>
      </c>
      <c r="C37" s="77"/>
      <c r="D37" s="72"/>
      <c r="E37" s="105"/>
      <c r="F37" s="104"/>
      <c r="G37" s="77"/>
      <c r="H37" s="58"/>
      <c r="K37" s="59"/>
    </row>
    <row r="38" spans="1:11" ht="15.75" x14ac:dyDescent="0.25">
      <c r="A38" s="92"/>
      <c r="B38" s="85" t="s">
        <v>13</v>
      </c>
      <c r="C38" s="77">
        <v>11710200</v>
      </c>
      <c r="D38" s="72">
        <f>55701.71+103582.73+32869.67+33193.62+200+44344.63+1135+4372.93+24763.51+831078.16+43708.92+334279.8+2657+44451.4+38062.48</f>
        <v>1594401.5599999998</v>
      </c>
      <c r="E38" s="129">
        <v>1594401.56</v>
      </c>
      <c r="F38" s="104">
        <f t="shared" si="2"/>
        <v>13.615493842974502</v>
      </c>
      <c r="G38" s="104"/>
      <c r="H38" s="58"/>
      <c r="K38" s="59"/>
    </row>
    <row r="39" spans="1:11" ht="15.75" x14ac:dyDescent="0.25">
      <c r="A39" s="92"/>
      <c r="B39" s="85" t="s">
        <v>15</v>
      </c>
      <c r="C39" s="77"/>
      <c r="D39" s="72"/>
      <c r="E39" s="105"/>
      <c r="F39" s="103"/>
      <c r="G39" s="77"/>
      <c r="H39" s="58"/>
      <c r="K39" s="59"/>
    </row>
    <row r="40" spans="1:11" ht="21" customHeight="1" x14ac:dyDescent="0.25">
      <c r="A40" s="90" t="s">
        <v>1</v>
      </c>
      <c r="B40" s="84" t="s">
        <v>16</v>
      </c>
      <c r="C40" s="12">
        <f>C41+C45+C55+C72+C76+C80+C84</f>
        <v>1108349462</v>
      </c>
      <c r="D40" s="12">
        <f t="shared" ref="D40:E40" si="11">D41+D45+D55+D72+D76+D80+D84</f>
        <v>278062315.51999998</v>
      </c>
      <c r="E40" s="12">
        <f t="shared" si="11"/>
        <v>278062315.51999998</v>
      </c>
      <c r="F40" s="103">
        <f t="shared" si="2"/>
        <v>25.087964135268376</v>
      </c>
      <c r="G40" s="12"/>
      <c r="H40" s="58"/>
      <c r="K40" s="59"/>
    </row>
    <row r="41" spans="1:11" ht="78" customHeight="1" x14ac:dyDescent="0.25">
      <c r="A41" s="92"/>
      <c r="B41" s="85" t="s">
        <v>35</v>
      </c>
      <c r="C41" s="108">
        <f t="shared" ref="C41:E41" si="12">C43+C44</f>
        <v>44444000</v>
      </c>
      <c r="D41" s="108">
        <f t="shared" si="12"/>
        <v>0</v>
      </c>
      <c r="E41" s="108">
        <f t="shared" si="12"/>
        <v>0</v>
      </c>
      <c r="F41" s="103">
        <f t="shared" si="2"/>
        <v>0</v>
      </c>
      <c r="G41" s="111" t="s">
        <v>127</v>
      </c>
      <c r="H41" s="58"/>
      <c r="K41" s="59"/>
    </row>
    <row r="42" spans="1:11" ht="15.75" x14ac:dyDescent="0.25">
      <c r="A42" s="92"/>
      <c r="B42" s="85" t="s">
        <v>8</v>
      </c>
      <c r="C42" s="108"/>
      <c r="D42" s="36"/>
      <c r="E42" s="96"/>
      <c r="F42" s="103"/>
      <c r="G42" s="104"/>
      <c r="H42" s="58"/>
      <c r="K42" s="59"/>
    </row>
    <row r="43" spans="1:11" ht="19.5" customHeight="1" x14ac:dyDescent="0.25">
      <c r="A43" s="90"/>
      <c r="B43" s="85" t="s">
        <v>9</v>
      </c>
      <c r="C43" s="104"/>
      <c r="D43" s="47"/>
      <c r="E43" s="96"/>
      <c r="F43" s="103"/>
      <c r="G43" s="104"/>
      <c r="H43" s="58"/>
      <c r="K43" s="59"/>
    </row>
    <row r="44" spans="1:11" ht="18.600000000000001" customHeight="1" x14ac:dyDescent="0.25">
      <c r="A44" s="90"/>
      <c r="B44" s="85" t="s">
        <v>15</v>
      </c>
      <c r="C44" s="128">
        <v>44444000</v>
      </c>
      <c r="D44" s="47"/>
      <c r="E44" s="66"/>
      <c r="F44" s="103">
        <f t="shared" si="2"/>
        <v>0</v>
      </c>
      <c r="G44" s="104"/>
      <c r="H44" s="58"/>
      <c r="K44" s="59"/>
    </row>
    <row r="45" spans="1:11" ht="81" customHeight="1" x14ac:dyDescent="0.25">
      <c r="A45" s="90"/>
      <c r="B45" s="67" t="s">
        <v>36</v>
      </c>
      <c r="C45" s="48">
        <f>C47</f>
        <v>926595000</v>
      </c>
      <c r="D45" s="48">
        <f t="shared" ref="D45:E45" si="13">D47</f>
        <v>278062315.51999998</v>
      </c>
      <c r="E45" s="48">
        <f t="shared" si="13"/>
        <v>278062315.51999998</v>
      </c>
      <c r="F45" s="103">
        <f t="shared" si="2"/>
        <v>30.009045539852902</v>
      </c>
      <c r="G45" s="111" t="s">
        <v>127</v>
      </c>
      <c r="H45" s="58"/>
      <c r="K45" s="59"/>
    </row>
    <row r="46" spans="1:11" ht="15.75" x14ac:dyDescent="0.25">
      <c r="A46" s="90"/>
      <c r="B46" s="85" t="s">
        <v>8</v>
      </c>
      <c r="C46" s="104"/>
      <c r="D46" s="47"/>
      <c r="E46" s="96"/>
      <c r="F46" s="103"/>
      <c r="G46" s="104"/>
      <c r="H46" s="58"/>
      <c r="K46" s="59"/>
    </row>
    <row r="47" spans="1:11" ht="15.75" x14ac:dyDescent="0.25">
      <c r="A47" s="90"/>
      <c r="B47" s="100" t="s">
        <v>66</v>
      </c>
      <c r="C47" s="104">
        <f t="shared" ref="C47:E47" si="14">C51+C54</f>
        <v>926595000</v>
      </c>
      <c r="D47" s="104">
        <f t="shared" si="14"/>
        <v>278062315.51999998</v>
      </c>
      <c r="E47" s="104">
        <f t="shared" si="14"/>
        <v>278062315.51999998</v>
      </c>
      <c r="F47" s="104">
        <f t="shared" si="2"/>
        <v>30.009045539852902</v>
      </c>
      <c r="G47" s="103"/>
      <c r="H47" s="58"/>
      <c r="K47" s="59"/>
    </row>
    <row r="48" spans="1:11" ht="14.45" customHeight="1" x14ac:dyDescent="0.25">
      <c r="A48" s="90"/>
      <c r="B48" s="93" t="s">
        <v>0</v>
      </c>
      <c r="C48" s="104"/>
      <c r="D48" s="104"/>
      <c r="E48" s="96"/>
      <c r="F48" s="104"/>
      <c r="G48" s="104"/>
      <c r="H48" s="58"/>
      <c r="K48" s="59"/>
    </row>
    <row r="49" spans="1:11" ht="31.5" x14ac:dyDescent="0.25">
      <c r="A49" s="90"/>
      <c r="B49" s="68" t="s">
        <v>37</v>
      </c>
      <c r="C49" s="108">
        <f>C51</f>
        <v>875752160</v>
      </c>
      <c r="D49" s="108">
        <f t="shared" ref="D49:E49" si="15">D51</f>
        <v>278062315.51999998</v>
      </c>
      <c r="E49" s="108">
        <f t="shared" si="15"/>
        <v>278062315.51999998</v>
      </c>
      <c r="F49" s="104">
        <f t="shared" si="2"/>
        <v>31.751256602096191</v>
      </c>
      <c r="G49" s="108"/>
      <c r="H49" s="58"/>
      <c r="K49" s="59"/>
    </row>
    <row r="50" spans="1:11" ht="15.75" x14ac:dyDescent="0.25">
      <c r="A50" s="90"/>
      <c r="B50" s="68" t="s">
        <v>8</v>
      </c>
      <c r="C50" s="104"/>
      <c r="D50" s="104"/>
      <c r="E50" s="96"/>
      <c r="F50" s="104"/>
      <c r="G50" s="104"/>
      <c r="H50" s="58"/>
      <c r="K50" s="59"/>
    </row>
    <row r="51" spans="1:11" ht="18" customHeight="1" x14ac:dyDescent="0.25">
      <c r="A51" s="90"/>
      <c r="B51" s="68" t="s">
        <v>10</v>
      </c>
      <c r="C51" s="130">
        <f>568589800+307162360</f>
        <v>875752160</v>
      </c>
      <c r="D51" s="104">
        <v>278062315.51999998</v>
      </c>
      <c r="E51" s="131">
        <v>278062315.51999998</v>
      </c>
      <c r="F51" s="104">
        <f t="shared" si="2"/>
        <v>31.751256602096191</v>
      </c>
      <c r="G51" s="104"/>
      <c r="H51" s="58"/>
      <c r="K51" s="59"/>
    </row>
    <row r="52" spans="1:11" ht="34.5" customHeight="1" x14ac:dyDescent="0.25">
      <c r="A52" s="90"/>
      <c r="B52" s="68" t="s">
        <v>38</v>
      </c>
      <c r="C52" s="104">
        <f>C54</f>
        <v>50842840</v>
      </c>
      <c r="D52" s="104">
        <f t="shared" ref="D52:E52" si="16">D54</f>
        <v>0</v>
      </c>
      <c r="E52" s="104">
        <f t="shared" si="16"/>
        <v>0</v>
      </c>
      <c r="F52" s="104">
        <f t="shared" si="2"/>
        <v>0</v>
      </c>
      <c r="G52" s="104"/>
      <c r="H52" s="58"/>
      <c r="K52" s="59"/>
    </row>
    <row r="53" spans="1:11" ht="15.75" x14ac:dyDescent="0.25">
      <c r="A53" s="90"/>
      <c r="B53" s="68" t="s">
        <v>8</v>
      </c>
      <c r="C53" s="104"/>
      <c r="D53" s="104"/>
      <c r="E53" s="96"/>
      <c r="F53" s="104"/>
      <c r="G53" s="104"/>
      <c r="H53" s="58"/>
      <c r="K53" s="59"/>
    </row>
    <row r="54" spans="1:11" ht="19.5" customHeight="1" x14ac:dyDescent="0.25">
      <c r="A54" s="92"/>
      <c r="B54" s="68" t="s">
        <v>11</v>
      </c>
      <c r="C54" s="104">
        <f>358005200-307162360</f>
        <v>50842840</v>
      </c>
      <c r="D54" s="104"/>
      <c r="E54" s="104"/>
      <c r="F54" s="104">
        <f t="shared" si="2"/>
        <v>0</v>
      </c>
      <c r="G54" s="104"/>
      <c r="H54" s="58"/>
      <c r="K54" s="59"/>
    </row>
    <row r="55" spans="1:11" ht="77.25" customHeight="1" x14ac:dyDescent="0.25">
      <c r="A55" s="101"/>
      <c r="B55" s="100" t="s">
        <v>67</v>
      </c>
      <c r="C55" s="108">
        <f t="shared" ref="C55:E55" si="17">C57+C58</f>
        <v>132232162</v>
      </c>
      <c r="D55" s="108">
        <f t="shared" si="17"/>
        <v>0</v>
      </c>
      <c r="E55" s="108">
        <f t="shared" si="17"/>
        <v>0</v>
      </c>
      <c r="F55" s="104">
        <f t="shared" si="2"/>
        <v>0</v>
      </c>
      <c r="G55" s="111" t="s">
        <v>128</v>
      </c>
      <c r="H55" s="58"/>
      <c r="K55" s="59"/>
    </row>
    <row r="56" spans="1:11" ht="15.75" x14ac:dyDescent="0.25">
      <c r="A56" s="101"/>
      <c r="B56" s="85" t="s">
        <v>8</v>
      </c>
      <c r="C56" s="104"/>
      <c r="D56" s="104"/>
      <c r="E56" s="96"/>
      <c r="F56" s="104"/>
      <c r="G56" s="103"/>
      <c r="H56" s="58"/>
      <c r="K56" s="59"/>
    </row>
    <row r="57" spans="1:11" ht="15.75" x14ac:dyDescent="0.25">
      <c r="A57" s="101"/>
      <c r="B57" s="100" t="s">
        <v>9</v>
      </c>
      <c r="C57" s="104">
        <f>C61+C66</f>
        <v>45573700</v>
      </c>
      <c r="D57" s="104"/>
      <c r="E57" s="104"/>
      <c r="F57" s="104">
        <f t="shared" si="2"/>
        <v>0</v>
      </c>
      <c r="G57" s="103"/>
      <c r="H57" s="58"/>
      <c r="I57" s="59"/>
      <c r="K57" s="59"/>
    </row>
    <row r="58" spans="1:11" ht="15.75" x14ac:dyDescent="0.25">
      <c r="A58" s="101"/>
      <c r="B58" s="100" t="s">
        <v>10</v>
      </c>
      <c r="C58" s="104">
        <f>C62+C67+C63</f>
        <v>86658462</v>
      </c>
      <c r="D58" s="104"/>
      <c r="E58" s="104"/>
      <c r="F58" s="104">
        <f t="shared" si="2"/>
        <v>0</v>
      </c>
      <c r="G58" s="103"/>
      <c r="H58" s="58"/>
      <c r="I58" s="59"/>
      <c r="K58" s="59"/>
    </row>
    <row r="59" spans="1:11" ht="91.5" customHeight="1" x14ac:dyDescent="0.25">
      <c r="A59" s="101"/>
      <c r="B59" s="73" t="s">
        <v>76</v>
      </c>
      <c r="C59" s="104">
        <f>C61+C62+C63</f>
        <v>130974970</v>
      </c>
      <c r="D59" s="104"/>
      <c r="E59" s="104"/>
      <c r="F59" s="104">
        <f t="shared" si="2"/>
        <v>0</v>
      </c>
      <c r="G59" s="103"/>
      <c r="H59" s="58"/>
      <c r="K59" s="59"/>
    </row>
    <row r="60" spans="1:11" ht="15.75" x14ac:dyDescent="0.25">
      <c r="A60" s="101"/>
      <c r="B60" s="85" t="s">
        <v>8</v>
      </c>
      <c r="C60" s="104"/>
      <c r="D60" s="104"/>
      <c r="E60" s="104"/>
      <c r="F60" s="104"/>
      <c r="G60" s="103"/>
      <c r="H60" s="58"/>
      <c r="K60" s="59"/>
    </row>
    <row r="61" spans="1:11" ht="15.75" x14ac:dyDescent="0.25">
      <c r="A61" s="101"/>
      <c r="B61" s="85" t="s">
        <v>9</v>
      </c>
      <c r="C61" s="104">
        <v>45573700</v>
      </c>
      <c r="D61" s="104"/>
      <c r="E61" s="104"/>
      <c r="F61" s="104">
        <f t="shared" si="2"/>
        <v>0</v>
      </c>
      <c r="G61" s="103"/>
      <c r="H61" s="58"/>
      <c r="K61" s="59"/>
    </row>
    <row r="62" spans="1:11" ht="19.5" customHeight="1" x14ac:dyDescent="0.25">
      <c r="A62" s="101"/>
      <c r="B62" s="85" t="s">
        <v>10</v>
      </c>
      <c r="C62" s="131">
        <v>33551870</v>
      </c>
      <c r="D62" s="104"/>
      <c r="E62" s="104"/>
      <c r="F62" s="104">
        <f t="shared" si="2"/>
        <v>0</v>
      </c>
      <c r="G62" s="103"/>
      <c r="H62" s="58"/>
      <c r="K62" s="59"/>
    </row>
    <row r="63" spans="1:11" ht="19.5" customHeight="1" x14ac:dyDescent="0.25">
      <c r="A63" s="101"/>
      <c r="B63" s="85" t="s">
        <v>110</v>
      </c>
      <c r="C63" s="131">
        <v>51849400</v>
      </c>
      <c r="D63" s="104"/>
      <c r="E63" s="104"/>
      <c r="F63" s="104">
        <f t="shared" si="2"/>
        <v>0</v>
      </c>
      <c r="G63" s="103"/>
      <c r="H63" s="58"/>
      <c r="K63" s="59"/>
    </row>
    <row r="64" spans="1:11" ht="47.25" x14ac:dyDescent="0.25">
      <c r="A64" s="101"/>
      <c r="B64" s="73" t="s">
        <v>77</v>
      </c>
      <c r="C64" s="104">
        <f>C67</f>
        <v>1257192</v>
      </c>
      <c r="D64" s="104"/>
      <c r="E64" s="104"/>
      <c r="F64" s="104">
        <f t="shared" si="2"/>
        <v>0</v>
      </c>
      <c r="G64" s="103"/>
      <c r="H64" s="58"/>
      <c r="K64" s="59"/>
    </row>
    <row r="65" spans="1:11" ht="15.75" x14ac:dyDescent="0.25">
      <c r="A65" s="101"/>
      <c r="B65" s="85" t="s">
        <v>8</v>
      </c>
      <c r="C65" s="104"/>
      <c r="D65" s="104"/>
      <c r="E65" s="104"/>
      <c r="F65" s="104"/>
      <c r="G65" s="103"/>
      <c r="H65" s="58"/>
      <c r="K65" s="59"/>
    </row>
    <row r="66" spans="1:11" ht="15.75" x14ac:dyDescent="0.25">
      <c r="A66" s="101"/>
      <c r="B66" s="85" t="s">
        <v>9</v>
      </c>
      <c r="C66" s="104"/>
      <c r="D66" s="104"/>
      <c r="E66" s="104"/>
      <c r="F66" s="104"/>
      <c r="G66" s="103"/>
      <c r="H66" s="58"/>
      <c r="K66" s="59"/>
    </row>
    <row r="67" spans="1:11" ht="15.75" x14ac:dyDescent="0.25">
      <c r="A67" s="101"/>
      <c r="B67" s="85" t="s">
        <v>11</v>
      </c>
      <c r="C67" s="130">
        <v>1257192</v>
      </c>
      <c r="D67" s="104"/>
      <c r="E67" s="104"/>
      <c r="F67" s="104">
        <f t="shared" si="2"/>
        <v>0</v>
      </c>
      <c r="G67" s="103"/>
      <c r="H67" s="58"/>
      <c r="K67" s="59"/>
    </row>
    <row r="68" spans="1:11" ht="31.5" x14ac:dyDescent="0.25">
      <c r="A68" s="101"/>
      <c r="B68" s="79" t="s">
        <v>85</v>
      </c>
      <c r="C68" s="106">
        <f t="shared" ref="C68:E68" si="18">C70+C71</f>
        <v>0</v>
      </c>
      <c r="D68" s="106">
        <f t="shared" si="18"/>
        <v>0</v>
      </c>
      <c r="E68" s="106">
        <f t="shared" si="18"/>
        <v>0</v>
      </c>
      <c r="F68" s="104"/>
      <c r="G68" s="103"/>
      <c r="H68" s="58"/>
      <c r="K68" s="59"/>
    </row>
    <row r="69" spans="1:11" ht="15.75" x14ac:dyDescent="0.25">
      <c r="A69" s="101"/>
      <c r="B69" s="85" t="s">
        <v>8</v>
      </c>
      <c r="C69" s="104"/>
      <c r="D69" s="104"/>
      <c r="E69" s="104"/>
      <c r="F69" s="104"/>
      <c r="G69" s="103"/>
      <c r="H69" s="58"/>
      <c r="K69" s="59"/>
    </row>
    <row r="70" spans="1:11" ht="15.75" x14ac:dyDescent="0.25">
      <c r="A70" s="101"/>
      <c r="B70" s="85" t="s">
        <v>86</v>
      </c>
      <c r="C70" s="104"/>
      <c r="D70" s="104"/>
      <c r="E70" s="104"/>
      <c r="F70" s="104"/>
      <c r="G70" s="104"/>
      <c r="H70" s="58"/>
      <c r="K70" s="59"/>
    </row>
    <row r="71" spans="1:11" ht="15.75" x14ac:dyDescent="0.25">
      <c r="A71" s="101"/>
      <c r="B71" s="85" t="s">
        <v>87</v>
      </c>
      <c r="C71" s="104"/>
      <c r="D71" s="104"/>
      <c r="E71" s="104"/>
      <c r="F71" s="104"/>
      <c r="G71" s="104"/>
      <c r="H71" s="58"/>
      <c r="K71" s="59"/>
    </row>
    <row r="72" spans="1:11" ht="101.25" customHeight="1" x14ac:dyDescent="0.25">
      <c r="A72" s="126"/>
      <c r="B72" s="87" t="s">
        <v>39</v>
      </c>
      <c r="C72" s="108">
        <f t="shared" ref="C72:E72" si="19">C74+C75</f>
        <v>2857000</v>
      </c>
      <c r="D72" s="108">
        <f t="shared" si="19"/>
        <v>0</v>
      </c>
      <c r="E72" s="108">
        <f t="shared" si="19"/>
        <v>0</v>
      </c>
      <c r="F72" s="104">
        <f t="shared" ref="F72:F133" si="20">E72/C72*100</f>
        <v>0</v>
      </c>
      <c r="G72" s="111" t="s">
        <v>127</v>
      </c>
      <c r="H72" s="58"/>
      <c r="K72" s="59"/>
    </row>
    <row r="73" spans="1:11" ht="15.75" x14ac:dyDescent="0.25">
      <c r="A73" s="90"/>
      <c r="B73" s="85" t="s">
        <v>8</v>
      </c>
      <c r="C73" s="104"/>
      <c r="D73" s="104"/>
      <c r="E73" s="96"/>
      <c r="F73" s="104"/>
      <c r="G73" s="104"/>
      <c r="H73" s="58"/>
      <c r="K73" s="59"/>
    </row>
    <row r="74" spans="1:11" ht="15.75" x14ac:dyDescent="0.25">
      <c r="A74" s="90"/>
      <c r="B74" s="85" t="s">
        <v>9</v>
      </c>
      <c r="C74" s="104"/>
      <c r="D74" s="104"/>
      <c r="E74" s="96"/>
      <c r="F74" s="104"/>
      <c r="G74" s="104"/>
      <c r="H74" s="58"/>
      <c r="K74" s="59"/>
    </row>
    <row r="75" spans="1:11" ht="15.75" x14ac:dyDescent="0.25">
      <c r="A75" s="90"/>
      <c r="B75" s="85" t="s">
        <v>11</v>
      </c>
      <c r="C75" s="130">
        <v>2857000</v>
      </c>
      <c r="D75" s="104"/>
      <c r="E75" s="130"/>
      <c r="F75" s="104">
        <f t="shared" si="20"/>
        <v>0</v>
      </c>
      <c r="G75" s="104"/>
      <c r="H75" s="58"/>
      <c r="K75" s="59"/>
    </row>
    <row r="76" spans="1:11" ht="96.75" customHeight="1" x14ac:dyDescent="0.25">
      <c r="A76" s="90"/>
      <c r="B76" s="85" t="s">
        <v>56</v>
      </c>
      <c r="C76" s="104">
        <f t="shared" ref="C76:E76" si="21">C78+C79</f>
        <v>5900</v>
      </c>
      <c r="D76" s="104">
        <f t="shared" si="21"/>
        <v>0</v>
      </c>
      <c r="E76" s="104">
        <f t="shared" si="21"/>
        <v>0</v>
      </c>
      <c r="F76" s="104">
        <f t="shared" si="20"/>
        <v>0</v>
      </c>
      <c r="G76" s="111" t="s">
        <v>129</v>
      </c>
      <c r="H76" s="58"/>
      <c r="K76" s="59"/>
    </row>
    <row r="77" spans="1:11" ht="15.75" x14ac:dyDescent="0.25">
      <c r="A77" s="90"/>
      <c r="B77" s="85" t="s">
        <v>8</v>
      </c>
      <c r="C77" s="104"/>
      <c r="D77" s="104"/>
      <c r="E77" s="96"/>
      <c r="F77" s="104"/>
      <c r="G77" s="104"/>
      <c r="H77" s="58"/>
      <c r="K77" s="59"/>
    </row>
    <row r="78" spans="1:11" ht="15.75" x14ac:dyDescent="0.25">
      <c r="A78" s="90"/>
      <c r="B78" s="85" t="s">
        <v>9</v>
      </c>
      <c r="C78" s="104"/>
      <c r="D78" s="104"/>
      <c r="E78" s="96"/>
      <c r="F78" s="104"/>
      <c r="G78" s="104"/>
      <c r="H78" s="58"/>
      <c r="K78" s="59"/>
    </row>
    <row r="79" spans="1:11" ht="15.75" x14ac:dyDescent="0.25">
      <c r="A79" s="90"/>
      <c r="B79" s="85" t="s">
        <v>10</v>
      </c>
      <c r="C79" s="104">
        <v>5900</v>
      </c>
      <c r="D79" s="104"/>
      <c r="E79" s="96"/>
      <c r="F79" s="104">
        <f t="shared" si="20"/>
        <v>0</v>
      </c>
      <c r="G79" s="104"/>
      <c r="H79" s="58"/>
      <c r="K79" s="59"/>
    </row>
    <row r="80" spans="1:11" ht="67.5" customHeight="1" x14ac:dyDescent="0.25">
      <c r="A80" s="92"/>
      <c r="B80" s="97" t="s">
        <v>31</v>
      </c>
      <c r="C80" s="104">
        <f>C82+C83</f>
        <v>1215400</v>
      </c>
      <c r="D80" s="104">
        <f t="shared" ref="D80:E80" si="22">D82+D83</f>
        <v>0</v>
      </c>
      <c r="E80" s="104">
        <f t="shared" si="22"/>
        <v>0</v>
      </c>
      <c r="F80" s="104">
        <f t="shared" si="20"/>
        <v>0</v>
      </c>
      <c r="G80" s="111" t="s">
        <v>125</v>
      </c>
      <c r="H80" s="58"/>
      <c r="K80" s="59"/>
    </row>
    <row r="81" spans="1:11" ht="15.75" x14ac:dyDescent="0.25">
      <c r="A81" s="92"/>
      <c r="B81" s="85" t="s">
        <v>8</v>
      </c>
      <c r="C81" s="104"/>
      <c r="D81" s="104"/>
      <c r="E81" s="96"/>
      <c r="F81" s="104"/>
      <c r="G81" s="104"/>
      <c r="H81" s="58"/>
      <c r="K81" s="59"/>
    </row>
    <row r="82" spans="1:11" ht="15.75" x14ac:dyDescent="0.25">
      <c r="A82" s="92"/>
      <c r="B82" s="85" t="s">
        <v>9</v>
      </c>
      <c r="C82" s="104"/>
      <c r="D82" s="104"/>
      <c r="E82" s="96"/>
      <c r="F82" s="104"/>
      <c r="G82" s="104"/>
      <c r="H82" s="58"/>
      <c r="K82" s="59"/>
    </row>
    <row r="83" spans="1:11" ht="15.75" x14ac:dyDescent="0.25">
      <c r="A83" s="92"/>
      <c r="B83" s="85" t="s">
        <v>10</v>
      </c>
      <c r="C83" s="130">
        <v>1215400</v>
      </c>
      <c r="D83" s="96"/>
      <c r="E83" s="132"/>
      <c r="F83" s="104">
        <f t="shared" si="20"/>
        <v>0</v>
      </c>
      <c r="G83" s="104"/>
      <c r="H83" s="58"/>
      <c r="I83" s="35"/>
      <c r="K83" s="59"/>
    </row>
    <row r="84" spans="1:11" ht="63" x14ac:dyDescent="0.25">
      <c r="A84" s="92"/>
      <c r="B84" s="85" t="s">
        <v>100</v>
      </c>
      <c r="C84" s="130">
        <f>C87</f>
        <v>1000000</v>
      </c>
      <c r="D84" s="96"/>
      <c r="E84" s="132"/>
      <c r="F84" s="104">
        <f t="shared" si="20"/>
        <v>0</v>
      </c>
      <c r="G84" s="111" t="s">
        <v>127</v>
      </c>
      <c r="H84" s="58"/>
      <c r="I84" s="35"/>
      <c r="K84" s="59"/>
    </row>
    <row r="85" spans="1:11" ht="15.75" x14ac:dyDescent="0.25">
      <c r="A85" s="92"/>
      <c r="B85" s="85" t="s">
        <v>8</v>
      </c>
      <c r="C85" s="130"/>
      <c r="D85" s="96"/>
      <c r="E85" s="132"/>
      <c r="F85" s="104"/>
      <c r="G85" s="104"/>
      <c r="H85" s="58"/>
      <c r="I85" s="35"/>
      <c r="K85" s="59"/>
    </row>
    <row r="86" spans="1:11" ht="15.75" x14ac:dyDescent="0.25">
      <c r="A86" s="92"/>
      <c r="B86" s="85" t="s">
        <v>9</v>
      </c>
      <c r="C86" s="130"/>
      <c r="D86" s="96"/>
      <c r="E86" s="132"/>
      <c r="F86" s="104"/>
      <c r="G86" s="104"/>
      <c r="H86" s="58"/>
      <c r="I86" s="35"/>
      <c r="K86" s="59"/>
    </row>
    <row r="87" spans="1:11" ht="15.75" x14ac:dyDescent="0.25">
      <c r="A87" s="92"/>
      <c r="B87" s="85" t="s">
        <v>11</v>
      </c>
      <c r="C87" s="130">
        <v>1000000</v>
      </c>
      <c r="D87" s="96"/>
      <c r="E87" s="132"/>
      <c r="F87" s="104">
        <f t="shared" si="20"/>
        <v>0</v>
      </c>
      <c r="G87" s="104"/>
      <c r="H87" s="58"/>
      <c r="I87" s="35"/>
      <c r="K87" s="59"/>
    </row>
    <row r="88" spans="1:11" ht="19.5" customHeight="1" x14ac:dyDescent="0.25">
      <c r="A88" s="125" t="s">
        <v>17</v>
      </c>
      <c r="B88" s="99" t="s">
        <v>18</v>
      </c>
      <c r="C88" s="107">
        <f>C89++C117+C121+C125+C129+C133+C137</f>
        <v>424333074.49000001</v>
      </c>
      <c r="D88" s="107">
        <f>D89++D117+D121+D125+D129+D133+D137</f>
        <v>0</v>
      </c>
      <c r="E88" s="107">
        <f>E89++E117+E121+E125+E129+E133+E137</f>
        <v>6811699.6100000003</v>
      </c>
      <c r="F88" s="103">
        <f t="shared" si="20"/>
        <v>1.6052719006612641</v>
      </c>
      <c r="G88" s="107"/>
      <c r="H88" s="58"/>
      <c r="K88" s="59"/>
    </row>
    <row r="89" spans="1:11" ht="72.75" customHeight="1" x14ac:dyDescent="0.25">
      <c r="A89" s="92"/>
      <c r="B89" s="100" t="s">
        <v>67</v>
      </c>
      <c r="C89" s="103">
        <f>C91+C92</f>
        <v>67066410</v>
      </c>
      <c r="D89" s="103">
        <f t="shared" ref="D89:E89" si="23">D91+D92</f>
        <v>0</v>
      </c>
      <c r="E89" s="103">
        <f t="shared" si="23"/>
        <v>0</v>
      </c>
      <c r="F89" s="103">
        <f t="shared" si="20"/>
        <v>0</v>
      </c>
      <c r="G89" s="111" t="s">
        <v>127</v>
      </c>
      <c r="H89" s="58"/>
      <c r="K89" s="59"/>
    </row>
    <row r="90" spans="1:11" ht="19.5" customHeight="1" x14ac:dyDescent="0.25">
      <c r="A90" s="92"/>
      <c r="B90" s="100" t="s">
        <v>8</v>
      </c>
      <c r="C90" s="103"/>
      <c r="D90" s="50"/>
      <c r="E90" s="49"/>
      <c r="F90" s="103"/>
      <c r="G90" s="103"/>
      <c r="H90" s="58"/>
      <c r="K90" s="59"/>
    </row>
    <row r="91" spans="1:11" ht="19.5" customHeight="1" x14ac:dyDescent="0.25">
      <c r="A91" s="92"/>
      <c r="B91" s="100" t="s">
        <v>9</v>
      </c>
      <c r="C91" s="104">
        <f>C95+C99+C103+C108+C113</f>
        <v>13313900</v>
      </c>
      <c r="D91" s="104"/>
      <c r="E91" s="104"/>
      <c r="F91" s="104">
        <f t="shared" si="20"/>
        <v>0</v>
      </c>
      <c r="G91" s="103"/>
      <c r="H91" s="58"/>
      <c r="K91" s="59"/>
    </row>
    <row r="92" spans="1:11" ht="19.5" customHeight="1" x14ac:dyDescent="0.25">
      <c r="A92" s="92"/>
      <c r="B92" s="100" t="s">
        <v>11</v>
      </c>
      <c r="C92" s="104">
        <f>C96+C100+C104+C105+C109+C110+C114+C115</f>
        <v>53752510</v>
      </c>
      <c r="D92" s="104"/>
      <c r="E92" s="104"/>
      <c r="F92" s="104">
        <f t="shared" si="20"/>
        <v>0</v>
      </c>
      <c r="G92" s="104"/>
      <c r="H92" s="58"/>
      <c r="I92" s="41"/>
      <c r="K92" s="59"/>
    </row>
    <row r="93" spans="1:11" ht="45.75" customHeight="1" x14ac:dyDescent="0.25">
      <c r="A93" s="92"/>
      <c r="B93" s="73" t="s">
        <v>80</v>
      </c>
      <c r="C93" s="104">
        <f>C95+C96</f>
        <v>0</v>
      </c>
      <c r="D93" s="104"/>
      <c r="E93" s="104"/>
      <c r="F93" s="104"/>
      <c r="G93" s="103"/>
      <c r="H93" s="58"/>
      <c r="K93" s="59"/>
    </row>
    <row r="94" spans="1:11" ht="19.5" customHeight="1" x14ac:dyDescent="0.25">
      <c r="A94" s="92"/>
      <c r="B94" s="85" t="s">
        <v>8</v>
      </c>
      <c r="C94" s="104"/>
      <c r="D94" s="104"/>
      <c r="E94" s="104"/>
      <c r="F94" s="104"/>
      <c r="G94" s="103"/>
      <c r="H94" s="58"/>
      <c r="K94" s="59"/>
    </row>
    <row r="95" spans="1:11" ht="19.5" customHeight="1" x14ac:dyDescent="0.25">
      <c r="A95" s="92"/>
      <c r="B95" s="85" t="s">
        <v>9</v>
      </c>
      <c r="C95" s="104"/>
      <c r="D95" s="104"/>
      <c r="E95" s="104"/>
      <c r="F95" s="104"/>
      <c r="G95" s="103"/>
      <c r="H95" s="58"/>
      <c r="K95" s="59"/>
    </row>
    <row r="96" spans="1:11" ht="19.5" customHeight="1" x14ac:dyDescent="0.25">
      <c r="A96" s="92"/>
      <c r="B96" s="85" t="s">
        <v>10</v>
      </c>
      <c r="C96" s="104">
        <f>133000-133000</f>
        <v>0</v>
      </c>
      <c r="D96" s="104"/>
      <c r="E96" s="104"/>
      <c r="F96" s="104"/>
      <c r="G96" s="103"/>
      <c r="H96" s="58"/>
      <c r="K96" s="59"/>
    </row>
    <row r="97" spans="1:11" ht="35.25" customHeight="1" x14ac:dyDescent="0.25">
      <c r="A97" s="92"/>
      <c r="B97" s="73" t="s">
        <v>79</v>
      </c>
      <c r="C97" s="104">
        <f>C99+C100</f>
        <v>0</v>
      </c>
      <c r="D97" s="104"/>
      <c r="E97" s="104"/>
      <c r="F97" s="104"/>
      <c r="G97" s="103"/>
      <c r="H97" s="58"/>
      <c r="K97" s="59"/>
    </row>
    <row r="98" spans="1:11" ht="19.5" customHeight="1" x14ac:dyDescent="0.25">
      <c r="A98" s="92"/>
      <c r="B98" s="85" t="s">
        <v>8</v>
      </c>
      <c r="C98" s="104"/>
      <c r="D98" s="104"/>
      <c r="E98" s="104"/>
      <c r="F98" s="104"/>
      <c r="G98" s="103"/>
      <c r="H98" s="58"/>
      <c r="K98" s="59"/>
    </row>
    <row r="99" spans="1:11" ht="19.5" customHeight="1" x14ac:dyDescent="0.25">
      <c r="A99" s="92"/>
      <c r="B99" s="85" t="s">
        <v>9</v>
      </c>
      <c r="C99" s="104"/>
      <c r="D99" s="104"/>
      <c r="E99" s="104"/>
      <c r="F99" s="104"/>
      <c r="G99" s="103"/>
      <c r="H99" s="58"/>
      <c r="K99" s="59"/>
    </row>
    <row r="100" spans="1:11" ht="19.5" customHeight="1" x14ac:dyDescent="0.25">
      <c r="A100" s="92"/>
      <c r="B100" s="85" t="s">
        <v>10</v>
      </c>
      <c r="C100" s="104">
        <f>99500-99500</f>
        <v>0</v>
      </c>
      <c r="D100" s="104"/>
      <c r="E100" s="104"/>
      <c r="F100" s="104"/>
      <c r="G100" s="103"/>
      <c r="H100" s="58"/>
      <c r="K100" s="59"/>
    </row>
    <row r="101" spans="1:11" ht="84" customHeight="1" x14ac:dyDescent="0.25">
      <c r="A101" s="92"/>
      <c r="B101" s="85" t="s">
        <v>90</v>
      </c>
      <c r="C101" s="104">
        <f>C103+C104+C105</f>
        <v>18252190</v>
      </c>
      <c r="D101" s="104">
        <f t="shared" ref="D101:E101" si="24">D103+D104+D105</f>
        <v>0</v>
      </c>
      <c r="E101" s="104">
        <f t="shared" si="24"/>
        <v>0</v>
      </c>
      <c r="F101" s="104">
        <f t="shared" si="20"/>
        <v>0</v>
      </c>
      <c r="G101" s="104"/>
      <c r="H101" s="58"/>
      <c r="K101" s="59"/>
    </row>
    <row r="102" spans="1:11" ht="19.5" customHeight="1" x14ac:dyDescent="0.25">
      <c r="A102" s="92"/>
      <c r="B102" s="85" t="s">
        <v>8</v>
      </c>
      <c r="C102" s="104"/>
      <c r="D102" s="104"/>
      <c r="E102" s="104"/>
      <c r="F102" s="104"/>
      <c r="G102" s="103"/>
      <c r="H102" s="58"/>
      <c r="K102" s="59"/>
    </row>
    <row r="103" spans="1:11" ht="19.5" customHeight="1" x14ac:dyDescent="0.25">
      <c r="A103" s="92"/>
      <c r="B103" s="85" t="s">
        <v>9</v>
      </c>
      <c r="C103" s="133">
        <v>4110300</v>
      </c>
      <c r="D103" s="104"/>
      <c r="E103" s="104"/>
      <c r="F103" s="104">
        <f t="shared" si="20"/>
        <v>0</v>
      </c>
      <c r="G103" s="103"/>
      <c r="H103" s="58"/>
      <c r="K103" s="59"/>
    </row>
    <row r="104" spans="1:11" ht="19.5" customHeight="1" x14ac:dyDescent="0.25">
      <c r="A104" s="92"/>
      <c r="B104" s="85" t="s">
        <v>10</v>
      </c>
      <c r="C104" s="133">
        <v>538000</v>
      </c>
      <c r="D104" s="104"/>
      <c r="E104" s="104"/>
      <c r="F104" s="104">
        <f t="shared" si="20"/>
        <v>0</v>
      </c>
      <c r="G104" s="103"/>
      <c r="H104" s="58"/>
      <c r="K104" s="59"/>
    </row>
    <row r="105" spans="1:11" ht="19.5" customHeight="1" x14ac:dyDescent="0.25">
      <c r="A105" s="92"/>
      <c r="B105" s="85" t="s">
        <v>93</v>
      </c>
      <c r="C105" s="133">
        <v>13603890</v>
      </c>
      <c r="D105" s="104"/>
      <c r="E105" s="104"/>
      <c r="F105" s="104">
        <f t="shared" si="20"/>
        <v>0</v>
      </c>
      <c r="G105" s="103"/>
      <c r="H105" s="58"/>
      <c r="K105" s="59"/>
    </row>
    <row r="106" spans="1:11" ht="81" customHeight="1" x14ac:dyDescent="0.25">
      <c r="A106" s="92"/>
      <c r="B106" s="85" t="s">
        <v>91</v>
      </c>
      <c r="C106" s="104">
        <f>C108+C109+C110</f>
        <v>40041220</v>
      </c>
      <c r="D106" s="104">
        <f t="shared" ref="D106:E106" si="25">D108+D109+D110</f>
        <v>0</v>
      </c>
      <c r="E106" s="104">
        <f t="shared" si="25"/>
        <v>0</v>
      </c>
      <c r="F106" s="104">
        <f t="shared" si="20"/>
        <v>0</v>
      </c>
      <c r="G106" s="104"/>
      <c r="H106" s="58"/>
      <c r="K106" s="59"/>
    </row>
    <row r="107" spans="1:11" ht="19.5" customHeight="1" x14ac:dyDescent="0.25">
      <c r="A107" s="92"/>
      <c r="B107" s="85" t="s">
        <v>8</v>
      </c>
      <c r="C107" s="104"/>
      <c r="D107" s="104"/>
      <c r="E107" s="104"/>
      <c r="F107" s="104"/>
      <c r="G107" s="103"/>
      <c r="H107" s="58"/>
      <c r="K107" s="59"/>
    </row>
    <row r="108" spans="1:11" ht="19.5" customHeight="1" x14ac:dyDescent="0.25">
      <c r="A108" s="92"/>
      <c r="B108" s="85" t="s">
        <v>9</v>
      </c>
      <c r="C108" s="133">
        <v>4717300</v>
      </c>
      <c r="D108" s="104"/>
      <c r="E108" s="104"/>
      <c r="F108" s="104">
        <f t="shared" si="20"/>
        <v>0</v>
      </c>
      <c r="G108" s="103"/>
      <c r="H108" s="58"/>
      <c r="K108" s="59"/>
    </row>
    <row r="109" spans="1:11" ht="19.5" customHeight="1" x14ac:dyDescent="0.25">
      <c r="A109" s="92"/>
      <c r="B109" s="85" t="s">
        <v>11</v>
      </c>
      <c r="C109" s="133">
        <v>617500</v>
      </c>
      <c r="D109" s="104"/>
      <c r="E109" s="104"/>
      <c r="F109" s="104">
        <f t="shared" si="20"/>
        <v>0</v>
      </c>
      <c r="G109" s="103"/>
      <c r="H109" s="58"/>
      <c r="K109" s="59"/>
    </row>
    <row r="110" spans="1:11" ht="19.5" customHeight="1" x14ac:dyDescent="0.25">
      <c r="A110" s="92"/>
      <c r="B110" s="85" t="s">
        <v>110</v>
      </c>
      <c r="C110" s="133">
        <v>34706420</v>
      </c>
      <c r="D110" s="104"/>
      <c r="E110" s="104"/>
      <c r="F110" s="104">
        <f t="shared" si="20"/>
        <v>0</v>
      </c>
      <c r="G110" s="103"/>
      <c r="H110" s="58"/>
      <c r="K110" s="59"/>
    </row>
    <row r="111" spans="1:11" ht="82.5" customHeight="1" x14ac:dyDescent="0.25">
      <c r="A111" s="92"/>
      <c r="B111" s="85" t="s">
        <v>92</v>
      </c>
      <c r="C111" s="104">
        <f>C113+C114+C115</f>
        <v>8773000</v>
      </c>
      <c r="D111" s="104">
        <f t="shared" ref="D111:E111" si="26">D113+D114+D115</f>
        <v>0</v>
      </c>
      <c r="E111" s="104">
        <f t="shared" si="26"/>
        <v>0</v>
      </c>
      <c r="F111" s="104">
        <f t="shared" si="20"/>
        <v>0</v>
      </c>
      <c r="G111" s="104"/>
      <c r="H111" s="58"/>
      <c r="K111" s="59"/>
    </row>
    <row r="112" spans="1:11" ht="19.5" customHeight="1" x14ac:dyDescent="0.25">
      <c r="A112" s="92"/>
      <c r="B112" s="85" t="s">
        <v>8</v>
      </c>
      <c r="C112" s="104"/>
      <c r="D112" s="104"/>
      <c r="E112" s="104"/>
      <c r="F112" s="104"/>
      <c r="G112" s="103"/>
      <c r="H112" s="58"/>
      <c r="K112" s="59"/>
    </row>
    <row r="113" spans="1:11" ht="19.5" customHeight="1" x14ac:dyDescent="0.25">
      <c r="A113" s="92"/>
      <c r="B113" s="85" t="s">
        <v>9</v>
      </c>
      <c r="C113" s="133">
        <v>4486300</v>
      </c>
      <c r="D113" s="104"/>
      <c r="E113" s="104"/>
      <c r="F113" s="104">
        <f t="shared" si="20"/>
        <v>0</v>
      </c>
      <c r="G113" s="103"/>
      <c r="H113" s="58"/>
      <c r="K113" s="59"/>
    </row>
    <row r="114" spans="1:11" ht="19.5" customHeight="1" x14ac:dyDescent="0.25">
      <c r="A114" s="92"/>
      <c r="B114" s="85" t="s">
        <v>11</v>
      </c>
      <c r="C114" s="133">
        <v>587200</v>
      </c>
      <c r="D114" s="104"/>
      <c r="E114" s="104"/>
      <c r="F114" s="104">
        <f t="shared" si="20"/>
        <v>0</v>
      </c>
      <c r="G114" s="103"/>
      <c r="H114" s="58"/>
      <c r="K114" s="59"/>
    </row>
    <row r="115" spans="1:11" ht="19.5" customHeight="1" x14ac:dyDescent="0.25">
      <c r="A115" s="92"/>
      <c r="B115" s="85" t="s">
        <v>11</v>
      </c>
      <c r="C115" s="133">
        <v>3699500</v>
      </c>
      <c r="D115" s="104"/>
      <c r="E115" s="104"/>
      <c r="F115" s="104">
        <f t="shared" si="20"/>
        <v>0</v>
      </c>
      <c r="G115" s="103"/>
      <c r="H115" s="58"/>
      <c r="K115" s="59"/>
    </row>
    <row r="116" spans="1:11" ht="84" customHeight="1" x14ac:dyDescent="0.25">
      <c r="A116" s="92"/>
      <c r="B116" s="85" t="s">
        <v>92</v>
      </c>
      <c r="C116" s="104"/>
      <c r="D116" s="104"/>
      <c r="E116" s="104"/>
      <c r="F116" s="104"/>
      <c r="G116" s="103"/>
      <c r="H116" s="58"/>
      <c r="K116" s="59"/>
    </row>
    <row r="117" spans="1:11" ht="108" customHeight="1" x14ac:dyDescent="0.25">
      <c r="A117" s="92"/>
      <c r="B117" s="87" t="s">
        <v>19</v>
      </c>
      <c r="C117" s="104">
        <f t="shared" ref="C117:E117" si="27">C119+C120</f>
        <v>17300</v>
      </c>
      <c r="D117" s="104">
        <f t="shared" si="27"/>
        <v>0</v>
      </c>
      <c r="E117" s="104">
        <f t="shared" si="27"/>
        <v>0</v>
      </c>
      <c r="F117" s="104">
        <f t="shared" si="20"/>
        <v>0</v>
      </c>
      <c r="G117" s="111" t="s">
        <v>129</v>
      </c>
      <c r="H117" s="58"/>
      <c r="K117" s="59"/>
    </row>
    <row r="118" spans="1:11" ht="15.75" x14ac:dyDescent="0.25">
      <c r="A118" s="92"/>
      <c r="B118" s="85" t="s">
        <v>8</v>
      </c>
      <c r="C118" s="104"/>
      <c r="D118" s="47"/>
      <c r="E118" s="96"/>
      <c r="F118" s="104"/>
      <c r="G118" s="104"/>
      <c r="H118" s="58"/>
      <c r="K118" s="59"/>
    </row>
    <row r="119" spans="1:11" ht="15.75" x14ac:dyDescent="0.25">
      <c r="A119" s="92"/>
      <c r="B119" s="85" t="s">
        <v>13</v>
      </c>
      <c r="C119" s="104"/>
      <c r="D119" s="47"/>
      <c r="E119" s="96"/>
      <c r="F119" s="104"/>
      <c r="G119" s="104"/>
      <c r="H119" s="58"/>
      <c r="K119" s="59"/>
    </row>
    <row r="120" spans="1:11" ht="15.75" x14ac:dyDescent="0.25">
      <c r="A120" s="92"/>
      <c r="B120" s="85" t="s">
        <v>104</v>
      </c>
      <c r="C120" s="104">
        <v>17300</v>
      </c>
      <c r="D120" s="47"/>
      <c r="E120" s="134"/>
      <c r="F120" s="104">
        <f t="shared" si="20"/>
        <v>0</v>
      </c>
      <c r="G120" s="40"/>
      <c r="H120" s="58"/>
      <c r="K120" s="59"/>
    </row>
    <row r="121" spans="1:11" ht="47.25" customHeight="1" x14ac:dyDescent="0.25">
      <c r="A121" s="92"/>
      <c r="B121" s="85" t="s">
        <v>40</v>
      </c>
      <c r="C121" s="104">
        <f t="shared" ref="C121:E121" si="28">C123+C124</f>
        <v>139041560</v>
      </c>
      <c r="D121" s="104">
        <f t="shared" si="28"/>
        <v>0</v>
      </c>
      <c r="E121" s="104">
        <f t="shared" si="28"/>
        <v>0</v>
      </c>
      <c r="F121" s="104">
        <f t="shared" si="20"/>
        <v>0</v>
      </c>
      <c r="G121" s="111" t="s">
        <v>127</v>
      </c>
      <c r="H121" s="58"/>
      <c r="K121" s="59"/>
    </row>
    <row r="122" spans="1:11" ht="15.75" x14ac:dyDescent="0.25">
      <c r="A122" s="92"/>
      <c r="B122" s="85" t="s">
        <v>8</v>
      </c>
      <c r="C122" s="104"/>
      <c r="D122" s="47"/>
      <c r="E122" s="96"/>
      <c r="F122" s="104"/>
      <c r="G122" s="104"/>
      <c r="H122" s="58"/>
      <c r="K122" s="59"/>
    </row>
    <row r="123" spans="1:11" ht="15.75" x14ac:dyDescent="0.25">
      <c r="A123" s="92"/>
      <c r="B123" s="85" t="s">
        <v>111</v>
      </c>
      <c r="C123" s="104">
        <v>138065270</v>
      </c>
      <c r="D123" s="47"/>
      <c r="E123" s="69"/>
      <c r="F123" s="104">
        <f t="shared" si="20"/>
        <v>0</v>
      </c>
      <c r="G123" s="104"/>
      <c r="H123" s="58"/>
      <c r="I123" s="27"/>
      <c r="K123" s="59"/>
    </row>
    <row r="124" spans="1:11" ht="15.75" x14ac:dyDescent="0.25">
      <c r="A124" s="92"/>
      <c r="B124" s="85" t="s">
        <v>10</v>
      </c>
      <c r="C124" s="104">
        <v>976290</v>
      </c>
      <c r="D124" s="47"/>
      <c r="E124" s="69"/>
      <c r="F124" s="104">
        <f t="shared" si="20"/>
        <v>0</v>
      </c>
      <c r="G124" s="104"/>
      <c r="H124" s="58"/>
      <c r="I124" s="27"/>
      <c r="K124" s="59"/>
    </row>
    <row r="125" spans="1:11" ht="143.25" customHeight="1" x14ac:dyDescent="0.25">
      <c r="A125" s="92"/>
      <c r="B125" s="85" t="s">
        <v>58</v>
      </c>
      <c r="C125" s="104">
        <f t="shared" ref="C125:E125" si="29">C127+C128</f>
        <v>578872</v>
      </c>
      <c r="D125" s="104">
        <f t="shared" si="29"/>
        <v>0</v>
      </c>
      <c r="E125" s="104">
        <f t="shared" si="29"/>
        <v>0</v>
      </c>
      <c r="F125" s="104">
        <f t="shared" si="20"/>
        <v>0</v>
      </c>
      <c r="G125" s="111" t="s">
        <v>127</v>
      </c>
      <c r="H125" s="58"/>
      <c r="K125" s="59"/>
    </row>
    <row r="126" spans="1:11" ht="15.75" x14ac:dyDescent="0.25">
      <c r="A126" s="92"/>
      <c r="B126" s="85" t="s">
        <v>8</v>
      </c>
      <c r="C126" s="104"/>
      <c r="D126" s="47"/>
      <c r="E126" s="96"/>
      <c r="F126" s="104"/>
      <c r="G126" s="104"/>
      <c r="H126" s="58"/>
      <c r="K126" s="59"/>
    </row>
    <row r="127" spans="1:11" ht="15.75" x14ac:dyDescent="0.25">
      <c r="A127" s="92"/>
      <c r="B127" s="85" t="s">
        <v>9</v>
      </c>
      <c r="C127" s="104"/>
      <c r="D127" s="47"/>
      <c r="E127" s="96"/>
      <c r="F127" s="104"/>
      <c r="G127" s="104"/>
      <c r="H127" s="58"/>
      <c r="K127" s="59"/>
    </row>
    <row r="128" spans="1:11" ht="15.75" x14ac:dyDescent="0.25">
      <c r="A128" s="92"/>
      <c r="B128" s="85" t="s">
        <v>11</v>
      </c>
      <c r="C128" s="104">
        <v>578872</v>
      </c>
      <c r="D128" s="47"/>
      <c r="E128" s="42"/>
      <c r="F128" s="104">
        <f t="shared" si="20"/>
        <v>0</v>
      </c>
      <c r="G128" s="104"/>
      <c r="H128" s="58"/>
      <c r="K128" s="59"/>
    </row>
    <row r="129" spans="1:11" ht="69.75" customHeight="1" x14ac:dyDescent="0.25">
      <c r="A129" s="92"/>
      <c r="B129" s="97" t="s">
        <v>65</v>
      </c>
      <c r="C129" s="104">
        <f t="shared" ref="C129:E129" si="30">SUM(C131+C132)</f>
        <v>200000000</v>
      </c>
      <c r="D129" s="104">
        <f t="shared" si="30"/>
        <v>0</v>
      </c>
      <c r="E129" s="104">
        <f t="shared" si="30"/>
        <v>0</v>
      </c>
      <c r="F129" s="104">
        <f t="shared" si="20"/>
        <v>0</v>
      </c>
      <c r="G129" s="111" t="s">
        <v>127</v>
      </c>
      <c r="H129" s="58"/>
      <c r="K129" s="59"/>
    </row>
    <row r="130" spans="1:11" ht="15.75" x14ac:dyDescent="0.25">
      <c r="A130" s="92"/>
      <c r="B130" s="85" t="s">
        <v>8</v>
      </c>
      <c r="C130" s="104"/>
      <c r="D130" s="47"/>
      <c r="E130" s="96"/>
      <c r="F130" s="104"/>
      <c r="G130" s="104"/>
      <c r="H130" s="58"/>
      <c r="K130" s="59"/>
    </row>
    <row r="131" spans="1:11" ht="15.75" x14ac:dyDescent="0.25">
      <c r="A131" s="92"/>
      <c r="B131" s="85" t="s">
        <v>9</v>
      </c>
      <c r="C131" s="104"/>
      <c r="D131" s="47"/>
      <c r="E131" s="96"/>
      <c r="F131" s="104"/>
      <c r="G131" s="104"/>
      <c r="H131" s="58"/>
      <c r="K131" s="59"/>
    </row>
    <row r="132" spans="1:11" ht="15.75" x14ac:dyDescent="0.25">
      <c r="A132" s="92"/>
      <c r="B132" s="85" t="s">
        <v>11</v>
      </c>
      <c r="C132" s="104">
        <v>200000000</v>
      </c>
      <c r="D132" s="47"/>
      <c r="E132" s="42"/>
      <c r="F132" s="104">
        <f t="shared" si="20"/>
        <v>0</v>
      </c>
      <c r="G132" s="104"/>
      <c r="H132" s="58"/>
      <c r="K132" s="59"/>
    </row>
    <row r="133" spans="1:11" ht="69.75" customHeight="1" x14ac:dyDescent="0.25">
      <c r="A133" s="92"/>
      <c r="B133" s="85" t="s">
        <v>68</v>
      </c>
      <c r="C133" s="104">
        <f>C135+C136</f>
        <v>16628932.49</v>
      </c>
      <c r="D133" s="104">
        <f t="shared" ref="D133:E133" si="31">D135+D136</f>
        <v>0</v>
      </c>
      <c r="E133" s="104">
        <f t="shared" si="31"/>
        <v>6811699.6100000003</v>
      </c>
      <c r="F133" s="104">
        <f t="shared" si="20"/>
        <v>40.962939828496474</v>
      </c>
      <c r="G133" s="111" t="s">
        <v>128</v>
      </c>
      <c r="H133" s="58"/>
      <c r="K133" s="59"/>
    </row>
    <row r="134" spans="1:11" ht="15.75" x14ac:dyDescent="0.25">
      <c r="A134" s="92"/>
      <c r="B134" s="85" t="s">
        <v>8</v>
      </c>
      <c r="C134" s="104"/>
      <c r="D134" s="47"/>
      <c r="E134" s="96"/>
      <c r="F134" s="104"/>
      <c r="G134" s="104"/>
      <c r="H134" s="58"/>
      <c r="K134" s="59"/>
    </row>
    <row r="135" spans="1:11" ht="31.5" x14ac:dyDescent="0.25">
      <c r="A135" s="92"/>
      <c r="B135" s="85" t="s">
        <v>112</v>
      </c>
      <c r="C135" s="82">
        <f>13591772.63-1448510.14</f>
        <v>12143262.49</v>
      </c>
      <c r="D135" s="47"/>
      <c r="E135" s="129">
        <v>6811699.6100000003</v>
      </c>
      <c r="F135" s="104">
        <f t="shared" ref="F135:F190" si="32">E135/C135*100</f>
        <v>56.09447720997094</v>
      </c>
      <c r="G135" s="104"/>
      <c r="H135" s="58"/>
      <c r="K135" s="59"/>
    </row>
    <row r="136" spans="1:11" ht="15.75" x14ac:dyDescent="0.25">
      <c r="A136" s="92"/>
      <c r="B136" s="85" t="s">
        <v>11</v>
      </c>
      <c r="C136" s="104">
        <v>4485670</v>
      </c>
      <c r="D136" s="47"/>
      <c r="E136" s="42"/>
      <c r="F136" s="104">
        <f t="shared" si="32"/>
        <v>0</v>
      </c>
      <c r="G136" s="104"/>
      <c r="H136" s="58"/>
      <c r="K136" s="59"/>
    </row>
    <row r="137" spans="1:11" s="62" customFormat="1" ht="63" x14ac:dyDescent="0.25">
      <c r="A137" s="92"/>
      <c r="B137" s="85" t="s">
        <v>100</v>
      </c>
      <c r="C137" s="104">
        <f>C140</f>
        <v>1000000</v>
      </c>
      <c r="D137" s="104"/>
      <c r="E137" s="135"/>
      <c r="F137" s="104">
        <f t="shared" si="32"/>
        <v>0</v>
      </c>
      <c r="G137" s="111" t="s">
        <v>127</v>
      </c>
      <c r="H137" s="63"/>
      <c r="K137" s="64"/>
    </row>
    <row r="138" spans="1:11" s="62" customFormat="1" ht="15.75" x14ac:dyDescent="0.25">
      <c r="A138" s="92"/>
      <c r="B138" s="85" t="s">
        <v>8</v>
      </c>
      <c r="C138" s="104"/>
      <c r="D138" s="104"/>
      <c r="E138" s="135"/>
      <c r="F138" s="104"/>
      <c r="G138" s="103"/>
      <c r="H138" s="63"/>
      <c r="K138" s="64"/>
    </row>
    <row r="139" spans="1:11" s="62" customFormat="1" ht="15.75" x14ac:dyDescent="0.25">
      <c r="A139" s="92"/>
      <c r="B139" s="85" t="s">
        <v>9</v>
      </c>
      <c r="C139" s="104"/>
      <c r="D139" s="104"/>
      <c r="E139" s="135"/>
      <c r="F139" s="104"/>
      <c r="G139" s="103"/>
      <c r="H139" s="63"/>
      <c r="K139" s="64"/>
    </row>
    <row r="140" spans="1:11" s="62" customFormat="1" ht="15.75" x14ac:dyDescent="0.25">
      <c r="A140" s="92"/>
      <c r="B140" s="85" t="s">
        <v>11</v>
      </c>
      <c r="C140" s="104">
        <v>1000000</v>
      </c>
      <c r="D140" s="104"/>
      <c r="E140" s="135"/>
      <c r="F140" s="104">
        <f t="shared" si="32"/>
        <v>0</v>
      </c>
      <c r="G140" s="103"/>
      <c r="H140" s="63"/>
      <c r="K140" s="64"/>
    </row>
    <row r="141" spans="1:11" ht="24" customHeight="1" x14ac:dyDescent="0.25">
      <c r="A141" s="125" t="s">
        <v>24</v>
      </c>
      <c r="B141" s="88" t="s">
        <v>25</v>
      </c>
      <c r="C141" s="12">
        <f>C142+C151</f>
        <v>149150100.61000001</v>
      </c>
      <c r="D141" s="12">
        <f t="shared" ref="D141:E141" si="33">D142+D151</f>
        <v>0</v>
      </c>
      <c r="E141" s="12">
        <f t="shared" si="33"/>
        <v>0</v>
      </c>
      <c r="F141" s="103">
        <f t="shared" si="32"/>
        <v>0</v>
      </c>
      <c r="G141" s="12"/>
      <c r="H141" s="58"/>
      <c r="K141" s="59"/>
    </row>
    <row r="142" spans="1:11" ht="75.75" customHeight="1" x14ac:dyDescent="0.25">
      <c r="A142" s="92"/>
      <c r="B142" s="100" t="s">
        <v>71</v>
      </c>
      <c r="C142" s="104">
        <f>C147</f>
        <v>147991000.61000001</v>
      </c>
      <c r="D142" s="104">
        <f t="shared" ref="D142:E142" si="34">D144+D145</f>
        <v>0</v>
      </c>
      <c r="E142" s="104">
        <f t="shared" si="34"/>
        <v>0</v>
      </c>
      <c r="F142" s="104">
        <f t="shared" si="32"/>
        <v>0</v>
      </c>
      <c r="G142" s="111" t="s">
        <v>127</v>
      </c>
      <c r="H142" s="24"/>
      <c r="I142" s="27"/>
      <c r="K142" s="59"/>
    </row>
    <row r="143" spans="1:11" ht="15.75" x14ac:dyDescent="0.25">
      <c r="A143" s="92"/>
      <c r="B143" s="85" t="s">
        <v>8</v>
      </c>
      <c r="C143" s="108"/>
      <c r="D143" s="36"/>
      <c r="E143" s="96"/>
      <c r="F143" s="104"/>
      <c r="G143" s="104"/>
      <c r="H143" s="24"/>
      <c r="I143" s="27"/>
      <c r="K143" s="59"/>
    </row>
    <row r="144" spans="1:11" ht="15.75" x14ac:dyDescent="0.25">
      <c r="A144" s="92"/>
      <c r="B144" s="85" t="s">
        <v>82</v>
      </c>
      <c r="C144" s="104">
        <f>C149</f>
        <v>146804700</v>
      </c>
      <c r="D144" s="47"/>
      <c r="E144" s="70"/>
      <c r="F144" s="104">
        <f t="shared" si="32"/>
        <v>0</v>
      </c>
      <c r="G144" s="104"/>
      <c r="H144" s="24"/>
      <c r="I144" s="27"/>
      <c r="K144" s="59"/>
    </row>
    <row r="145" spans="1:11" ht="28.5" customHeight="1" x14ac:dyDescent="0.25">
      <c r="A145" s="92"/>
      <c r="B145" s="85" t="s">
        <v>101</v>
      </c>
      <c r="C145" s="104">
        <f>C150</f>
        <v>1186300.6100000001</v>
      </c>
      <c r="D145" s="47"/>
      <c r="E145" s="42"/>
      <c r="F145" s="104">
        <f t="shared" si="32"/>
        <v>0</v>
      </c>
      <c r="G145" s="104"/>
      <c r="H145" s="24"/>
      <c r="I145" s="27"/>
      <c r="K145" s="59"/>
    </row>
    <row r="146" spans="1:11" ht="20.25" customHeight="1" x14ac:dyDescent="0.25">
      <c r="A146" s="92"/>
      <c r="B146" s="85" t="s">
        <v>83</v>
      </c>
      <c r="C146" s="104"/>
      <c r="D146" s="47"/>
      <c r="E146" s="42"/>
      <c r="F146" s="104"/>
      <c r="G146" s="104"/>
      <c r="H146" s="24"/>
      <c r="I146" s="27"/>
      <c r="K146" s="59"/>
    </row>
    <row r="147" spans="1:11" ht="92.25" customHeight="1" x14ac:dyDescent="0.25">
      <c r="A147" s="92"/>
      <c r="B147" s="73" t="s">
        <v>81</v>
      </c>
      <c r="C147" s="104">
        <f>C149+C150</f>
        <v>147991000.61000001</v>
      </c>
      <c r="D147" s="47"/>
      <c r="E147" s="42"/>
      <c r="F147" s="104">
        <f t="shared" si="32"/>
        <v>0</v>
      </c>
      <c r="G147" s="103"/>
      <c r="H147" s="24"/>
      <c r="I147" s="27"/>
      <c r="K147" s="59"/>
    </row>
    <row r="148" spans="1:11" ht="18" customHeight="1" x14ac:dyDescent="0.25">
      <c r="A148" s="92"/>
      <c r="B148" s="85" t="s">
        <v>8</v>
      </c>
      <c r="C148" s="104"/>
      <c r="D148" s="47"/>
      <c r="E148" s="42"/>
      <c r="F148" s="104"/>
      <c r="G148" s="103"/>
      <c r="H148" s="24"/>
      <c r="I148" s="27"/>
      <c r="K148" s="59"/>
    </row>
    <row r="149" spans="1:11" ht="24.75" customHeight="1" x14ac:dyDescent="0.25">
      <c r="A149" s="92"/>
      <c r="B149" s="85" t="s">
        <v>113</v>
      </c>
      <c r="C149" s="104">
        <v>146804700</v>
      </c>
      <c r="D149" s="47"/>
      <c r="E149" s="42"/>
      <c r="F149" s="104">
        <f t="shared" si="32"/>
        <v>0</v>
      </c>
      <c r="G149" s="103"/>
      <c r="H149" s="24"/>
      <c r="I149" s="27"/>
      <c r="K149" s="59"/>
    </row>
    <row r="150" spans="1:11" ht="27.75" customHeight="1" x14ac:dyDescent="0.25">
      <c r="A150" s="92"/>
      <c r="B150" s="85" t="s">
        <v>114</v>
      </c>
      <c r="C150" s="104">
        <v>1186300.6100000001</v>
      </c>
      <c r="D150" s="47"/>
      <c r="E150" s="42"/>
      <c r="F150" s="104">
        <f t="shared" si="32"/>
        <v>0</v>
      </c>
      <c r="G150" s="103"/>
      <c r="H150" s="24"/>
      <c r="I150" s="27"/>
      <c r="K150" s="59"/>
    </row>
    <row r="151" spans="1:11" ht="66.75" customHeight="1" x14ac:dyDescent="0.25">
      <c r="A151" s="92"/>
      <c r="B151" s="85" t="s">
        <v>72</v>
      </c>
      <c r="C151" s="104">
        <f>C153+C154</f>
        <v>1159100</v>
      </c>
      <c r="D151" s="104">
        <f t="shared" ref="D151:E151" si="35">D153+D154</f>
        <v>0</v>
      </c>
      <c r="E151" s="104">
        <f t="shared" si="35"/>
        <v>0</v>
      </c>
      <c r="F151" s="104">
        <f t="shared" si="32"/>
        <v>0</v>
      </c>
      <c r="G151" s="111" t="s">
        <v>127</v>
      </c>
      <c r="H151" s="24"/>
      <c r="I151" s="27"/>
      <c r="K151" s="59"/>
    </row>
    <row r="152" spans="1:11" ht="18.75" customHeight="1" x14ac:dyDescent="0.25">
      <c r="A152" s="92"/>
      <c r="B152" s="85" t="s">
        <v>8</v>
      </c>
      <c r="C152" s="104"/>
      <c r="D152" s="47"/>
      <c r="E152" s="96"/>
      <c r="F152" s="104"/>
      <c r="G152" s="104"/>
      <c r="H152" s="24"/>
      <c r="I152" s="27"/>
      <c r="K152" s="59"/>
    </row>
    <row r="153" spans="1:11" ht="21.75" customHeight="1" x14ac:dyDescent="0.25">
      <c r="A153" s="92"/>
      <c r="B153" s="85" t="s">
        <v>9</v>
      </c>
      <c r="C153" s="104">
        <v>1147600</v>
      </c>
      <c r="D153" s="47"/>
      <c r="E153" s="96"/>
      <c r="F153" s="104">
        <f t="shared" si="32"/>
        <v>0</v>
      </c>
      <c r="G153" s="104"/>
      <c r="H153" s="58"/>
      <c r="K153" s="59"/>
    </row>
    <row r="154" spans="1:11" ht="21" customHeight="1" x14ac:dyDescent="0.25">
      <c r="A154" s="92"/>
      <c r="B154" s="85" t="s">
        <v>10</v>
      </c>
      <c r="C154" s="104">
        <v>11500</v>
      </c>
      <c r="D154" s="47"/>
      <c r="E154" s="96"/>
      <c r="F154" s="104">
        <f t="shared" si="32"/>
        <v>0</v>
      </c>
      <c r="G154" s="104"/>
      <c r="H154" s="58"/>
      <c r="K154" s="59"/>
    </row>
    <row r="155" spans="1:11" ht="21.6" customHeight="1" x14ac:dyDescent="0.25">
      <c r="A155" s="90" t="s">
        <v>28</v>
      </c>
      <c r="B155" s="84" t="s">
        <v>20</v>
      </c>
      <c r="C155" s="81">
        <f>C156+C160+C164+C168+C174+C179+C183+C187+C191+C196+C200</f>
        <v>6771547283.6499996</v>
      </c>
      <c r="D155" s="81">
        <f t="shared" ref="D155:F155" si="36">D156+D160+D164+D168+D174+D179+D183+D187+D191+D196+D200</f>
        <v>1037265277.73</v>
      </c>
      <c r="E155" s="81">
        <f t="shared" si="36"/>
        <v>1018015277.73</v>
      </c>
      <c r="F155" s="81">
        <f t="shared" si="36"/>
        <v>112.67329357978137</v>
      </c>
      <c r="G155" s="81"/>
      <c r="H155" s="58"/>
      <c r="I155" s="32"/>
      <c r="J155" s="59"/>
      <c r="K155" s="59"/>
    </row>
    <row r="156" spans="1:11" ht="79.5" customHeight="1" x14ac:dyDescent="0.25">
      <c r="A156" s="92"/>
      <c r="B156" s="97" t="s">
        <v>41</v>
      </c>
      <c r="C156" s="109">
        <f t="shared" ref="C156:E156" si="37">C158+C159</f>
        <v>2811596400</v>
      </c>
      <c r="D156" s="109">
        <f t="shared" si="37"/>
        <v>429319589.88</v>
      </c>
      <c r="E156" s="109">
        <f t="shared" si="37"/>
        <v>429319589.88</v>
      </c>
      <c r="F156" s="104">
        <f t="shared" si="32"/>
        <v>15.26960234690868</v>
      </c>
      <c r="G156" s="111" t="s">
        <v>130</v>
      </c>
      <c r="H156" s="58"/>
      <c r="K156" s="59"/>
    </row>
    <row r="157" spans="1:11" ht="15.75" x14ac:dyDescent="0.25">
      <c r="A157" s="92"/>
      <c r="B157" s="97" t="s">
        <v>8</v>
      </c>
      <c r="C157" s="104"/>
      <c r="D157" s="47"/>
      <c r="E157" s="96"/>
      <c r="F157" s="104"/>
      <c r="G157" s="104"/>
      <c r="H157" s="58"/>
      <c r="K157" s="59"/>
    </row>
    <row r="158" spans="1:11" ht="19.5" customHeight="1" x14ac:dyDescent="0.25">
      <c r="A158" s="90"/>
      <c r="B158" s="97" t="s">
        <v>13</v>
      </c>
      <c r="C158" s="104"/>
      <c r="D158" s="47"/>
      <c r="E158" s="96"/>
      <c r="F158" s="104"/>
      <c r="G158" s="104"/>
      <c r="H158" s="58"/>
      <c r="K158" s="59"/>
    </row>
    <row r="159" spans="1:11" ht="15.75" x14ac:dyDescent="0.25">
      <c r="A159" s="92"/>
      <c r="B159" s="85" t="s">
        <v>102</v>
      </c>
      <c r="C159" s="104">
        <v>2811596400</v>
      </c>
      <c r="D159" s="47">
        <f>223643871+1063129.5+17570+490530+120019800.5+156859+570850+670735.4+81491800+722693.5+319348+151432.98+970</f>
        <v>429319589.88</v>
      </c>
      <c r="E159" s="129">
        <v>429319589.88</v>
      </c>
      <c r="F159" s="104">
        <f t="shared" si="32"/>
        <v>15.26960234690868</v>
      </c>
      <c r="G159" s="104"/>
      <c r="H159" s="58"/>
      <c r="K159" s="59"/>
    </row>
    <row r="160" spans="1:11" ht="120.75" customHeight="1" x14ac:dyDescent="0.25">
      <c r="A160" s="92"/>
      <c r="B160" s="97" t="s">
        <v>78</v>
      </c>
      <c r="C160" s="104">
        <f t="shared" ref="C160:E160" si="38">C162+C163</f>
        <v>3153951700</v>
      </c>
      <c r="D160" s="104">
        <f t="shared" si="38"/>
        <v>509270814</v>
      </c>
      <c r="E160" s="104">
        <f t="shared" si="38"/>
        <v>509270814</v>
      </c>
      <c r="F160" s="104">
        <f t="shared" si="32"/>
        <v>16.147070800101346</v>
      </c>
      <c r="G160" s="111" t="s">
        <v>130</v>
      </c>
      <c r="H160" s="58"/>
      <c r="K160" s="59"/>
    </row>
    <row r="161" spans="1:12" ht="15.75" x14ac:dyDescent="0.25">
      <c r="A161" s="92"/>
      <c r="B161" s="85" t="s">
        <v>8</v>
      </c>
      <c r="C161" s="104"/>
      <c r="D161" s="47"/>
      <c r="E161" s="96"/>
      <c r="F161" s="104"/>
      <c r="G161" s="104"/>
      <c r="H161" s="58"/>
      <c r="K161" s="59"/>
    </row>
    <row r="162" spans="1:12" ht="15.75" x14ac:dyDescent="0.25">
      <c r="A162" s="92"/>
      <c r="B162" s="85" t="s">
        <v>9</v>
      </c>
      <c r="C162" s="96"/>
      <c r="D162" s="21"/>
      <c r="E162" s="96"/>
      <c r="F162" s="104"/>
      <c r="G162" s="104"/>
      <c r="H162" s="58"/>
      <c r="K162" s="59"/>
    </row>
    <row r="163" spans="1:12" ht="15.75" x14ac:dyDescent="0.25">
      <c r="A163" s="92"/>
      <c r="B163" s="85" t="s">
        <v>115</v>
      </c>
      <c r="C163" s="42">
        <v>3153951700</v>
      </c>
      <c r="D163" s="37">
        <f>252800400+605869.5+3191300+126225100+125400869.5+357525+689750</f>
        <v>509270814</v>
      </c>
      <c r="E163" s="129">
        <v>509270814</v>
      </c>
      <c r="F163" s="104">
        <f t="shared" si="32"/>
        <v>16.147070800101346</v>
      </c>
      <c r="G163" s="34"/>
      <c r="H163" s="58"/>
      <c r="I163" s="39"/>
      <c r="J163" s="31"/>
      <c r="K163" s="59"/>
    </row>
    <row r="164" spans="1:12" ht="95.25" customHeight="1" x14ac:dyDescent="0.25">
      <c r="A164" s="92"/>
      <c r="B164" s="85" t="s">
        <v>54</v>
      </c>
      <c r="C164" s="104">
        <f t="shared" ref="C164:E164" si="39">SUM(C166+C167)</f>
        <v>29443200</v>
      </c>
      <c r="D164" s="104">
        <f t="shared" si="39"/>
        <v>2850000</v>
      </c>
      <c r="E164" s="104">
        <f t="shared" si="39"/>
        <v>2850000</v>
      </c>
      <c r="F164" s="104">
        <f t="shared" si="32"/>
        <v>9.679654385392892</v>
      </c>
      <c r="G164" s="111" t="s">
        <v>130</v>
      </c>
      <c r="H164" s="58"/>
      <c r="I164" s="27"/>
      <c r="J164" s="27"/>
      <c r="K164" s="59"/>
    </row>
    <row r="165" spans="1:12" ht="15.75" x14ac:dyDescent="0.25">
      <c r="A165" s="92"/>
      <c r="B165" s="85" t="s">
        <v>8</v>
      </c>
      <c r="C165" s="104"/>
      <c r="D165" s="47"/>
      <c r="E165" s="96"/>
      <c r="F165" s="104"/>
      <c r="G165" s="104"/>
      <c r="H165" s="58"/>
      <c r="I165" s="27"/>
      <c r="J165" s="27"/>
      <c r="K165" s="59"/>
    </row>
    <row r="166" spans="1:12" ht="15.75" x14ac:dyDescent="0.25">
      <c r="A166" s="92"/>
      <c r="B166" s="85" t="s">
        <v>9</v>
      </c>
      <c r="C166" s="104"/>
      <c r="D166" s="47"/>
      <c r="E166" s="96"/>
      <c r="F166" s="104"/>
      <c r="G166" s="104"/>
      <c r="H166" s="58"/>
      <c r="I166" s="27"/>
      <c r="J166" s="27"/>
      <c r="K166" s="59"/>
    </row>
    <row r="167" spans="1:12" ht="18.600000000000001" customHeight="1" x14ac:dyDescent="0.25">
      <c r="A167" s="90"/>
      <c r="B167" s="85" t="s">
        <v>116</v>
      </c>
      <c r="C167" s="104">
        <v>29443200</v>
      </c>
      <c r="D167" s="47">
        <f>2500000+350000</f>
        <v>2850000</v>
      </c>
      <c r="E167" s="129">
        <v>2850000</v>
      </c>
      <c r="F167" s="104">
        <f t="shared" si="32"/>
        <v>9.679654385392892</v>
      </c>
      <c r="G167" s="104"/>
      <c r="H167" s="58"/>
      <c r="I167" s="29"/>
      <c r="J167" s="27"/>
      <c r="K167" s="59"/>
    </row>
    <row r="168" spans="1:12" ht="52.5" customHeight="1" x14ac:dyDescent="0.25">
      <c r="A168" s="92"/>
      <c r="B168" s="85" t="s">
        <v>42</v>
      </c>
      <c r="C168" s="104">
        <f t="shared" ref="C168:E168" si="40">SUM(C170+C171)</f>
        <v>348673659</v>
      </c>
      <c r="D168" s="104">
        <f>SUM(D170+D171)</f>
        <v>37806773.850000001</v>
      </c>
      <c r="E168" s="104">
        <f t="shared" si="40"/>
        <v>37806773.850000001</v>
      </c>
      <c r="F168" s="104">
        <f t="shared" si="32"/>
        <v>10.843025526628612</v>
      </c>
      <c r="G168" s="111" t="s">
        <v>130</v>
      </c>
      <c r="H168" s="58"/>
      <c r="I168" s="27"/>
      <c r="J168" s="27"/>
      <c r="K168" s="59"/>
    </row>
    <row r="169" spans="1:12" ht="30.75" customHeight="1" x14ac:dyDescent="0.25">
      <c r="A169" s="92"/>
      <c r="B169" s="85" t="s">
        <v>8</v>
      </c>
      <c r="C169" s="104"/>
      <c r="D169" s="47"/>
      <c r="E169" s="96"/>
      <c r="F169" s="104"/>
      <c r="G169" s="104"/>
      <c r="H169" s="58"/>
      <c r="I169" s="27"/>
      <c r="J169" s="27"/>
      <c r="K169" s="59"/>
    </row>
    <row r="170" spans="1:12" ht="15.75" x14ac:dyDescent="0.25">
      <c r="A170" s="92"/>
      <c r="B170" s="85" t="s">
        <v>13</v>
      </c>
      <c r="C170" s="104">
        <v>346921600</v>
      </c>
      <c r="D170" s="47">
        <f>37163257.47+643516.38-189983.75</f>
        <v>37616790.100000001</v>
      </c>
      <c r="E170" s="129">
        <v>37616790.100000001</v>
      </c>
      <c r="F170" s="104">
        <f t="shared" si="32"/>
        <v>10.843023351673693</v>
      </c>
      <c r="G170" s="104"/>
      <c r="H170" s="58"/>
      <c r="I170" s="29"/>
      <c r="J170" s="27"/>
      <c r="K170" s="59"/>
      <c r="L170" s="51"/>
    </row>
    <row r="171" spans="1:12" ht="15.75" x14ac:dyDescent="0.25">
      <c r="A171" s="92"/>
      <c r="B171" s="85" t="s">
        <v>102</v>
      </c>
      <c r="C171" s="104">
        <v>1752059</v>
      </c>
      <c r="D171" s="47">
        <v>189983.75</v>
      </c>
      <c r="E171" s="129">
        <v>189983.75</v>
      </c>
      <c r="F171" s="104">
        <f t="shared" si="32"/>
        <v>10.843456184980072</v>
      </c>
      <c r="G171" s="104"/>
      <c r="H171" s="58"/>
      <c r="I171" s="30"/>
      <c r="J171" s="27"/>
      <c r="K171" s="59"/>
      <c r="L171" s="51"/>
    </row>
    <row r="172" spans="1:12" ht="15.75" x14ac:dyDescent="0.25">
      <c r="A172" s="92"/>
      <c r="B172" s="85" t="s">
        <v>13</v>
      </c>
      <c r="C172" s="104"/>
      <c r="D172" s="47"/>
      <c r="E172" s="129"/>
      <c r="F172" s="104"/>
      <c r="G172" s="104"/>
      <c r="H172" s="58"/>
      <c r="I172" s="30"/>
      <c r="J172" s="27"/>
      <c r="K172" s="59"/>
      <c r="L172" s="51"/>
    </row>
    <row r="173" spans="1:12" ht="15.75" x14ac:dyDescent="0.25">
      <c r="A173" s="92"/>
      <c r="B173" s="85" t="s">
        <v>102</v>
      </c>
      <c r="C173" s="104"/>
      <c r="D173" s="47"/>
      <c r="E173" s="129"/>
      <c r="F173" s="104"/>
      <c r="G173" s="104"/>
      <c r="H173" s="58"/>
      <c r="I173" s="30"/>
      <c r="J173" s="27"/>
      <c r="K173" s="59"/>
      <c r="L173" s="51"/>
    </row>
    <row r="174" spans="1:12" ht="81" customHeight="1" x14ac:dyDescent="0.25">
      <c r="A174" s="90"/>
      <c r="B174" s="85" t="s">
        <v>43</v>
      </c>
      <c r="C174" s="104">
        <f t="shared" ref="C174:E174" si="41">SUM(C176+C177)</f>
        <v>188861000</v>
      </c>
      <c r="D174" s="104">
        <f t="shared" si="41"/>
        <v>17000000</v>
      </c>
      <c r="E174" s="104">
        <f t="shared" si="41"/>
        <v>17000000</v>
      </c>
      <c r="F174" s="104">
        <f t="shared" si="32"/>
        <v>9.0013290197552696</v>
      </c>
      <c r="G174" s="111" t="s">
        <v>130</v>
      </c>
      <c r="H174" s="58"/>
      <c r="I174" s="27"/>
      <c r="K174" s="59"/>
    </row>
    <row r="175" spans="1:12" ht="22.5" customHeight="1" x14ac:dyDescent="0.25">
      <c r="A175" s="90"/>
      <c r="B175" s="85" t="s">
        <v>8</v>
      </c>
      <c r="C175" s="104"/>
      <c r="D175" s="47"/>
      <c r="E175" s="96"/>
      <c r="F175" s="104"/>
      <c r="G175" s="104"/>
      <c r="H175" s="58"/>
      <c r="K175" s="59"/>
    </row>
    <row r="176" spans="1:12" ht="15.75" x14ac:dyDescent="0.25">
      <c r="A176" s="92"/>
      <c r="B176" s="85" t="s">
        <v>117</v>
      </c>
      <c r="C176" s="104">
        <v>188861000</v>
      </c>
      <c r="D176" s="104">
        <f>9516000+6265690+575000+249310+394000</f>
        <v>17000000</v>
      </c>
      <c r="E176" s="129">
        <v>17000000</v>
      </c>
      <c r="F176" s="104">
        <f t="shared" si="32"/>
        <v>9.0013290197552696</v>
      </c>
      <c r="G176" s="104"/>
      <c r="H176" s="58"/>
      <c r="K176" s="59"/>
    </row>
    <row r="177" spans="1:11" ht="15.75" x14ac:dyDescent="0.25">
      <c r="A177" s="92"/>
      <c r="B177" s="85" t="s">
        <v>102</v>
      </c>
      <c r="C177" s="104"/>
      <c r="D177" s="47"/>
      <c r="E177" s="96"/>
      <c r="F177" s="104"/>
      <c r="G177" s="104"/>
      <c r="H177" s="58"/>
      <c r="K177" s="59"/>
    </row>
    <row r="178" spans="1:11" ht="15.75" x14ac:dyDescent="0.25">
      <c r="A178" s="92"/>
      <c r="B178" s="85" t="s">
        <v>117</v>
      </c>
      <c r="C178" s="104"/>
      <c r="D178" s="47"/>
      <c r="E178" s="96"/>
      <c r="F178" s="104"/>
      <c r="G178" s="104"/>
      <c r="H178" s="58"/>
      <c r="K178" s="59"/>
    </row>
    <row r="179" spans="1:11" ht="61.5" customHeight="1" x14ac:dyDescent="0.25">
      <c r="A179" s="92"/>
      <c r="B179" s="85" t="s">
        <v>44</v>
      </c>
      <c r="C179" s="104">
        <f t="shared" ref="C179:E179" si="42">SUM(C181+C182)</f>
        <v>42078100</v>
      </c>
      <c r="D179" s="104">
        <f t="shared" si="42"/>
        <v>41018100</v>
      </c>
      <c r="E179" s="104">
        <f t="shared" si="42"/>
        <v>21768100</v>
      </c>
      <c r="F179" s="104">
        <f t="shared" si="32"/>
        <v>51.732611500994572</v>
      </c>
      <c r="G179" s="111" t="s">
        <v>131</v>
      </c>
      <c r="H179" s="58"/>
      <c r="K179" s="59"/>
    </row>
    <row r="180" spans="1:11" ht="15.75" x14ac:dyDescent="0.25">
      <c r="A180" s="92"/>
      <c r="B180" s="85" t="s">
        <v>8</v>
      </c>
      <c r="C180" s="104"/>
      <c r="D180" s="47"/>
      <c r="E180" s="96"/>
      <c r="F180" s="104"/>
      <c r="G180" s="104"/>
      <c r="H180" s="58"/>
      <c r="K180" s="59"/>
    </row>
    <row r="181" spans="1:11" ht="15.75" x14ac:dyDescent="0.25">
      <c r="A181" s="92"/>
      <c r="B181" s="85" t="s">
        <v>13</v>
      </c>
      <c r="C181" s="104"/>
      <c r="D181" s="47"/>
      <c r="E181" s="96"/>
      <c r="F181" s="104"/>
      <c r="G181" s="104"/>
      <c r="H181" s="58"/>
      <c r="K181" s="59"/>
    </row>
    <row r="182" spans="1:11" ht="15.75" x14ac:dyDescent="0.25">
      <c r="A182" s="92"/>
      <c r="B182" s="85" t="s">
        <v>102</v>
      </c>
      <c r="C182" s="42">
        <v>42078100</v>
      </c>
      <c r="D182" s="33">
        <v>41018100</v>
      </c>
      <c r="E182" s="129">
        <v>21768100</v>
      </c>
      <c r="F182" s="104">
        <f t="shared" si="32"/>
        <v>51.732611500994572</v>
      </c>
      <c r="G182" s="104"/>
      <c r="H182" s="58"/>
      <c r="J182" s="59"/>
      <c r="K182" s="59"/>
    </row>
    <row r="183" spans="1:11" ht="78.75" customHeight="1" x14ac:dyDescent="0.25">
      <c r="A183" s="92"/>
      <c r="B183" s="85" t="s">
        <v>73</v>
      </c>
      <c r="C183" s="104">
        <f t="shared" ref="C183:E183" si="43">C185+C186</f>
        <v>10032800</v>
      </c>
      <c r="D183" s="104">
        <f t="shared" si="43"/>
        <v>0</v>
      </c>
      <c r="E183" s="104">
        <f t="shared" si="43"/>
        <v>0</v>
      </c>
      <c r="F183" s="104">
        <f t="shared" si="32"/>
        <v>0</v>
      </c>
      <c r="G183" s="111" t="s">
        <v>130</v>
      </c>
      <c r="H183" s="58"/>
      <c r="K183" s="59"/>
    </row>
    <row r="184" spans="1:11" ht="15.75" x14ac:dyDescent="0.25">
      <c r="A184" s="92"/>
      <c r="B184" s="85" t="s">
        <v>8</v>
      </c>
      <c r="C184" s="104"/>
      <c r="D184" s="47"/>
      <c r="E184" s="96"/>
      <c r="F184" s="104"/>
      <c r="G184" s="104"/>
      <c r="H184" s="58"/>
      <c r="K184" s="59"/>
    </row>
    <row r="185" spans="1:11" ht="15.75" x14ac:dyDescent="0.25">
      <c r="A185" s="92"/>
      <c r="B185" s="85" t="s">
        <v>13</v>
      </c>
      <c r="C185" s="104"/>
      <c r="D185" s="47"/>
      <c r="E185" s="42"/>
      <c r="F185" s="104"/>
      <c r="G185" s="104"/>
      <c r="H185" s="58"/>
      <c r="K185" s="59"/>
    </row>
    <row r="186" spans="1:11" ht="21" customHeight="1" x14ac:dyDescent="0.25">
      <c r="A186" s="92"/>
      <c r="B186" s="85" t="s">
        <v>74</v>
      </c>
      <c r="C186" s="104">
        <v>10032800</v>
      </c>
      <c r="D186" s="47"/>
      <c r="E186" s="42"/>
      <c r="F186" s="104">
        <f t="shared" si="32"/>
        <v>0</v>
      </c>
      <c r="G186" s="104"/>
      <c r="H186" s="58"/>
      <c r="K186" s="59"/>
    </row>
    <row r="187" spans="1:11" ht="81.75" customHeight="1" x14ac:dyDescent="0.25">
      <c r="A187" s="92"/>
      <c r="B187" s="85" t="s">
        <v>89</v>
      </c>
      <c r="C187" s="104">
        <f t="shared" ref="C187:E187" si="44">C189+C190</f>
        <v>406292</v>
      </c>
      <c r="D187" s="104">
        <f t="shared" si="44"/>
        <v>0</v>
      </c>
      <c r="E187" s="104">
        <f t="shared" si="44"/>
        <v>0</v>
      </c>
      <c r="F187" s="104">
        <f t="shared" si="32"/>
        <v>0</v>
      </c>
      <c r="G187" s="111" t="s">
        <v>130</v>
      </c>
      <c r="H187" s="58"/>
      <c r="I187" s="60"/>
      <c r="K187" s="59"/>
    </row>
    <row r="188" spans="1:11" ht="15.75" x14ac:dyDescent="0.25">
      <c r="A188" s="92"/>
      <c r="B188" s="85" t="s">
        <v>8</v>
      </c>
      <c r="C188" s="104"/>
      <c r="D188" s="104"/>
      <c r="E188" s="96"/>
      <c r="F188" s="104"/>
      <c r="G188" s="104"/>
      <c r="H188" s="58"/>
      <c r="I188" s="26"/>
      <c r="K188" s="59"/>
    </row>
    <row r="189" spans="1:11" ht="15.75" x14ac:dyDescent="0.25">
      <c r="A189" s="92"/>
      <c r="B189" s="85" t="s">
        <v>103</v>
      </c>
      <c r="C189" s="104">
        <v>402200</v>
      </c>
      <c r="D189" s="104"/>
      <c r="E189" s="132"/>
      <c r="F189" s="104">
        <f t="shared" si="32"/>
        <v>0</v>
      </c>
      <c r="G189" s="104"/>
      <c r="H189" s="58"/>
      <c r="I189" s="28"/>
      <c r="K189" s="59"/>
    </row>
    <row r="190" spans="1:11" ht="26.25" customHeight="1" x14ac:dyDescent="0.25">
      <c r="A190" s="92"/>
      <c r="B190" s="85" t="s">
        <v>108</v>
      </c>
      <c r="C190" s="104">
        <v>4092</v>
      </c>
      <c r="D190" s="104"/>
      <c r="E190" s="132"/>
      <c r="F190" s="104">
        <f t="shared" si="32"/>
        <v>0</v>
      </c>
      <c r="G190" s="104"/>
      <c r="H190" s="58"/>
      <c r="I190" s="60"/>
      <c r="K190" s="59"/>
    </row>
    <row r="191" spans="1:11" ht="59.25" customHeight="1" x14ac:dyDescent="0.25">
      <c r="A191" s="92"/>
      <c r="B191" s="85" t="s">
        <v>97</v>
      </c>
      <c r="C191" s="104">
        <f>C195</f>
        <v>157594750.40000001</v>
      </c>
      <c r="D191" s="104"/>
      <c r="E191" s="132"/>
      <c r="F191" s="104">
        <f t="shared" ref="F191:F245" si="45">E191/C191*100</f>
        <v>0</v>
      </c>
      <c r="G191" s="111" t="s">
        <v>128</v>
      </c>
      <c r="H191" s="58"/>
      <c r="I191" s="60"/>
      <c r="K191" s="59"/>
    </row>
    <row r="192" spans="1:11" ht="16.5" customHeight="1" x14ac:dyDescent="0.25">
      <c r="A192" s="92"/>
      <c r="B192" s="85" t="s">
        <v>8</v>
      </c>
      <c r="C192" s="104"/>
      <c r="D192" s="104"/>
      <c r="E192" s="132"/>
      <c r="F192" s="104"/>
      <c r="G192" s="104"/>
      <c r="H192" s="58"/>
      <c r="I192" s="60"/>
      <c r="K192" s="59"/>
    </row>
    <row r="193" spans="1:11" ht="16.5" customHeight="1" x14ac:dyDescent="0.25">
      <c r="A193" s="92"/>
      <c r="B193" s="85" t="s">
        <v>103</v>
      </c>
      <c r="C193" s="104"/>
      <c r="D193" s="104"/>
      <c r="E193" s="132"/>
      <c r="F193" s="104"/>
      <c r="G193" s="104"/>
      <c r="H193" s="58"/>
      <c r="I193" s="60"/>
      <c r="K193" s="59"/>
    </row>
    <row r="194" spans="1:11" ht="16.5" customHeight="1" x14ac:dyDescent="0.25">
      <c r="A194" s="92"/>
      <c r="B194" s="85" t="s">
        <v>104</v>
      </c>
      <c r="C194" s="104"/>
      <c r="D194" s="104"/>
      <c r="E194" s="132"/>
      <c r="F194" s="104"/>
      <c r="G194" s="104"/>
      <c r="H194" s="58"/>
      <c r="I194" s="60"/>
      <c r="K194" s="59"/>
    </row>
    <row r="195" spans="1:11" ht="16.5" customHeight="1" x14ac:dyDescent="0.25">
      <c r="A195" s="92"/>
      <c r="B195" s="136" t="s">
        <v>108</v>
      </c>
      <c r="C195" s="104">
        <v>157594750.40000001</v>
      </c>
      <c r="D195" s="104"/>
      <c r="E195" s="132"/>
      <c r="F195" s="104">
        <f t="shared" si="45"/>
        <v>0</v>
      </c>
      <c r="G195" s="40"/>
      <c r="H195" s="58"/>
      <c r="I195" s="60"/>
      <c r="K195" s="59"/>
    </row>
    <row r="196" spans="1:11" ht="76.5" customHeight="1" x14ac:dyDescent="0.25">
      <c r="A196" s="92"/>
      <c r="B196" s="85" t="s">
        <v>98</v>
      </c>
      <c r="C196" s="104">
        <f>C198+C199</f>
        <v>26909382.25</v>
      </c>
      <c r="D196" s="104"/>
      <c r="E196" s="132"/>
      <c r="F196" s="104">
        <f t="shared" si="45"/>
        <v>0</v>
      </c>
      <c r="G196" s="111" t="s">
        <v>130</v>
      </c>
      <c r="H196" s="58"/>
      <c r="I196" s="60"/>
      <c r="K196" s="59"/>
    </row>
    <row r="197" spans="1:11" ht="16.5" customHeight="1" x14ac:dyDescent="0.25">
      <c r="A197" s="92"/>
      <c r="B197" s="85" t="s">
        <v>99</v>
      </c>
      <c r="C197" s="104"/>
      <c r="D197" s="104"/>
      <c r="E197" s="132"/>
      <c r="F197" s="104"/>
      <c r="G197" s="104"/>
      <c r="H197" s="58"/>
      <c r="I197" s="60"/>
      <c r="K197" s="59"/>
    </row>
    <row r="198" spans="1:11" ht="16.5" customHeight="1" x14ac:dyDescent="0.25">
      <c r="A198" s="92"/>
      <c r="B198" s="85" t="s">
        <v>103</v>
      </c>
      <c r="C198" s="104">
        <v>26640288.43</v>
      </c>
      <c r="D198" s="104"/>
      <c r="E198" s="132"/>
      <c r="F198" s="104">
        <f t="shared" si="45"/>
        <v>0</v>
      </c>
      <c r="G198" s="104"/>
      <c r="H198" s="58"/>
      <c r="I198" s="60"/>
      <c r="K198" s="59"/>
    </row>
    <row r="199" spans="1:11" ht="16.5" customHeight="1" x14ac:dyDescent="0.25">
      <c r="A199" s="92"/>
      <c r="B199" s="85" t="s">
        <v>104</v>
      </c>
      <c r="C199" s="104">
        <v>269093.82</v>
      </c>
      <c r="D199" s="104"/>
      <c r="E199" s="132"/>
      <c r="F199" s="104">
        <f t="shared" si="45"/>
        <v>0</v>
      </c>
      <c r="G199" s="104"/>
      <c r="H199" s="58"/>
      <c r="I199" s="60"/>
      <c r="K199" s="59"/>
    </row>
    <row r="200" spans="1:11" s="62" customFormat="1" ht="47.25" customHeight="1" x14ac:dyDescent="0.25">
      <c r="A200" s="92"/>
      <c r="B200" s="85" t="s">
        <v>100</v>
      </c>
      <c r="C200" s="104">
        <f>C203</f>
        <v>2000000</v>
      </c>
      <c r="D200" s="104"/>
      <c r="E200" s="132"/>
      <c r="F200" s="104">
        <f t="shared" si="45"/>
        <v>0</v>
      </c>
      <c r="G200" s="111" t="s">
        <v>130</v>
      </c>
      <c r="H200" s="63"/>
      <c r="I200" s="65"/>
      <c r="K200" s="64"/>
    </row>
    <row r="201" spans="1:11" s="62" customFormat="1" ht="16.5" customHeight="1" x14ac:dyDescent="0.25">
      <c r="A201" s="92"/>
      <c r="B201" s="85" t="s">
        <v>8</v>
      </c>
      <c r="C201" s="104"/>
      <c r="D201" s="104"/>
      <c r="E201" s="132"/>
      <c r="F201" s="104"/>
      <c r="G201" s="104"/>
      <c r="H201" s="63"/>
      <c r="I201" s="65"/>
      <c r="K201" s="64"/>
    </row>
    <row r="202" spans="1:11" s="62" customFormat="1" ht="16.5" customHeight="1" x14ac:dyDescent="0.25">
      <c r="A202" s="92"/>
      <c r="B202" s="85" t="s">
        <v>9</v>
      </c>
      <c r="C202" s="104"/>
      <c r="D202" s="104"/>
      <c r="E202" s="132"/>
      <c r="F202" s="104"/>
      <c r="G202" s="104"/>
      <c r="H202" s="63"/>
      <c r="I202" s="65"/>
      <c r="K202" s="64"/>
    </row>
    <row r="203" spans="1:11" s="62" customFormat="1" ht="17.25" customHeight="1" x14ac:dyDescent="0.25">
      <c r="A203" s="92"/>
      <c r="B203" s="85" t="s">
        <v>11</v>
      </c>
      <c r="C203" s="104">
        <v>2000000</v>
      </c>
      <c r="D203" s="104"/>
      <c r="E203" s="132"/>
      <c r="F203" s="104">
        <f t="shared" si="45"/>
        <v>0</v>
      </c>
      <c r="G203" s="104"/>
      <c r="H203" s="63"/>
      <c r="I203" s="65"/>
      <c r="K203" s="64"/>
    </row>
    <row r="204" spans="1:11" ht="18.95" customHeight="1" x14ac:dyDescent="0.25">
      <c r="A204" s="90" t="s">
        <v>21</v>
      </c>
      <c r="B204" s="100" t="s">
        <v>27</v>
      </c>
      <c r="C204" s="103">
        <f>C205+C209+C213</f>
        <v>6403000</v>
      </c>
      <c r="D204" s="103">
        <f t="shared" ref="D204:E204" si="46">D205+D209</f>
        <v>0</v>
      </c>
      <c r="E204" s="103">
        <f t="shared" si="46"/>
        <v>0</v>
      </c>
      <c r="F204" s="103">
        <f t="shared" si="45"/>
        <v>0</v>
      </c>
      <c r="G204" s="103"/>
      <c r="H204" s="103"/>
      <c r="K204" s="59"/>
    </row>
    <row r="205" spans="1:11" ht="63" x14ac:dyDescent="0.25">
      <c r="A205" s="92"/>
      <c r="B205" s="85" t="s">
        <v>45</v>
      </c>
      <c r="C205" s="104">
        <f t="shared" ref="C205:E205" si="47">C207+C208</f>
        <v>403000</v>
      </c>
      <c r="D205" s="104">
        <f t="shared" si="47"/>
        <v>0</v>
      </c>
      <c r="E205" s="104">
        <f t="shared" si="47"/>
        <v>0</v>
      </c>
      <c r="F205" s="103">
        <f t="shared" si="45"/>
        <v>0</v>
      </c>
      <c r="G205" s="111" t="s">
        <v>131</v>
      </c>
      <c r="H205" s="58"/>
      <c r="K205" s="59"/>
    </row>
    <row r="206" spans="1:11" ht="15.75" x14ac:dyDescent="0.25">
      <c r="A206" s="92"/>
      <c r="B206" s="85" t="s">
        <v>8</v>
      </c>
      <c r="C206" s="103"/>
      <c r="D206" s="50"/>
      <c r="E206" s="96"/>
      <c r="F206" s="103"/>
      <c r="G206" s="104"/>
      <c r="H206" s="58"/>
      <c r="K206" s="59"/>
    </row>
    <row r="207" spans="1:11" ht="15.75" x14ac:dyDescent="0.25">
      <c r="A207" s="92"/>
      <c r="B207" s="85" t="s">
        <v>13</v>
      </c>
      <c r="C207" s="103"/>
      <c r="D207" s="50"/>
      <c r="E207" s="96"/>
      <c r="F207" s="103"/>
      <c r="G207" s="104"/>
      <c r="H207" s="58"/>
      <c r="K207" s="59"/>
    </row>
    <row r="208" spans="1:11" ht="15.75" x14ac:dyDescent="0.25">
      <c r="A208" s="92"/>
      <c r="B208" s="85" t="s">
        <v>102</v>
      </c>
      <c r="C208" s="104">
        <v>403000</v>
      </c>
      <c r="D208" s="47"/>
      <c r="E208" s="96"/>
      <c r="F208" s="103">
        <f t="shared" si="45"/>
        <v>0</v>
      </c>
      <c r="G208" s="104"/>
      <c r="H208" s="58"/>
      <c r="K208" s="59"/>
    </row>
    <row r="209" spans="1:11" ht="63" x14ac:dyDescent="0.25">
      <c r="A209" s="92"/>
      <c r="B209" s="85" t="s">
        <v>57</v>
      </c>
      <c r="C209" s="104">
        <f t="shared" ref="C209:E209" si="48">C211+C212</f>
        <v>5000000</v>
      </c>
      <c r="D209" s="104">
        <f t="shared" si="48"/>
        <v>0</v>
      </c>
      <c r="E209" s="104">
        <f t="shared" si="48"/>
        <v>0</v>
      </c>
      <c r="F209" s="103">
        <f t="shared" si="45"/>
        <v>0</v>
      </c>
      <c r="G209" s="111" t="s">
        <v>131</v>
      </c>
      <c r="H209" s="58"/>
      <c r="K209" s="59"/>
    </row>
    <row r="210" spans="1:11" ht="15.75" x14ac:dyDescent="0.25">
      <c r="A210" s="92"/>
      <c r="B210" s="85" t="s">
        <v>8</v>
      </c>
      <c r="C210" s="103"/>
      <c r="D210" s="50"/>
      <c r="E210" s="96"/>
      <c r="F210" s="103"/>
      <c r="G210" s="104"/>
      <c r="H210" s="58"/>
      <c r="K210" s="59"/>
    </row>
    <row r="211" spans="1:11" ht="15.75" x14ac:dyDescent="0.25">
      <c r="A211" s="92"/>
      <c r="B211" s="85" t="s">
        <v>13</v>
      </c>
      <c r="C211" s="104">
        <v>5000000</v>
      </c>
      <c r="D211" s="47"/>
      <c r="E211" s="96"/>
      <c r="F211" s="103">
        <f t="shared" si="45"/>
        <v>0</v>
      </c>
      <c r="G211" s="104"/>
      <c r="H211" s="58"/>
      <c r="K211" s="59"/>
    </row>
    <row r="212" spans="1:11" ht="15.75" x14ac:dyDescent="0.25">
      <c r="A212" s="92"/>
      <c r="B212" s="85" t="s">
        <v>63</v>
      </c>
      <c r="C212" s="104"/>
      <c r="D212" s="50"/>
      <c r="E212" s="96"/>
      <c r="F212" s="103"/>
      <c r="G212" s="104"/>
      <c r="H212" s="58"/>
      <c r="K212" s="59"/>
    </row>
    <row r="213" spans="1:11" s="62" customFormat="1" ht="63" x14ac:dyDescent="0.25">
      <c r="A213" s="92"/>
      <c r="B213" s="85" t="s">
        <v>100</v>
      </c>
      <c r="C213" s="104">
        <f>C216</f>
        <v>1000000</v>
      </c>
      <c r="D213" s="50"/>
      <c r="E213" s="96"/>
      <c r="F213" s="103">
        <f t="shared" si="45"/>
        <v>0</v>
      </c>
      <c r="G213" s="111" t="s">
        <v>131</v>
      </c>
      <c r="H213" s="63"/>
      <c r="K213" s="64"/>
    </row>
    <row r="214" spans="1:11" s="62" customFormat="1" ht="15.75" x14ac:dyDescent="0.25">
      <c r="A214" s="92"/>
      <c r="B214" s="85" t="s">
        <v>8</v>
      </c>
      <c r="C214" s="104"/>
      <c r="D214" s="50"/>
      <c r="E214" s="96"/>
      <c r="F214" s="103"/>
      <c r="G214" s="104"/>
      <c r="H214" s="63"/>
      <c r="K214" s="64"/>
    </row>
    <row r="215" spans="1:11" s="62" customFormat="1" ht="15.75" x14ac:dyDescent="0.25">
      <c r="A215" s="92"/>
      <c r="B215" s="85" t="s">
        <v>9</v>
      </c>
      <c r="C215" s="104"/>
      <c r="D215" s="50"/>
      <c r="E215" s="96"/>
      <c r="F215" s="103"/>
      <c r="G215" s="104"/>
      <c r="H215" s="63"/>
      <c r="K215" s="64"/>
    </row>
    <row r="216" spans="1:11" s="62" customFormat="1" ht="15.75" x14ac:dyDescent="0.25">
      <c r="A216" s="92"/>
      <c r="B216" s="85" t="s">
        <v>11</v>
      </c>
      <c r="C216" s="104">
        <v>1000000</v>
      </c>
      <c r="D216" s="50"/>
      <c r="E216" s="96"/>
      <c r="F216" s="103">
        <f t="shared" si="45"/>
        <v>0</v>
      </c>
      <c r="G216" s="104"/>
      <c r="H216" s="63"/>
      <c r="K216" s="64"/>
    </row>
    <row r="217" spans="1:11" ht="15.75" x14ac:dyDescent="0.25">
      <c r="A217" s="90" t="s">
        <v>29</v>
      </c>
      <c r="B217" s="84" t="s">
        <v>22</v>
      </c>
      <c r="C217" s="80">
        <f>C218+C222+C226+C230+C234+C238+C242+C245+C249+C253+C257+C261+C265</f>
        <v>588710483.41999996</v>
      </c>
      <c r="D217" s="80">
        <f t="shared" ref="D217:E217" si="49">D218+D222+D226+D230+D234+D238+D242+D245+D249+D253+D257+D261</f>
        <v>2314218.7800000003</v>
      </c>
      <c r="E217" s="80">
        <f t="shared" si="49"/>
        <v>2184219.7800000003</v>
      </c>
      <c r="F217" s="103">
        <f t="shared" si="45"/>
        <v>0.37101764645181734</v>
      </c>
      <c r="G217" s="80"/>
      <c r="H217" s="58"/>
      <c r="K217" s="59"/>
    </row>
    <row r="218" spans="1:11" ht="142.5" customHeight="1" x14ac:dyDescent="0.25">
      <c r="A218" s="92"/>
      <c r="B218" s="97" t="s">
        <v>46</v>
      </c>
      <c r="C218" s="104">
        <f t="shared" ref="C218:E218" si="50">C220+C221</f>
        <v>2592839</v>
      </c>
      <c r="D218" s="104">
        <f t="shared" si="50"/>
        <v>59503.5</v>
      </c>
      <c r="E218" s="104">
        <f t="shared" si="50"/>
        <v>59503.5</v>
      </c>
      <c r="F218" s="104">
        <f t="shared" si="45"/>
        <v>2.2949168845423875</v>
      </c>
      <c r="G218" s="111" t="s">
        <v>130</v>
      </c>
      <c r="H218" s="58"/>
      <c r="K218" s="59"/>
    </row>
    <row r="219" spans="1:11" ht="15.75" x14ac:dyDescent="0.25">
      <c r="A219" s="92"/>
      <c r="B219" s="85" t="s">
        <v>8</v>
      </c>
      <c r="C219" s="104"/>
      <c r="D219" s="47"/>
      <c r="E219" s="96"/>
      <c r="F219" s="104"/>
      <c r="G219" s="104"/>
      <c r="H219" s="58"/>
      <c r="K219" s="59"/>
    </row>
    <row r="220" spans="1:11" ht="18.399999999999999" customHeight="1" x14ac:dyDescent="0.25">
      <c r="A220" s="90"/>
      <c r="B220" s="85" t="s">
        <v>9</v>
      </c>
      <c r="C220" s="104"/>
      <c r="D220" s="47"/>
      <c r="E220" s="96"/>
      <c r="F220" s="104"/>
      <c r="G220" s="104"/>
      <c r="H220" s="58"/>
      <c r="K220" s="59"/>
    </row>
    <row r="221" spans="1:11" ht="15.75" x14ac:dyDescent="0.25">
      <c r="A221" s="92"/>
      <c r="B221" s="85" t="s">
        <v>122</v>
      </c>
      <c r="C221" s="104">
        <v>2592839</v>
      </c>
      <c r="D221" s="47">
        <f>59220+283.5</f>
        <v>59503.5</v>
      </c>
      <c r="E221" s="129">
        <v>59503.5</v>
      </c>
      <c r="F221" s="104">
        <f t="shared" si="45"/>
        <v>2.2949168845423875</v>
      </c>
      <c r="G221" s="104"/>
      <c r="H221" s="58"/>
      <c r="I221" s="27"/>
      <c r="K221" s="59"/>
    </row>
    <row r="222" spans="1:11" ht="63" x14ac:dyDescent="0.25">
      <c r="A222" s="92"/>
      <c r="B222" s="87" t="s">
        <v>47</v>
      </c>
      <c r="C222" s="108">
        <f t="shared" ref="C222:E222" si="51">C224+C225</f>
        <v>67883278.359999999</v>
      </c>
      <c r="D222" s="108">
        <f t="shared" si="51"/>
        <v>0</v>
      </c>
      <c r="E222" s="108">
        <f t="shared" si="51"/>
        <v>0</v>
      </c>
      <c r="F222" s="104">
        <f t="shared" si="45"/>
        <v>0</v>
      </c>
      <c r="G222" s="111" t="s">
        <v>128</v>
      </c>
      <c r="H222" s="58"/>
      <c r="I222" s="27"/>
      <c r="K222" s="59"/>
    </row>
    <row r="223" spans="1:11" ht="15.75" x14ac:dyDescent="0.25">
      <c r="A223" s="92"/>
      <c r="B223" s="85" t="s">
        <v>8</v>
      </c>
      <c r="C223" s="104"/>
      <c r="D223" s="47"/>
      <c r="E223" s="96"/>
      <c r="F223" s="104"/>
      <c r="G223" s="104"/>
      <c r="H223" s="58"/>
      <c r="I223" s="27"/>
      <c r="K223" s="59"/>
    </row>
    <row r="224" spans="1:11" ht="17.649999999999999" customHeight="1" x14ac:dyDescent="0.25">
      <c r="A224" s="92"/>
      <c r="B224" s="85" t="s">
        <v>9</v>
      </c>
      <c r="C224" s="104">
        <v>44458369.259999998</v>
      </c>
      <c r="D224" s="47"/>
      <c r="E224" s="42"/>
      <c r="F224" s="104">
        <f t="shared" si="45"/>
        <v>0</v>
      </c>
      <c r="G224" s="104"/>
      <c r="H224" s="58"/>
      <c r="I224" s="27"/>
      <c r="K224" s="59"/>
    </row>
    <row r="225" spans="1:11" ht="15.75" x14ac:dyDescent="0.25">
      <c r="A225" s="127"/>
      <c r="B225" s="85" t="s">
        <v>11</v>
      </c>
      <c r="C225" s="38">
        <v>23424909.100000001</v>
      </c>
      <c r="D225" s="23"/>
      <c r="E225" s="42"/>
      <c r="F225" s="104">
        <f t="shared" si="45"/>
        <v>0</v>
      </c>
      <c r="G225" s="104"/>
      <c r="H225" s="58"/>
      <c r="I225" s="27"/>
      <c r="K225" s="59"/>
    </row>
    <row r="226" spans="1:11" ht="171.75" customHeight="1" x14ac:dyDescent="0.25">
      <c r="A226" s="92"/>
      <c r="B226" s="87" t="s">
        <v>48</v>
      </c>
      <c r="C226" s="108">
        <f t="shared" ref="C226:E226" si="52">C228+C229</f>
        <v>1136700</v>
      </c>
      <c r="D226" s="108">
        <f>D228+D229</f>
        <v>83638.5</v>
      </c>
      <c r="E226" s="108">
        <f t="shared" si="52"/>
        <v>78937.5</v>
      </c>
      <c r="F226" s="104">
        <f t="shared" si="45"/>
        <v>6.9444444444444446</v>
      </c>
      <c r="G226" s="140" t="s">
        <v>130</v>
      </c>
      <c r="H226" s="58"/>
      <c r="K226" s="59"/>
    </row>
    <row r="227" spans="1:11" ht="15.75" x14ac:dyDescent="0.25">
      <c r="A227" s="92"/>
      <c r="B227" s="85" t="s">
        <v>8</v>
      </c>
      <c r="C227" s="104"/>
      <c r="D227" s="47"/>
      <c r="E227" s="96"/>
      <c r="F227" s="104"/>
      <c r="G227" s="104"/>
      <c r="H227" s="58"/>
      <c r="K227" s="59"/>
    </row>
    <row r="228" spans="1:11" ht="15.75" x14ac:dyDescent="0.25">
      <c r="A228" s="92"/>
      <c r="B228" s="85" t="s">
        <v>9</v>
      </c>
      <c r="C228" s="104"/>
      <c r="D228" s="47"/>
      <c r="E228" s="96"/>
      <c r="F228" s="104"/>
      <c r="G228" s="104"/>
      <c r="H228" s="58"/>
      <c r="K228" s="59"/>
    </row>
    <row r="229" spans="1:11" ht="17.45" customHeight="1" x14ac:dyDescent="0.25">
      <c r="A229" s="90"/>
      <c r="B229" s="85" t="s">
        <v>120</v>
      </c>
      <c r="C229" s="104">
        <v>1136700</v>
      </c>
      <c r="D229" s="47">
        <f>13893+1263+17682+15156+27786+3157.5+4701</f>
        <v>83638.5</v>
      </c>
      <c r="E229" s="129">
        <v>78937.5</v>
      </c>
      <c r="F229" s="104">
        <f t="shared" si="45"/>
        <v>6.9444444444444446</v>
      </c>
      <c r="G229" s="104"/>
      <c r="H229" s="58"/>
      <c r="K229" s="59"/>
    </row>
    <row r="230" spans="1:11" ht="65.25" customHeight="1" x14ac:dyDescent="0.25">
      <c r="A230" s="90"/>
      <c r="B230" s="87" t="s">
        <v>49</v>
      </c>
      <c r="C230" s="108">
        <f t="shared" ref="C230:E230" si="53">C232+C233</f>
        <v>2526000</v>
      </c>
      <c r="D230" s="108">
        <f t="shared" si="53"/>
        <v>300000</v>
      </c>
      <c r="E230" s="108">
        <f t="shared" si="53"/>
        <v>300000</v>
      </c>
      <c r="F230" s="104">
        <f t="shared" si="45"/>
        <v>11.87648456057007</v>
      </c>
      <c r="G230" s="141" t="s">
        <v>124</v>
      </c>
      <c r="H230" s="58"/>
      <c r="K230" s="59"/>
    </row>
    <row r="231" spans="1:11" ht="15.75" x14ac:dyDescent="0.25">
      <c r="A231" s="92"/>
      <c r="B231" s="85" t="s">
        <v>8</v>
      </c>
      <c r="C231" s="104"/>
      <c r="D231" s="47"/>
      <c r="E231" s="96"/>
      <c r="F231" s="104"/>
      <c r="G231" s="104"/>
      <c r="H231" s="58"/>
      <c r="K231" s="59"/>
    </row>
    <row r="232" spans="1:11" ht="15.75" x14ac:dyDescent="0.25">
      <c r="A232" s="92"/>
      <c r="B232" s="85" t="s">
        <v>9</v>
      </c>
      <c r="C232" s="104"/>
      <c r="D232" s="47"/>
      <c r="E232" s="96"/>
      <c r="F232" s="104"/>
      <c r="G232" s="104"/>
      <c r="H232" s="58"/>
      <c r="K232" s="59"/>
    </row>
    <row r="233" spans="1:11" ht="15.75" x14ac:dyDescent="0.25">
      <c r="A233" s="92"/>
      <c r="B233" s="85" t="s">
        <v>120</v>
      </c>
      <c r="C233" s="104">
        <v>2526000</v>
      </c>
      <c r="D233" s="47">
        <v>300000</v>
      </c>
      <c r="E233" s="129">
        <v>300000</v>
      </c>
      <c r="F233" s="104">
        <f t="shared" si="45"/>
        <v>11.87648456057007</v>
      </c>
      <c r="G233" s="104"/>
      <c r="H233" s="58"/>
      <c r="K233" s="59"/>
    </row>
    <row r="234" spans="1:11" ht="173.25" x14ac:dyDescent="0.25">
      <c r="A234" s="92"/>
      <c r="B234" s="87" t="s">
        <v>50</v>
      </c>
      <c r="C234" s="108">
        <f t="shared" ref="C234:E234" si="54">C236+C237</f>
        <v>75800</v>
      </c>
      <c r="D234" s="108">
        <f t="shared" si="54"/>
        <v>11472</v>
      </c>
      <c r="E234" s="108">
        <f t="shared" si="54"/>
        <v>6657</v>
      </c>
      <c r="F234" s="104">
        <f t="shared" si="45"/>
        <v>8.7823218997361483</v>
      </c>
      <c r="G234" s="140" t="s">
        <v>131</v>
      </c>
      <c r="H234" s="58"/>
      <c r="K234" s="59"/>
    </row>
    <row r="235" spans="1:11" ht="15.75" x14ac:dyDescent="0.25">
      <c r="A235" s="92"/>
      <c r="B235" s="85" t="s">
        <v>8</v>
      </c>
      <c r="C235" s="104"/>
      <c r="D235" s="47"/>
      <c r="E235" s="96"/>
      <c r="F235" s="104"/>
      <c r="G235" s="104"/>
      <c r="H235" s="58"/>
      <c r="K235" s="59"/>
    </row>
    <row r="236" spans="1:11" ht="15.75" x14ac:dyDescent="0.25">
      <c r="A236" s="92"/>
      <c r="B236" s="85" t="s">
        <v>9</v>
      </c>
      <c r="C236" s="104"/>
      <c r="D236" s="47"/>
      <c r="E236" s="96"/>
      <c r="F236" s="104"/>
      <c r="G236" s="104"/>
      <c r="H236" s="58"/>
      <c r="K236" s="59"/>
    </row>
    <row r="237" spans="1:11" ht="15.75" x14ac:dyDescent="0.25">
      <c r="A237" s="92"/>
      <c r="B237" s="85" t="s">
        <v>121</v>
      </c>
      <c r="C237" s="104">
        <v>75800</v>
      </c>
      <c r="D237" s="47">
        <f>3789+1263+1605+4815</f>
        <v>11472</v>
      </c>
      <c r="E237" s="129">
        <v>6657</v>
      </c>
      <c r="F237" s="104">
        <f t="shared" si="45"/>
        <v>8.7823218997361483</v>
      </c>
      <c r="G237" s="104"/>
      <c r="H237" s="58"/>
      <c r="K237" s="59"/>
    </row>
    <row r="238" spans="1:11" ht="98.25" customHeight="1" x14ac:dyDescent="0.25">
      <c r="A238" s="92"/>
      <c r="B238" s="97" t="s">
        <v>51</v>
      </c>
      <c r="C238" s="104">
        <f t="shared" ref="C238:E238" si="55">C240+C241</f>
        <v>17222400</v>
      </c>
      <c r="D238" s="104">
        <f t="shared" si="55"/>
        <v>1425494.5300000003</v>
      </c>
      <c r="E238" s="104">
        <f t="shared" si="55"/>
        <v>1425494.53</v>
      </c>
      <c r="F238" s="104">
        <f t="shared" si="45"/>
        <v>8.2769795731140832</v>
      </c>
      <c r="G238" s="111" t="s">
        <v>130</v>
      </c>
      <c r="H238" s="58"/>
      <c r="K238" s="59"/>
    </row>
    <row r="239" spans="1:11" ht="15.75" x14ac:dyDescent="0.25">
      <c r="A239" s="92"/>
      <c r="B239" s="85" t="s">
        <v>8</v>
      </c>
      <c r="C239" s="104"/>
      <c r="D239" s="47"/>
      <c r="E239" s="96"/>
      <c r="F239" s="104"/>
      <c r="G239" s="104"/>
      <c r="H239" s="58"/>
      <c r="K239" s="59"/>
    </row>
    <row r="240" spans="1:11" ht="15.75" x14ac:dyDescent="0.25">
      <c r="A240" s="92"/>
      <c r="B240" s="85" t="s">
        <v>13</v>
      </c>
      <c r="C240" s="104"/>
      <c r="D240" s="47"/>
      <c r="E240" s="96"/>
      <c r="F240" s="104"/>
      <c r="G240" s="104"/>
      <c r="H240" s="58"/>
      <c r="K240" s="59"/>
    </row>
    <row r="241" spans="1:11" ht="15.75" x14ac:dyDescent="0.25">
      <c r="A241" s="92"/>
      <c r="B241" s="85" t="s">
        <v>11</v>
      </c>
      <c r="C241" s="104">
        <v>17222400</v>
      </c>
      <c r="D241" s="47">
        <f>807139.02+4441.17+610867.55+682.93+2363.86</f>
        <v>1425494.5300000003</v>
      </c>
      <c r="E241" s="129">
        <v>1425494.53</v>
      </c>
      <c r="F241" s="104">
        <f t="shared" si="45"/>
        <v>8.2769795731140832</v>
      </c>
      <c r="G241" s="104"/>
      <c r="H241" s="58"/>
      <c r="K241" s="59"/>
    </row>
    <row r="242" spans="1:11" ht="95.25" customHeight="1" x14ac:dyDescent="0.25">
      <c r="A242" s="92"/>
      <c r="B242" s="97" t="s">
        <v>69</v>
      </c>
      <c r="C242" s="104">
        <f>C244</f>
        <v>313570484</v>
      </c>
      <c r="D242" s="104">
        <f t="shared" ref="D242:E242" si="56">D244</f>
        <v>0</v>
      </c>
      <c r="E242" s="104">
        <f t="shared" si="56"/>
        <v>0</v>
      </c>
      <c r="F242" s="104">
        <f t="shared" si="45"/>
        <v>0</v>
      </c>
      <c r="G242" s="142" t="s">
        <v>128</v>
      </c>
      <c r="H242" s="58"/>
      <c r="K242" s="59"/>
    </row>
    <row r="243" spans="1:11" ht="15.75" x14ac:dyDescent="0.25">
      <c r="A243" s="92"/>
      <c r="B243" s="85" t="s">
        <v>8</v>
      </c>
      <c r="C243" s="104"/>
      <c r="D243" s="47"/>
      <c r="E243" s="96"/>
      <c r="F243" s="104"/>
      <c r="G243" s="104"/>
      <c r="H243" s="58"/>
      <c r="K243" s="59"/>
    </row>
    <row r="244" spans="1:11" ht="27" customHeight="1" x14ac:dyDescent="0.25">
      <c r="A244" s="92"/>
      <c r="B244" s="85" t="s">
        <v>11</v>
      </c>
      <c r="C244" s="104">
        <v>313570484</v>
      </c>
      <c r="D244" s="47"/>
      <c r="E244" s="42"/>
      <c r="F244" s="104">
        <f t="shared" si="45"/>
        <v>0</v>
      </c>
      <c r="G244" s="104"/>
      <c r="H244" s="58"/>
      <c r="I244" s="27"/>
      <c r="K244" s="59"/>
    </row>
    <row r="245" spans="1:11" ht="47.25" x14ac:dyDescent="0.25">
      <c r="A245" s="92"/>
      <c r="B245" s="97" t="s">
        <v>52</v>
      </c>
      <c r="C245" s="104">
        <f t="shared" ref="C245:E245" si="57">C247+C248</f>
        <v>457000</v>
      </c>
      <c r="D245" s="104">
        <f t="shared" si="57"/>
        <v>46342.25</v>
      </c>
      <c r="E245" s="104">
        <f t="shared" si="57"/>
        <v>46342.25</v>
      </c>
      <c r="F245" s="104">
        <f t="shared" si="45"/>
        <v>10.140536105032822</v>
      </c>
      <c r="G245" s="111" t="s">
        <v>132</v>
      </c>
      <c r="H245" s="58"/>
      <c r="K245" s="59"/>
    </row>
    <row r="246" spans="1:11" ht="15.75" x14ac:dyDescent="0.25">
      <c r="A246" s="92"/>
      <c r="B246" s="85" t="s">
        <v>8</v>
      </c>
      <c r="C246" s="104"/>
      <c r="D246" s="47"/>
      <c r="E246" s="96"/>
      <c r="F246" s="104"/>
      <c r="G246" s="104"/>
      <c r="H246" s="58"/>
      <c r="K246" s="59"/>
    </row>
    <row r="247" spans="1:11" ht="15.75" x14ac:dyDescent="0.25">
      <c r="A247" s="92"/>
      <c r="B247" s="85" t="s">
        <v>9</v>
      </c>
      <c r="C247" s="104"/>
      <c r="D247" s="47"/>
      <c r="E247" s="96"/>
      <c r="F247" s="104"/>
      <c r="G247" s="104"/>
      <c r="H247" s="58"/>
      <c r="K247" s="59"/>
    </row>
    <row r="248" spans="1:11" ht="15.75" x14ac:dyDescent="0.25">
      <c r="A248" s="90"/>
      <c r="B248" s="85" t="s">
        <v>11</v>
      </c>
      <c r="C248" s="104">
        <v>457000</v>
      </c>
      <c r="D248" s="47">
        <f>6616.48+27887.33+11838.44</f>
        <v>46342.25</v>
      </c>
      <c r="E248" s="129">
        <v>46342.25</v>
      </c>
      <c r="F248" s="104">
        <f t="shared" ref="F248:F279" si="58">E248/C248*100</f>
        <v>10.140536105032822</v>
      </c>
      <c r="G248" s="104"/>
      <c r="H248" s="58"/>
      <c r="K248" s="59"/>
    </row>
    <row r="249" spans="1:11" ht="101.25" customHeight="1" x14ac:dyDescent="0.25">
      <c r="A249" s="92"/>
      <c r="B249" s="71" t="s">
        <v>59</v>
      </c>
      <c r="C249" s="104">
        <f t="shared" ref="C249:E249" si="59">C251+C252</f>
        <v>260500</v>
      </c>
      <c r="D249" s="104">
        <f t="shared" si="59"/>
        <v>25806</v>
      </c>
      <c r="E249" s="104">
        <f t="shared" si="59"/>
        <v>25806</v>
      </c>
      <c r="F249" s="104">
        <f t="shared" si="58"/>
        <v>9.9063339731285982</v>
      </c>
      <c r="G249" s="111" t="s">
        <v>130</v>
      </c>
      <c r="H249" s="58"/>
      <c r="K249" s="59"/>
    </row>
    <row r="250" spans="1:11" ht="15.75" x14ac:dyDescent="0.25">
      <c r="A250" s="92"/>
      <c r="B250" s="85" t="s">
        <v>8</v>
      </c>
      <c r="C250" s="104"/>
      <c r="D250" s="47"/>
      <c r="E250" s="96"/>
      <c r="F250" s="104"/>
      <c r="G250" s="104"/>
      <c r="H250" s="58"/>
      <c r="K250" s="59"/>
    </row>
    <row r="251" spans="1:11" ht="15.75" x14ac:dyDescent="0.25">
      <c r="A251" s="92"/>
      <c r="B251" s="85" t="s">
        <v>9</v>
      </c>
      <c r="C251" s="104"/>
      <c r="D251" s="47"/>
      <c r="E251" s="96"/>
      <c r="F251" s="104"/>
      <c r="G251" s="104"/>
      <c r="H251" s="58"/>
      <c r="K251" s="59"/>
    </row>
    <row r="252" spans="1:11" ht="15.75" x14ac:dyDescent="0.25">
      <c r="A252" s="90"/>
      <c r="B252" s="85" t="s">
        <v>11</v>
      </c>
      <c r="C252" s="104">
        <v>260500</v>
      </c>
      <c r="D252" s="47">
        <f>15594+10212</f>
        <v>25806</v>
      </c>
      <c r="E252" s="129">
        <v>25806</v>
      </c>
      <c r="F252" s="104">
        <f t="shared" si="58"/>
        <v>9.9063339731285982</v>
      </c>
      <c r="G252" s="104"/>
      <c r="H252" s="58"/>
      <c r="K252" s="59"/>
    </row>
    <row r="253" spans="1:11" ht="79.5" customHeight="1" x14ac:dyDescent="0.25">
      <c r="A253" s="92"/>
      <c r="B253" s="97" t="s">
        <v>60</v>
      </c>
      <c r="C253" s="104">
        <f t="shared" ref="C253:E253" si="60">C255+C256</f>
        <v>421800</v>
      </c>
      <c r="D253" s="104">
        <f t="shared" si="60"/>
        <v>0</v>
      </c>
      <c r="E253" s="104">
        <f t="shared" si="60"/>
        <v>0</v>
      </c>
      <c r="F253" s="104">
        <f t="shared" si="58"/>
        <v>0</v>
      </c>
      <c r="G253" s="111" t="s">
        <v>130</v>
      </c>
      <c r="H253" s="58"/>
      <c r="K253" s="59"/>
    </row>
    <row r="254" spans="1:11" ht="15.75" x14ac:dyDescent="0.25">
      <c r="A254" s="92"/>
      <c r="B254" s="85" t="s">
        <v>8</v>
      </c>
      <c r="C254" s="104"/>
      <c r="D254" s="47"/>
      <c r="E254" s="96"/>
      <c r="F254" s="104"/>
      <c r="G254" s="104"/>
      <c r="H254" s="58"/>
      <c r="K254" s="59"/>
    </row>
    <row r="255" spans="1:11" ht="15.75" x14ac:dyDescent="0.25">
      <c r="A255" s="92"/>
      <c r="B255" s="85" t="s">
        <v>9</v>
      </c>
      <c r="C255" s="104"/>
      <c r="D255" s="47"/>
      <c r="E255" s="96"/>
      <c r="F255" s="104"/>
      <c r="G255" s="104"/>
      <c r="H255" s="58"/>
      <c r="K255" s="59"/>
    </row>
    <row r="256" spans="1:11" ht="15.75" x14ac:dyDescent="0.25">
      <c r="A256" s="92"/>
      <c r="B256" s="85" t="s">
        <v>123</v>
      </c>
      <c r="C256" s="104">
        <v>421800</v>
      </c>
      <c r="D256" s="47"/>
      <c r="E256" s="96"/>
      <c r="F256" s="104">
        <f t="shared" si="58"/>
        <v>0</v>
      </c>
      <c r="G256" s="104"/>
      <c r="H256" s="58"/>
      <c r="K256" s="59"/>
    </row>
    <row r="257" spans="1:11" ht="94.5" x14ac:dyDescent="0.25">
      <c r="A257" s="92"/>
      <c r="B257" s="85" t="s">
        <v>88</v>
      </c>
      <c r="C257" s="104">
        <f>C260</f>
        <v>900500</v>
      </c>
      <c r="D257" s="104">
        <f t="shared" ref="D257:E257" si="61">D260</f>
        <v>361962</v>
      </c>
      <c r="E257" s="104">
        <f t="shared" si="61"/>
        <v>241479</v>
      </c>
      <c r="F257" s="104">
        <f t="shared" si="58"/>
        <v>26.816102165463629</v>
      </c>
      <c r="G257" s="111" t="s">
        <v>130</v>
      </c>
      <c r="H257" s="58"/>
      <c r="K257" s="59"/>
    </row>
    <row r="258" spans="1:11" ht="15.75" x14ac:dyDescent="0.25">
      <c r="A258" s="92"/>
      <c r="B258" s="85" t="s">
        <v>8</v>
      </c>
      <c r="C258" s="104"/>
      <c r="D258" s="47"/>
      <c r="E258" s="42"/>
      <c r="F258" s="104"/>
      <c r="G258" s="104"/>
      <c r="H258" s="58"/>
      <c r="K258" s="59"/>
    </row>
    <row r="259" spans="1:11" ht="15.75" x14ac:dyDescent="0.25">
      <c r="A259" s="92"/>
      <c r="B259" s="85" t="s">
        <v>9</v>
      </c>
      <c r="C259" s="104"/>
      <c r="D259" s="47"/>
      <c r="E259" s="42"/>
      <c r="F259" s="104"/>
      <c r="G259" s="104"/>
      <c r="H259" s="58"/>
      <c r="K259" s="59"/>
    </row>
    <row r="260" spans="1:11" ht="15.75" x14ac:dyDescent="0.25">
      <c r="A260" s="92"/>
      <c r="B260" s="85" t="s">
        <v>10</v>
      </c>
      <c r="C260" s="104">
        <v>900500</v>
      </c>
      <c r="D260" s="47">
        <f>2500+196679+42300+120483</f>
        <v>361962</v>
      </c>
      <c r="E260" s="129">
        <v>241479</v>
      </c>
      <c r="F260" s="104">
        <f t="shared" si="58"/>
        <v>26.816102165463629</v>
      </c>
      <c r="G260" s="104"/>
      <c r="H260" s="58"/>
      <c r="K260" s="59"/>
    </row>
    <row r="261" spans="1:11" ht="85.5" customHeight="1" x14ac:dyDescent="0.25">
      <c r="A261" s="92"/>
      <c r="B261" s="97" t="s">
        <v>75</v>
      </c>
      <c r="C261" s="104">
        <f>C263+C264</f>
        <v>25376938.520000011</v>
      </c>
      <c r="D261" s="47"/>
      <c r="E261" s="42"/>
      <c r="F261" s="104">
        <f t="shared" si="58"/>
        <v>0</v>
      </c>
      <c r="G261" s="111" t="s">
        <v>128</v>
      </c>
      <c r="H261" s="58"/>
      <c r="K261" s="59"/>
    </row>
    <row r="262" spans="1:11" ht="15.75" x14ac:dyDescent="0.25">
      <c r="A262" s="92"/>
      <c r="B262" s="85" t="s">
        <v>8</v>
      </c>
      <c r="C262" s="104"/>
      <c r="D262" s="47"/>
      <c r="E262" s="42"/>
      <c r="F262" s="104"/>
      <c r="G262" s="104"/>
      <c r="H262" s="58"/>
      <c r="K262" s="59"/>
    </row>
    <row r="263" spans="1:11" ht="15.75" x14ac:dyDescent="0.25">
      <c r="A263" s="92"/>
      <c r="B263" s="85" t="s">
        <v>9</v>
      </c>
      <c r="C263" s="104"/>
      <c r="D263" s="47"/>
      <c r="E263" s="42"/>
      <c r="F263" s="104"/>
      <c r="G263" s="104"/>
      <c r="H263" s="58"/>
      <c r="K263" s="59"/>
    </row>
    <row r="264" spans="1:11" ht="15.75" x14ac:dyDescent="0.25">
      <c r="A264" s="92"/>
      <c r="B264" s="85" t="s">
        <v>123</v>
      </c>
      <c r="C264" s="104">
        <f>181663182.06-156286243.54</f>
        <v>25376938.520000011</v>
      </c>
      <c r="D264" s="47"/>
      <c r="E264" s="42"/>
      <c r="F264" s="104">
        <f t="shared" si="58"/>
        <v>0</v>
      </c>
      <c r="G264" s="104"/>
      <c r="H264" s="58"/>
      <c r="K264" s="59"/>
    </row>
    <row r="265" spans="1:11" ht="78.75" x14ac:dyDescent="0.25">
      <c r="A265" s="92"/>
      <c r="B265" s="97" t="s">
        <v>75</v>
      </c>
      <c r="C265" s="106">
        <f t="shared" ref="C265:E265" si="62">C267+C268</f>
        <v>156286243.53999999</v>
      </c>
      <c r="D265" s="106">
        <f t="shared" si="62"/>
        <v>0</v>
      </c>
      <c r="E265" s="106">
        <f t="shared" si="62"/>
        <v>0</v>
      </c>
      <c r="F265" s="104">
        <f t="shared" si="58"/>
        <v>0</v>
      </c>
      <c r="G265" s="111" t="s">
        <v>128</v>
      </c>
      <c r="H265" s="58"/>
      <c r="K265" s="59"/>
    </row>
    <row r="266" spans="1:11" ht="15.75" x14ac:dyDescent="0.25">
      <c r="A266" s="92"/>
      <c r="B266" s="85" t="s">
        <v>8</v>
      </c>
      <c r="C266" s="104"/>
      <c r="D266" s="47"/>
      <c r="E266" s="42"/>
      <c r="F266" s="104"/>
      <c r="G266" s="104"/>
      <c r="H266" s="58"/>
      <c r="K266" s="59"/>
    </row>
    <row r="267" spans="1:11" ht="15.75" x14ac:dyDescent="0.25">
      <c r="A267" s="92"/>
      <c r="B267" s="85" t="s">
        <v>9</v>
      </c>
      <c r="C267" s="104"/>
      <c r="D267" s="47"/>
      <c r="E267" s="42"/>
      <c r="F267" s="104"/>
      <c r="G267" s="104"/>
      <c r="H267" s="58"/>
      <c r="K267" s="59"/>
    </row>
    <row r="268" spans="1:11" ht="15.75" x14ac:dyDescent="0.25">
      <c r="A268" s="92"/>
      <c r="B268" s="85" t="s">
        <v>123</v>
      </c>
      <c r="C268" s="104">
        <v>156286243.53999999</v>
      </c>
      <c r="D268" s="47"/>
      <c r="E268" s="42"/>
      <c r="F268" s="104">
        <f t="shared" si="58"/>
        <v>0</v>
      </c>
      <c r="G268" s="104"/>
      <c r="H268" s="58"/>
      <c r="K268" s="59"/>
    </row>
    <row r="269" spans="1:11" ht="21" customHeight="1" x14ac:dyDescent="0.25">
      <c r="A269" s="90" t="s">
        <v>30</v>
      </c>
      <c r="B269" s="88" t="s">
        <v>26</v>
      </c>
      <c r="C269" s="12">
        <f>C270</f>
        <v>2773840</v>
      </c>
      <c r="D269" s="12">
        <f t="shared" ref="D269:E269" si="63">D270</f>
        <v>0</v>
      </c>
      <c r="E269" s="12">
        <f t="shared" si="63"/>
        <v>0</v>
      </c>
      <c r="F269" s="103">
        <f t="shared" si="58"/>
        <v>0</v>
      </c>
      <c r="G269" s="12"/>
      <c r="H269" s="58"/>
      <c r="K269" s="59"/>
    </row>
    <row r="270" spans="1:11" ht="63" x14ac:dyDescent="0.25">
      <c r="A270" s="92"/>
      <c r="B270" s="85" t="s">
        <v>53</v>
      </c>
      <c r="C270" s="104">
        <f t="shared" ref="C270:E270" si="64">C272+C273</f>
        <v>2773840</v>
      </c>
      <c r="D270" s="104">
        <f t="shared" si="64"/>
        <v>0</v>
      </c>
      <c r="E270" s="104">
        <f t="shared" si="64"/>
        <v>0</v>
      </c>
      <c r="F270" s="103">
        <f t="shared" si="58"/>
        <v>0</v>
      </c>
      <c r="G270" s="111" t="s">
        <v>133</v>
      </c>
      <c r="H270" s="58"/>
      <c r="K270" s="59"/>
    </row>
    <row r="271" spans="1:11" ht="15.75" x14ac:dyDescent="0.25">
      <c r="A271" s="92"/>
      <c r="B271" s="85" t="s">
        <v>8</v>
      </c>
      <c r="C271" s="103"/>
      <c r="D271" s="50"/>
      <c r="E271" s="96"/>
      <c r="F271" s="103"/>
      <c r="G271" s="104"/>
      <c r="H271" s="58"/>
      <c r="K271" s="59"/>
    </row>
    <row r="272" spans="1:11" ht="15.75" x14ac:dyDescent="0.25">
      <c r="A272" s="92"/>
      <c r="B272" s="85" t="s">
        <v>9</v>
      </c>
      <c r="C272" s="103"/>
      <c r="D272" s="50"/>
      <c r="E272" s="96"/>
      <c r="F272" s="103"/>
      <c r="G272" s="104"/>
      <c r="H272" s="58"/>
      <c r="K272" s="59"/>
    </row>
    <row r="273" spans="1:13" ht="18" customHeight="1" x14ac:dyDescent="0.25">
      <c r="A273" s="92"/>
      <c r="B273" s="85" t="s">
        <v>11</v>
      </c>
      <c r="C273" s="104">
        <v>2773840</v>
      </c>
      <c r="D273" s="47"/>
      <c r="E273" s="96"/>
      <c r="F273" s="103">
        <f t="shared" si="58"/>
        <v>0</v>
      </c>
      <c r="G273" s="104"/>
      <c r="H273" s="58"/>
      <c r="K273" s="59"/>
    </row>
    <row r="274" spans="1:13" ht="15.75" x14ac:dyDescent="0.25">
      <c r="A274" s="92"/>
      <c r="B274" s="89" t="s">
        <v>23</v>
      </c>
      <c r="C274" s="11">
        <f>C6+C35+C40+C88+C141+C155+C204+C217+C269</f>
        <v>9093886844.1700001</v>
      </c>
      <c r="D274" s="11">
        <f>D6+D35+D40+D88+D141+D155+D204+D217+D269</f>
        <v>1321079469.51</v>
      </c>
      <c r="E274" s="11">
        <f>E6+E35+E40+E88+E141+E155+E204+E217+E269</f>
        <v>1308511170.1200001</v>
      </c>
      <c r="F274" s="103">
        <f t="shared" si="58"/>
        <v>14.388909742800172</v>
      </c>
      <c r="G274" s="11"/>
      <c r="H274" s="58"/>
      <c r="I274" s="59"/>
      <c r="J274" s="46">
        <v>8825405539.0300007</v>
      </c>
      <c r="L274" s="59"/>
    </row>
    <row r="275" spans="1:13" ht="15.75" x14ac:dyDescent="0.25">
      <c r="A275" s="45"/>
      <c r="B275" s="116"/>
      <c r="C275" s="117"/>
      <c r="D275" s="118"/>
      <c r="E275" s="117"/>
      <c r="F275" s="74"/>
      <c r="G275" s="74"/>
      <c r="H275" s="58"/>
      <c r="I275" s="59"/>
      <c r="J275" s="55"/>
      <c r="L275" s="59"/>
    </row>
    <row r="276" spans="1:13" ht="15.75" x14ac:dyDescent="0.25">
      <c r="A276" s="45"/>
      <c r="B276" s="116"/>
      <c r="C276" s="117"/>
      <c r="D276" s="118"/>
      <c r="E276" s="117"/>
      <c r="F276" s="74"/>
      <c r="G276" s="74"/>
      <c r="H276" s="58"/>
      <c r="I276" s="59"/>
      <c r="J276" s="55"/>
      <c r="L276" s="59"/>
    </row>
    <row r="277" spans="1:13" x14ac:dyDescent="0.25">
      <c r="A277" s="45"/>
      <c r="B277" s="8" t="s">
        <v>8</v>
      </c>
      <c r="C277" s="76"/>
      <c r="D277" s="119"/>
      <c r="E277" s="75"/>
      <c r="F277" s="74"/>
      <c r="G277" s="75"/>
      <c r="H277" s="58"/>
      <c r="I277" s="59"/>
    </row>
    <row r="278" spans="1:13" x14ac:dyDescent="0.25">
      <c r="A278" s="45"/>
      <c r="B278" s="9" t="s">
        <v>9</v>
      </c>
      <c r="C278" s="120">
        <f>C9+C13+C17+C25+C29+C38+C43+C57++C74+C78+C82++C91+C119+C123+C127+C131+C144+C153+C158+C162+C166+C170+C176+C181+C185+C189+C197+C198+C207+C211+C220+C224+C228+C232+C236+C240+C247+C251+C255+C272</f>
        <v>968939227.68999994</v>
      </c>
      <c r="D278" s="120">
        <f>D9+D13+D17+D25+D29+D38+D43+D57++D74+D78+D82++D91+D119+D123+D127+D131+D144+D158+D162+D166+D170+D176+D181+D185+D189+D207+D211+D220+D224+D228+D232+D236+D240+D247+D251+D255+D272</f>
        <v>56211191.660000004</v>
      </c>
      <c r="E278" s="120">
        <f>E9+E13+E17+E25+E29+E38+E43+E57++E74+E78+E82++E91+E119+E123+E127+E131+E144+E158+E162+E166+E170+E176+E181+E185+E189+E207+E211+E220+E224+E228+E232+E236+E240+E247+E251+E255+E272</f>
        <v>56211191.660000004</v>
      </c>
      <c r="F278" s="74">
        <f t="shared" si="58"/>
        <v>5.8013124098618984</v>
      </c>
      <c r="G278" s="120"/>
      <c r="H278" s="58"/>
      <c r="J278" s="59">
        <v>928985039.25999999</v>
      </c>
    </row>
    <row r="279" spans="1:13" ht="21.4" customHeight="1" x14ac:dyDescent="0.25">
      <c r="A279" s="5"/>
      <c r="B279" s="9" t="s">
        <v>10</v>
      </c>
      <c r="C279" s="120">
        <f>C10+C14+C18+C21+C22+C26+C30+C34+C39+C44+C47+C58+C71+C75+C79+C83+C87+C92+C120+C124+C128+C132+C135+C136+C137+C150+C154+C159+C163+C167+C171+C177+C182+C186+C190++C195+C199+C203+C208+C212+C216+C221+C225+C229+C233+C237+C241+C244+C248+C252+C256+C260+C264+C268+C273+C275+C276</f>
        <v>8124947616.4800005</v>
      </c>
      <c r="D279" s="120">
        <f t="shared" ref="D279:E279" si="65">D10+D14+D18+D21+D22+D26+D30+D34+D39+D44+D47+D58+D71+D75+D79+D83+D87+D92+D120+D124+D128+D132+D135+D136+D137+D150+D154+D159+D163+D167+D171+D177+D182+D186+D190++D195+D199+D203+D208+D212+D216+D221+D225+D229+D233+D237+D241+D244+D248+D252+D256+D260+D264+D268+D273+D275+D276</f>
        <v>1264868277.8499999</v>
      </c>
      <c r="E279" s="120">
        <f t="shared" si="65"/>
        <v>1252299978.46</v>
      </c>
      <c r="F279" s="74">
        <f t="shared" si="58"/>
        <v>15.413022182689939</v>
      </c>
      <c r="G279" s="120"/>
      <c r="H279" s="58"/>
      <c r="J279" s="59">
        <v>7896420499.7700005</v>
      </c>
      <c r="M279" s="59"/>
    </row>
    <row r="280" spans="1:13" x14ac:dyDescent="0.25">
      <c r="A280" s="18"/>
      <c r="C280" s="43"/>
      <c r="D280" s="43"/>
      <c r="E280" s="43"/>
      <c r="F280" s="43"/>
      <c r="G280" s="43"/>
      <c r="H280" s="58"/>
    </row>
    <row r="281" spans="1:13" ht="16.5" customHeight="1" x14ac:dyDescent="0.25">
      <c r="A281" s="18"/>
      <c r="C281" s="43"/>
      <c r="D281" s="43"/>
      <c r="E281" s="43"/>
      <c r="F281" s="43"/>
      <c r="G281" s="43"/>
      <c r="H281" s="10"/>
    </row>
    <row r="282" spans="1:13" ht="19.5" customHeight="1" x14ac:dyDescent="0.25">
      <c r="A282" s="19"/>
      <c r="B282" s="22"/>
      <c r="C282" s="43"/>
      <c r="D282" s="43"/>
      <c r="E282" s="43"/>
      <c r="F282" s="43"/>
      <c r="G282" s="43"/>
      <c r="H282" s="10"/>
    </row>
    <row r="283" spans="1:13" ht="19.5" customHeight="1" x14ac:dyDescent="0.25">
      <c r="A283" s="83"/>
      <c r="B283" s="83"/>
      <c r="C283" s="98"/>
      <c r="D283" s="98"/>
      <c r="E283" s="98"/>
      <c r="F283" s="83"/>
      <c r="G283" s="83"/>
      <c r="H283" s="58"/>
      <c r="I283" s="59"/>
    </row>
    <row r="284" spans="1:13" ht="18.75" customHeight="1" x14ac:dyDescent="0.3">
      <c r="A284" s="114" t="s">
        <v>118</v>
      </c>
      <c r="B284" s="114"/>
      <c r="C284" s="113"/>
      <c r="D284" s="112"/>
      <c r="E284" s="112"/>
      <c r="F284" s="112"/>
      <c r="G284" s="112" t="s">
        <v>119</v>
      </c>
      <c r="H284" s="58"/>
    </row>
    <row r="285" spans="1:13" ht="25.15" customHeight="1" x14ac:dyDescent="0.25">
      <c r="A285" s="20"/>
      <c r="B285" s="22"/>
      <c r="C285" s="43"/>
      <c r="D285" s="43"/>
      <c r="E285" s="43"/>
      <c r="F285" s="43"/>
      <c r="G285" s="43"/>
      <c r="H285" s="58"/>
    </row>
    <row r="286" spans="1:13" ht="0.75" customHeight="1" x14ac:dyDescent="0.25">
      <c r="A286" s="20"/>
      <c r="C286" s="43"/>
      <c r="D286" s="44"/>
      <c r="E286" s="44"/>
      <c r="F286" s="44"/>
      <c r="G286" s="44"/>
      <c r="H286" s="58"/>
    </row>
    <row r="287" spans="1:13" ht="24" customHeight="1" x14ac:dyDescent="0.25">
      <c r="A287" s="20"/>
      <c r="C287" s="44"/>
      <c r="D287" s="44"/>
      <c r="E287" s="44"/>
      <c r="F287" s="44"/>
      <c r="G287" s="44"/>
      <c r="H287" s="58"/>
    </row>
    <row r="288" spans="1:13" ht="30" customHeight="1" x14ac:dyDescent="0.25">
      <c r="B288" s="59"/>
      <c r="C288" s="61"/>
      <c r="D288" s="44"/>
      <c r="E288" s="43"/>
      <c r="F288" s="43"/>
      <c r="G288" s="43"/>
      <c r="H288" s="58"/>
    </row>
    <row r="289" spans="3:12" x14ac:dyDescent="0.25">
      <c r="C289" s="43"/>
      <c r="D289" s="44"/>
      <c r="E289" s="44"/>
      <c r="F289" s="44"/>
      <c r="G289" s="44"/>
    </row>
    <row r="290" spans="3:12" x14ac:dyDescent="0.25">
      <c r="C290" s="56"/>
      <c r="D290" s="43"/>
      <c r="E290" s="43"/>
      <c r="F290" s="43"/>
      <c r="G290" s="44"/>
      <c r="L290" s="59"/>
    </row>
    <row r="291" spans="3:12" x14ac:dyDescent="0.25">
      <c r="C291" s="59"/>
      <c r="E291" s="59"/>
      <c r="F291" s="64"/>
    </row>
    <row r="292" spans="3:12" x14ac:dyDescent="0.25">
      <c r="C292" s="59"/>
    </row>
    <row r="293" spans="3:12" x14ac:dyDescent="0.25">
      <c r="C293" s="59"/>
      <c r="G293" s="59"/>
    </row>
    <row r="295" spans="3:12" x14ac:dyDescent="0.25">
      <c r="C295" s="52"/>
      <c r="D295" s="59"/>
    </row>
    <row r="297" spans="3:12" x14ac:dyDescent="0.25">
      <c r="C297" s="59"/>
      <c r="E297" s="59"/>
      <c r="F297" s="64"/>
    </row>
    <row r="298" spans="3:12" x14ac:dyDescent="0.25">
      <c r="C298" s="59"/>
    </row>
    <row r="300" spans="3:12" x14ac:dyDescent="0.25">
      <c r="C300" s="59"/>
      <c r="D300" s="59"/>
    </row>
    <row r="301" spans="3:12" x14ac:dyDescent="0.25">
      <c r="C301" s="59"/>
    </row>
    <row r="302" spans="3:12" x14ac:dyDescent="0.25">
      <c r="C302" s="59"/>
    </row>
    <row r="303" spans="3:12" x14ac:dyDescent="0.25">
      <c r="C303" s="59"/>
    </row>
    <row r="304" spans="3:12" x14ac:dyDescent="0.25">
      <c r="C304" s="59"/>
    </row>
    <row r="307" spans="3:3" x14ac:dyDescent="0.25">
      <c r="C307" s="52"/>
    </row>
    <row r="309" spans="3:3" x14ac:dyDescent="0.25">
      <c r="C309" s="54"/>
    </row>
    <row r="310" spans="3:3" x14ac:dyDescent="0.25">
      <c r="C310" s="59"/>
    </row>
    <row r="312" spans="3:3" x14ac:dyDescent="0.25">
      <c r="C312" s="53"/>
    </row>
  </sheetData>
  <mergeCells count="2">
    <mergeCell ref="A1:D1"/>
    <mergeCell ref="A2:G2"/>
  </mergeCells>
  <pageMargins left="1.1811023622047245" right="0.39370078740157483" top="0.39370078740157483" bottom="0.39370078740157483" header="0.31496062992125984" footer="0.31496062992125984"/>
  <pageSetup paperSize="9" scale="40" fitToHeight="10" orientation="landscape" r:id="rId1"/>
  <colBreaks count="1" manualBreakCount="1">
    <brk id="7" max="3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  </vt:lpstr>
      <vt:lpstr>'01.03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2023-03-02T07:26:49Z</cp:lastPrinted>
  <dcterms:created xsi:type="dcterms:W3CDTF">2012-11-06T14:01:18Z</dcterms:created>
  <dcterms:modified xsi:type="dcterms:W3CDTF">2023-03-13T06:31:58Z</dcterms:modified>
</cp:coreProperties>
</file>