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оперативка!$A$2:$Y$242</definedName>
  </definedNames>
  <calcPr calcId="145621"/>
</workbook>
</file>

<file path=xl/calcChain.xml><?xml version="1.0" encoding="utf-8"?>
<calcChain xmlns="http://schemas.openxmlformats.org/spreadsheetml/2006/main">
  <c r="M127" i="1" l="1"/>
  <c r="M126" i="1"/>
  <c r="S227" i="1" l="1"/>
  <c r="E127" i="1" l="1"/>
  <c r="E126" i="1"/>
  <c r="X126" i="1" l="1"/>
  <c r="L126" i="1"/>
  <c r="J227" i="1" l="1"/>
  <c r="E201" i="1" l="1"/>
  <c r="C221" i="1" l="1"/>
  <c r="O196" i="1" l="1"/>
  <c r="C224" i="1" l="1"/>
  <c r="D224" i="1" s="1"/>
  <c r="E223" i="1" l="1"/>
  <c r="Y195" i="1" l="1"/>
  <c r="T195" i="1"/>
  <c r="P195" i="1"/>
  <c r="G196" i="1"/>
  <c r="G195" i="1"/>
  <c r="M195" i="1"/>
  <c r="Y196" i="1" l="1"/>
  <c r="T196" i="1"/>
  <c r="P196" i="1"/>
  <c r="M196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C106" i="1"/>
  <c r="C107" i="1"/>
  <c r="C108" i="1"/>
  <c r="C109" i="1"/>
  <c r="C110" i="1"/>
  <c r="C111" i="1"/>
  <c r="C113" i="1"/>
  <c r="C114" i="1"/>
  <c r="D114" i="1" s="1"/>
  <c r="C115" i="1"/>
  <c r="C116" i="1"/>
  <c r="D116" i="1" s="1"/>
  <c r="C117" i="1"/>
  <c r="D117" i="1" s="1"/>
  <c r="C118" i="1"/>
  <c r="D118" i="1" s="1"/>
  <c r="C119" i="1"/>
  <c r="C121" i="1"/>
  <c r="C122" i="1"/>
  <c r="C123" i="1"/>
  <c r="C124" i="1"/>
  <c r="C125" i="1"/>
  <c r="C192" i="1"/>
  <c r="C193" i="1"/>
  <c r="C194" i="1"/>
  <c r="C79" i="1"/>
  <c r="D125" i="1" l="1"/>
  <c r="C132" i="1"/>
  <c r="C127" i="1"/>
  <c r="C134" i="1" s="1"/>
  <c r="C128" i="1"/>
  <c r="D124" i="1"/>
  <c r="C131" i="1"/>
  <c r="C138" i="1" s="1"/>
  <c r="C145" i="1" s="1"/>
  <c r="C152" i="1" s="1"/>
  <c r="C126" i="1"/>
  <c r="C133" i="1" s="1"/>
  <c r="C140" i="1" s="1"/>
  <c r="C147" i="1" s="1"/>
  <c r="D123" i="1"/>
  <c r="C130" i="1"/>
  <c r="C137" i="1" s="1"/>
  <c r="D122" i="1"/>
  <c r="C129" i="1"/>
  <c r="C136" i="1" s="1"/>
  <c r="C196" i="1"/>
  <c r="E62" i="1"/>
  <c r="C141" i="1" l="1"/>
  <c r="C148" i="1" s="1"/>
  <c r="D134" i="1"/>
  <c r="D147" i="1"/>
  <c r="D152" i="1"/>
  <c r="C139" i="1"/>
  <c r="D132" i="1"/>
  <c r="C143" i="1"/>
  <c r="D136" i="1"/>
  <c r="C144" i="1"/>
  <c r="C151" i="1" s="1"/>
  <c r="D137" i="1"/>
  <c r="V223" i="1"/>
  <c r="C158" i="1" l="1"/>
  <c r="D158" i="1" s="1"/>
  <c r="C146" i="1"/>
  <c r="D139" i="1"/>
  <c r="C154" i="1"/>
  <c r="D143" i="1"/>
  <c r="C159" i="1"/>
  <c r="C166" i="1" s="1"/>
  <c r="C155" i="1"/>
  <c r="C162" i="1" s="1"/>
  <c r="D148" i="1"/>
  <c r="O219" i="1"/>
  <c r="U223" i="1"/>
  <c r="U219" i="1"/>
  <c r="C173" i="1" l="1"/>
  <c r="C153" i="1"/>
  <c r="D146" i="1"/>
  <c r="C169" i="1"/>
  <c r="D162" i="1"/>
  <c r="C161" i="1"/>
  <c r="L223" i="1"/>
  <c r="L219" i="1"/>
  <c r="C176" i="1" l="1"/>
  <c r="D169" i="1"/>
  <c r="C168" i="1"/>
  <c r="D161" i="1"/>
  <c r="C160" i="1"/>
  <c r="D153" i="1"/>
  <c r="J223" i="1"/>
  <c r="C175" i="1" l="1"/>
  <c r="D168" i="1"/>
  <c r="C167" i="1"/>
  <c r="C174" i="1" s="1"/>
  <c r="D160" i="1"/>
  <c r="C183" i="1"/>
  <c r="P219" i="1"/>
  <c r="N219" i="1"/>
  <c r="V219" i="1"/>
  <c r="V59" i="1"/>
  <c r="C181" i="1" l="1"/>
  <c r="D174" i="1"/>
  <c r="C190" i="1"/>
  <c r="D183" i="1"/>
  <c r="C182" i="1"/>
  <c r="C189" i="1" s="1"/>
  <c r="D189" i="1" s="1"/>
  <c r="D175" i="1"/>
  <c r="F219" i="1"/>
  <c r="C188" i="1" l="1"/>
  <c r="D188" i="1" s="1"/>
  <c r="D181" i="1"/>
  <c r="M219" i="1"/>
  <c r="R219" i="1" l="1"/>
  <c r="K219" i="1"/>
  <c r="E44" i="1" l="1"/>
  <c r="C41" i="1"/>
  <c r="Q219" i="1" l="1"/>
  <c r="E219" i="1"/>
  <c r="O223" i="1" l="1"/>
  <c r="S219" i="1" l="1"/>
  <c r="N223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C49" i="1" l="1"/>
  <c r="U59" i="1" l="1"/>
  <c r="S62" i="1" l="1"/>
  <c r="L62" i="1"/>
  <c r="L58" i="1" l="1"/>
  <c r="E63" i="1" l="1"/>
  <c r="N59" i="1"/>
  <c r="C210" i="1" l="1"/>
  <c r="D210" i="1" s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D77" i="1" l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E130" i="1" l="1"/>
  <c r="J164" i="1" l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Q176" i="1" l="1"/>
  <c r="I176" i="1" l="1"/>
  <c r="B105" i="1" l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V103" i="1" l="1"/>
  <c r="K141" i="1" l="1"/>
  <c r="F190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Q141" i="1"/>
  <c r="E141" i="1"/>
  <c r="E103" i="1"/>
  <c r="E105" i="1" l="1"/>
  <c r="E156" i="1"/>
  <c r="W138" i="1"/>
  <c r="W141" i="1" s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F167" i="1" l="1"/>
  <c r="X164" i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P167" i="1" l="1"/>
  <c r="D167" i="1" s="1"/>
  <c r="R190" i="1"/>
  <c r="Y155" i="1" l="1"/>
  <c r="T131" i="1" l="1"/>
  <c r="U185" i="1" l="1"/>
  <c r="X182" i="1"/>
  <c r="L185" i="1"/>
  <c r="R130" i="1" l="1"/>
  <c r="B130" i="1" l="1"/>
  <c r="B131" i="1" l="1"/>
  <c r="R176" i="1" l="1"/>
  <c r="M131" i="1" l="1"/>
  <c r="G131" i="1"/>
  <c r="S131" i="1" l="1"/>
  <c r="X131" i="1"/>
  <c r="D131" i="1" l="1"/>
  <c r="X103" i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D130" i="1" l="1"/>
  <c r="I155" i="1"/>
  <c r="I145" i="1"/>
  <c r="G170" i="1" l="1"/>
  <c r="E170" i="1" l="1"/>
  <c r="N145" i="1" l="1"/>
  <c r="M145" i="1"/>
  <c r="K173" i="1" l="1"/>
  <c r="W145" i="1" l="1"/>
  <c r="V145" i="1" l="1"/>
  <c r="K145" i="1" l="1"/>
  <c r="Q190" i="1" l="1"/>
  <c r="C207" i="1"/>
  <c r="D207" i="1" s="1"/>
  <c r="C206" i="1"/>
  <c r="D206" i="1" s="1"/>
  <c r="O145" i="1"/>
  <c r="O170" i="1" l="1"/>
  <c r="U145" i="1" l="1"/>
  <c r="R199" i="1" l="1"/>
  <c r="H170" i="1"/>
  <c r="P145" i="1" l="1"/>
  <c r="S199" i="1" l="1"/>
  <c r="J155" i="1" l="1"/>
  <c r="E190" i="1" l="1"/>
  <c r="L170" i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D103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D176" i="1" s="1"/>
  <c r="C105" i="1" l="1"/>
  <c r="D105" i="1" s="1"/>
  <c r="C104" i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D133" i="1" l="1"/>
  <c r="H199" i="1"/>
  <c r="V170" i="1" l="1"/>
  <c r="I170" i="1" l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F170" i="1" l="1"/>
  <c r="I128" i="1" l="1"/>
  <c r="R145" i="1"/>
  <c r="J173" i="1" l="1"/>
  <c r="B165" i="1" l="1"/>
  <c r="B166" i="1" l="1"/>
  <c r="D166" i="1" s="1"/>
  <c r="W170" i="1"/>
  <c r="W155" i="1"/>
  <c r="Q128" i="1"/>
  <c r="X170" i="1" l="1"/>
  <c r="H190" i="1" l="1"/>
  <c r="D190" i="1" s="1"/>
  <c r="J145" i="1" l="1"/>
  <c r="J170" i="1"/>
  <c r="B170" i="1" l="1"/>
  <c r="F173" i="1" l="1"/>
  <c r="P170" i="1" l="1"/>
  <c r="R173" i="1"/>
  <c r="P155" i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B155" i="1" l="1"/>
  <c r="M173" i="1" l="1"/>
  <c r="P128" i="1" l="1"/>
  <c r="R129" i="1"/>
  <c r="M129" i="1" l="1"/>
  <c r="M128" i="1"/>
  <c r="N129" i="1" l="1"/>
  <c r="P129" i="1"/>
  <c r="Q129" i="1"/>
  <c r="N128" i="1"/>
  <c r="T155" i="1" l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F138" i="1" l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F141" i="1" l="1"/>
  <c r="D138" i="1"/>
  <c r="S140" i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B201" i="1"/>
  <c r="C203" i="1"/>
  <c r="D203" i="1" l="1"/>
  <c r="D140" i="1"/>
  <c r="D141" i="1"/>
  <c r="I129" i="1"/>
  <c r="U129" i="1"/>
  <c r="X129" i="1"/>
  <c r="Y129" i="1"/>
  <c r="K128" i="1" l="1"/>
  <c r="R128" i="1"/>
  <c r="S128" i="1"/>
  <c r="W128" i="1"/>
  <c r="X128" i="1"/>
  <c r="Y128" i="1"/>
  <c r="B129" i="1" l="1"/>
  <c r="D129" i="1" s="1"/>
  <c r="L127" i="1" l="1"/>
  <c r="K155" i="1" l="1"/>
  <c r="P229" i="1" l="1"/>
  <c r="M155" i="1" l="1"/>
  <c r="D155" i="1" s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L233" i="1" s="1"/>
  <c r="L235" i="1" s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E233" i="1" l="1"/>
  <c r="E235" i="1" s="1"/>
  <c r="X233" i="1"/>
  <c r="X235" i="1" s="1"/>
  <c r="H233" i="1"/>
  <c r="H235" i="1" s="1"/>
  <c r="O233" i="1"/>
  <c r="O235" i="1" s="1"/>
  <c r="F233" i="1"/>
  <c r="F235" i="1" s="1"/>
  <c r="B229" i="1"/>
  <c r="I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H227" i="1"/>
  <c r="C225" i="1"/>
  <c r="D225" i="1" s="1"/>
  <c r="C226" i="1"/>
  <c r="D226" i="1" s="1"/>
  <c r="B222" i="1"/>
  <c r="D221" i="1"/>
  <c r="C220" i="1"/>
  <c r="D220" i="1" s="1"/>
  <c r="Y219" i="1"/>
  <c r="G219" i="1"/>
  <c r="B218" i="1"/>
  <c r="C217" i="1"/>
  <c r="D217" i="1" s="1"/>
  <c r="C216" i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D209" i="1" s="1"/>
  <c r="C208" i="1"/>
  <c r="D208" i="1" s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D204" i="1" s="1"/>
  <c r="C202" i="1"/>
  <c r="C200" i="1"/>
  <c r="X185" i="1"/>
  <c r="U182" i="1"/>
  <c r="B182" i="1"/>
  <c r="B179" i="1"/>
  <c r="I173" i="1"/>
  <c r="D173" i="1" s="1"/>
  <c r="G159" i="1"/>
  <c r="B159" i="1"/>
  <c r="Y154" i="1"/>
  <c r="X154" i="1"/>
  <c r="W154" i="1"/>
  <c r="U154" i="1"/>
  <c r="T154" i="1"/>
  <c r="S154" i="1"/>
  <c r="R154" i="1"/>
  <c r="O154" i="1"/>
  <c r="M154" i="1"/>
  <c r="B154" i="1"/>
  <c r="M151" i="1"/>
  <c r="D151" i="1" s="1"/>
  <c r="X145" i="1"/>
  <c r="D145" i="1" s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B128" i="1"/>
  <c r="D128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C135" i="1" s="1"/>
  <c r="B120" i="1"/>
  <c r="E112" i="1"/>
  <c r="C112" i="1" s="1"/>
  <c r="B112" i="1"/>
  <c r="B104" i="1"/>
  <c r="D104" i="1" s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C142" i="1" l="1"/>
  <c r="D135" i="1"/>
  <c r="C150" i="1"/>
  <c r="D200" i="1"/>
  <c r="C201" i="1"/>
  <c r="D201" i="1" s="1"/>
  <c r="C227" i="1"/>
  <c r="D227" i="1" s="1"/>
  <c r="D159" i="1"/>
  <c r="D182" i="1"/>
  <c r="C218" i="1"/>
  <c r="D218" i="1" s="1"/>
  <c r="D216" i="1"/>
  <c r="D144" i="1"/>
  <c r="D154" i="1"/>
  <c r="C223" i="1"/>
  <c r="D223" i="1" s="1"/>
  <c r="C219" i="1"/>
  <c r="D219" i="1" s="1"/>
  <c r="D58" i="1"/>
  <c r="C59" i="1"/>
  <c r="D59" i="1" s="1"/>
  <c r="D54" i="1"/>
  <c r="C26" i="1"/>
  <c r="D26" i="1" s="1"/>
  <c r="C22" i="1"/>
  <c r="D22" i="1" s="1"/>
  <c r="C205" i="1"/>
  <c r="D205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0" i="1"/>
  <c r="C39" i="1"/>
  <c r="D39" i="1" s="1"/>
  <c r="D228" i="1"/>
  <c r="D231" i="1"/>
  <c r="C55" i="1"/>
  <c r="D55" i="1" s="1"/>
  <c r="C222" i="1"/>
  <c r="D222" i="1" s="1"/>
  <c r="C211" i="1"/>
  <c r="D211" i="1" s="1"/>
  <c r="C157" i="1" l="1"/>
  <c r="D150" i="1"/>
  <c r="C165" i="1"/>
  <c r="C149" i="1"/>
  <c r="D142" i="1"/>
  <c r="C233" i="1"/>
  <c r="C235" i="1" s="1"/>
  <c r="C156" i="1" l="1"/>
  <c r="D149" i="1"/>
  <c r="C172" i="1"/>
  <c r="C180" i="1"/>
  <c r="D165" i="1"/>
  <c r="C164" i="1"/>
  <c r="D157" i="1"/>
  <c r="D235" i="1"/>
  <c r="D233" i="1"/>
  <c r="C187" i="1" l="1"/>
  <c r="D187" i="1" s="1"/>
  <c r="D180" i="1"/>
  <c r="C179" i="1"/>
  <c r="D172" i="1"/>
  <c r="C171" i="1"/>
  <c r="D164" i="1"/>
  <c r="C163" i="1"/>
  <c r="D156" i="1"/>
  <c r="C170" i="1" l="1"/>
  <c r="D163" i="1"/>
  <c r="C186" i="1"/>
  <c r="D186" i="1" s="1"/>
  <c r="D179" i="1"/>
  <c r="C178" i="1"/>
  <c r="D171" i="1"/>
  <c r="C185" i="1" l="1"/>
  <c r="D185" i="1" s="1"/>
  <c r="D178" i="1"/>
  <c r="C177" i="1"/>
  <c r="D170" i="1"/>
  <c r="C184" i="1" l="1"/>
  <c r="D177" i="1"/>
  <c r="C191" i="1" l="1"/>
  <c r="C195" i="1" s="1"/>
  <c r="D184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<sst xmlns="http://schemas.openxmlformats.org/spreadsheetml/2006/main" count="275" uniqueCount="219">
  <si>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</si>
  <si>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</si>
  <si>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</si>
  <si>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</si>
  <si>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</si>
  <si>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</si>
  <si>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</si>
  <si>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</si>
  <si>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</si>
  <si>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</si>
  <si>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</si>
  <si>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</si>
  <si>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</si>
  <si>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</si>
  <si>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</si>
  <si>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</si>
  <si>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</si>
  <si>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</si>
  <si>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</si>
  <si>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</si>
  <si>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</si>
  <si>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</si>
  <si>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</si>
  <si>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</si>
  <si>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</si>
  <si>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</si>
  <si>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</si>
  <si>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</si>
  <si>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</si>
  <si>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</si>
  <si>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</si>
  <si>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</si>
  <si>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</si>
  <si>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</si>
  <si>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</si>
  <si>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</si>
  <si>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</si>
  <si>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</si>
  <si>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</si>
  <si>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</si>
  <si>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</si>
  <si>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</si>
  <si>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</si>
  <si>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</si>
  <si>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</si>
  <si>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</si>
  <si>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</si>
  <si>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</si>
  <si>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</si>
  <si>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</si>
  <si>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</si>
  <si>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</si>
  <si>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</si>
  <si>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</si>
  <si>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</si>
  <si>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</si>
  <si>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</si>
  <si>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</si>
  <si>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</si>
  <si>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</si>
  <si>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</si>
  <si>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</si>
  <si>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</si>
  <si>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</si>
  <si>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</si>
  <si>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</si>
  <si>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</si>
  <si>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</si>
  <si>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</si>
  <si>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</si>
  <si>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</si>
  <si>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</si>
  <si>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</si>
  <si>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</si>
  <si>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</si>
  <si>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</si>
  <si>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</si>
  <si>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</si>
  <si>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</si>
  <si>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</si>
  <si>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</si>
  <si>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</si>
  <si>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</si>
  <si>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</si>
  <si>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</si>
  <si>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</si>
  <si>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</si>
  <si>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</si>
  <si>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</si>
  <si>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</si>
  <si>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</si>
  <si>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</si>
  <si>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</si>
  <si>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</si>
  <si>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</si>
  <si>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</si>
  <si>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</si>
  <si>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</si>
  <si>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</si>
  <si>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</si>
  <si>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</si>
  <si>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</si>
  <si>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</si>
  <si>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</si>
  <si>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</si>
  <si>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</si>
  <si>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</si>
  <si>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</si>
  <si>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</si>
  <si>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</si>
  <si>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</si>
  <si>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</si>
  <si>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</si>
  <si>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</si>
  <si>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</si>
  <si>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</si>
  <si>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</si>
  <si>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</si>
  <si>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</si>
  <si>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</si>
  <si>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</si>
  <si>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</si>
  <si>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</si>
  <si>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</si>
  <si>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</si>
  <si>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</si>
  <si>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</si>
  <si>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</si>
  <si>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</si>
  <si>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</si>
  <si>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</si>
  <si>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</si>
  <si>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</si>
  <si>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</si>
  <si>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</si>
  <si>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</si>
  <si>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</si>
  <si>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</si>
  <si>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</si>
  <si>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</si>
  <si>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</si>
  <si>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</si>
  <si>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</si>
  <si>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</si>
  <si>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</si>
  <si>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</si>
  <si>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</si>
  <si>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</si>
  <si>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</si>
  <si>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</si>
  <si>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</si>
  <si>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</si>
  <si>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</si>
  <si>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</si>
  <si>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</si>
  <si>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</si>
  <si>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</si>
  <si>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</si>
  <si>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</si>
  <si>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</si>
  <si>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</si>
  <si>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</si>
  <si>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</si>
  <si>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</si>
  <si>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</si>
  <si>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</si>
  <si>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</si>
  <si>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</si>
  <si>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</si>
  <si>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</si>
  <si>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</si>
  <si>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</si>
  <si>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</si>
  <si>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</si>
  <si>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</si>
  <si>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</si>
  <si>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</si>
  <si>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</si>
  <si>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</si>
  <si>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</si>
  <si>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</si>
  <si>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</si>
  <si>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</si>
  <si>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</si>
  <si>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</si>
  <si>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</si>
  <si>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</si>
  <si>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</si>
  <si>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</si>
  <si>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</si>
  <si>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</si>
  <si>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</si>
  <si>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</si>
  <si>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</si>
  <si>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</si>
  <si>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</si>
  <si>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</si>
  <si>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</si>
  <si>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</si>
  <si>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</si>
  <si>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</si>
  <si>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</si>
  <si>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</si>
  <si>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</si>
  <si>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</si>
  <si>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</si>
  <si>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</si>
  <si>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</si>
  <si>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</si>
  <si>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</si>
  <si>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</si>
  <si>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</si>
  <si>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</si>
  <si>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</si>
  <si>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</si>
  <si>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</si>
  <si>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</si>
  <si>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</si>
  <si>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Информация о сельскохозяйственных работах по состоянию на 20 июля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</si>
</sst>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2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164" fontId="11" fillId="3" borderId="3" xfId="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zoomScale="60" zoomScaleNormal="70" zoomScalePageLayoutView="82" workbookViewId="0">
      <pane xSplit="3" ySplit="6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Y5" sqref="E5:Y6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90" customWidth="1"/>
    <col min="9" max="9" width="14" style="90" customWidth="1"/>
    <col min="10" max="11" width="13.7109375" style="90" customWidth="1"/>
    <col min="12" max="12" width="13.7109375" style="1" customWidth="1"/>
    <col min="13" max="16" width="13.7109375" style="90" customWidth="1"/>
    <col min="17" max="17" width="13.5703125" style="90" customWidth="1"/>
    <col min="18" max="25" width="13.7109375" style="90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4"/>
    </row>
    <row r="2" spans="1:26" s="3" customFormat="1" ht="29.25" customHeight="1" thickBot="1" x14ac:dyDescent="0.3">
      <c r="A2" s="164" t="s">
        <v>218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</row>
    <row r="3" spans="1:26" s="3" customFormat="1" ht="3.75" hidden="1" customHeight="1" thickBot="1" x14ac:dyDescent="0.3">
      <c r="A3" s="4"/>
      <c r="B3" s="4"/>
      <c r="C3" s="4"/>
      <c r="D3" s="4"/>
      <c r="E3" s="91"/>
      <c r="F3" s="91"/>
      <c r="G3" s="91" t="s">
        <v>1</v>
      </c>
      <c r="H3" s="91"/>
      <c r="I3" s="91"/>
      <c r="J3" s="91"/>
      <c r="K3" s="91"/>
      <c r="L3" s="4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113" t="s">
        <v>2</v>
      </c>
      <c r="Y3" s="113"/>
    </row>
    <row r="4" spans="1:26" s="2" customFormat="1" ht="17.25" customHeight="1" thickBot="1" x14ac:dyDescent="0.35">
      <c r="A4" s="165" t="s">
        <v>3</v>
      </c>
      <c r="B4" s="168" t="s">
        <v>210</v>
      </c>
      <c r="C4" s="171" t="s">
        <v>211</v>
      </c>
      <c r="D4" s="171" t="s">
        <v>212</v>
      </c>
      <c r="E4" s="174" t="s">
        <v>4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6"/>
      <c r="Z4" s="2" t="s">
        <v>0</v>
      </c>
    </row>
    <row r="5" spans="1:26" s="2" customFormat="1" ht="87" customHeight="1" x14ac:dyDescent="0.25">
      <c r="A5" s="166"/>
      <c r="B5" s="169"/>
      <c r="C5" s="172"/>
      <c r="D5" s="172"/>
      <c r="E5" s="177" t="s">
        <v>5</v>
      </c>
      <c r="F5" s="177" t="s">
        <v>6</v>
      </c>
      <c r="G5" s="177" t="s">
        <v>7</v>
      </c>
      <c r="H5" s="177" t="s">
        <v>8</v>
      </c>
      <c r="I5" s="177" t="s">
        <v>9</v>
      </c>
      <c r="J5" s="177" t="s">
        <v>10</v>
      </c>
      <c r="K5" s="177" t="s">
        <v>11</v>
      </c>
      <c r="L5" s="177" t="s">
        <v>12</v>
      </c>
      <c r="M5" s="177" t="s">
        <v>13</v>
      </c>
      <c r="N5" s="177" t="s">
        <v>14</v>
      </c>
      <c r="O5" s="177" t="s">
        <v>15</v>
      </c>
      <c r="P5" s="177" t="s">
        <v>16</v>
      </c>
      <c r="Q5" s="177" t="s">
        <v>17</v>
      </c>
      <c r="R5" s="177" t="s">
        <v>18</v>
      </c>
      <c r="S5" s="177" t="s">
        <v>19</v>
      </c>
      <c r="T5" s="177" t="s">
        <v>20</v>
      </c>
      <c r="U5" s="177" t="s">
        <v>21</v>
      </c>
      <c r="V5" s="177" t="s">
        <v>22</v>
      </c>
      <c r="W5" s="177" t="s">
        <v>23</v>
      </c>
      <c r="X5" s="177" t="s">
        <v>24</v>
      </c>
      <c r="Y5" s="177" t="s">
        <v>25</v>
      </c>
    </row>
    <row r="6" spans="1:26" s="2" customFormat="1" ht="69.75" customHeight="1" thickBot="1" x14ac:dyDescent="0.3">
      <c r="A6" s="167"/>
      <c r="B6" s="170"/>
      <c r="C6" s="173"/>
      <c r="D6" s="173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35">
        <f t="shared" si="1"/>
        <v>1.8017408123791103</v>
      </c>
      <c r="F9" s="135">
        <f t="shared" si="1"/>
        <v>1.0771388499298737</v>
      </c>
      <c r="G9" s="135">
        <f t="shared" si="1"/>
        <v>1.0081546360616127</v>
      </c>
      <c r="H9" s="135">
        <f t="shared" si="1"/>
        <v>1</v>
      </c>
      <c r="I9" s="135">
        <f t="shared" si="1"/>
        <v>1</v>
      </c>
      <c r="J9" s="135">
        <f t="shared" si="1"/>
        <v>1.1718701700154559</v>
      </c>
      <c r="K9" s="135">
        <f t="shared" si="1"/>
        <v>1.0022573363431151</v>
      </c>
      <c r="L9" s="135">
        <f t="shared" si="1"/>
        <v>1.0073397780164697</v>
      </c>
      <c r="M9" s="135">
        <f t="shared" si="1"/>
        <v>1.3853572994300745</v>
      </c>
      <c r="N9" s="135">
        <f t="shared" si="1"/>
        <v>1.199421965317919</v>
      </c>
      <c r="O9" s="135">
        <f t="shared" si="1"/>
        <v>1.0943635212159595</v>
      </c>
      <c r="P9" s="135">
        <f t="shared" si="1"/>
        <v>1</v>
      </c>
      <c r="Q9" s="135">
        <f t="shared" si="1"/>
        <v>1.5239628040057225</v>
      </c>
      <c r="R9" s="135">
        <f t="shared" si="1"/>
        <v>1</v>
      </c>
      <c r="S9" s="135">
        <f t="shared" si="1"/>
        <v>1.0346983432322601</v>
      </c>
      <c r="T9" s="135">
        <f t="shared" si="1"/>
        <v>0.99185946872322195</v>
      </c>
      <c r="U9" s="135">
        <f t="shared" si="1"/>
        <v>1</v>
      </c>
      <c r="V9" s="135">
        <f t="shared" si="1"/>
        <v>1</v>
      </c>
      <c r="W9" s="135">
        <f t="shared" si="1"/>
        <v>1.1708222811671087</v>
      </c>
      <c r="X9" s="135">
        <f t="shared" si="1"/>
        <v>1.0715178794698674</v>
      </c>
      <c r="Y9" s="135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5">
        <f>E10/E8</f>
        <v>1</v>
      </c>
      <c r="F11" s="135">
        <f>F10/F8</f>
        <v>0.95833333333333337</v>
      </c>
      <c r="G11" s="135">
        <f t="shared" ref="G11:Y11" si="2">G10/G8</f>
        <v>1</v>
      </c>
      <c r="H11" s="135">
        <v>0.99</v>
      </c>
      <c r="I11" s="135">
        <f t="shared" si="2"/>
        <v>1</v>
      </c>
      <c r="J11" s="135">
        <f t="shared" si="2"/>
        <v>1</v>
      </c>
      <c r="K11" s="135">
        <v>1</v>
      </c>
      <c r="L11" s="135">
        <v>0.99</v>
      </c>
      <c r="M11" s="135">
        <f t="shared" si="2"/>
        <v>1</v>
      </c>
      <c r="N11" s="135">
        <f t="shared" si="2"/>
        <v>0.97590361445783136</v>
      </c>
      <c r="O11" s="135">
        <v>0.98</v>
      </c>
      <c r="P11" s="135">
        <f t="shared" si="2"/>
        <v>1</v>
      </c>
      <c r="Q11" s="135">
        <v>0.998</v>
      </c>
      <c r="R11" s="135">
        <f t="shared" si="2"/>
        <v>1</v>
      </c>
      <c r="S11" s="135">
        <f t="shared" si="2"/>
        <v>1.0001208459214501</v>
      </c>
      <c r="T11" s="135">
        <v>0.93</v>
      </c>
      <c r="U11" s="135">
        <v>1</v>
      </c>
      <c r="V11" s="135">
        <v>1</v>
      </c>
      <c r="W11" s="135">
        <f t="shared" si="2"/>
        <v>1</v>
      </c>
      <c r="X11" s="135">
        <f t="shared" si="2"/>
        <v>1</v>
      </c>
      <c r="Y11" s="135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6">
        <v>110</v>
      </c>
      <c r="F12" s="136">
        <v>830</v>
      </c>
      <c r="G12" s="136">
        <v>3010</v>
      </c>
      <c r="H12" s="136">
        <v>2395</v>
      </c>
      <c r="I12" s="136">
        <v>873</v>
      </c>
      <c r="J12" s="136">
        <v>3250</v>
      </c>
      <c r="K12" s="136">
        <v>780</v>
      </c>
      <c r="L12" s="136">
        <v>681</v>
      </c>
      <c r="M12" s="136">
        <v>725</v>
      </c>
      <c r="N12" s="136">
        <v>525</v>
      </c>
      <c r="O12" s="136">
        <v>860</v>
      </c>
      <c r="P12" s="136">
        <v>920</v>
      </c>
      <c r="Q12" s="136">
        <v>1513</v>
      </c>
      <c r="R12" s="136"/>
      <c r="S12" s="136">
        <v>1662</v>
      </c>
      <c r="T12" s="136">
        <v>675</v>
      </c>
      <c r="U12" s="136">
        <v>1620</v>
      </c>
      <c r="V12" s="136">
        <v>534</v>
      </c>
      <c r="W12" s="136">
        <v>1349</v>
      </c>
      <c r="X12" s="136">
        <v>4370</v>
      </c>
      <c r="Y12" s="136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5">
        <v>268.39999999999998</v>
      </c>
      <c r="F16" s="115">
        <v>181.8</v>
      </c>
      <c r="G16" s="115">
        <v>597.6</v>
      </c>
      <c r="H16" s="115">
        <v>1396.4</v>
      </c>
      <c r="I16" s="115">
        <v>363.2</v>
      </c>
      <c r="J16" s="115">
        <v>496.3</v>
      </c>
      <c r="K16" s="115">
        <v>781</v>
      </c>
      <c r="L16" s="115">
        <v>850.5</v>
      </c>
      <c r="M16" s="115">
        <v>782.1</v>
      </c>
      <c r="N16" s="115">
        <v>210</v>
      </c>
      <c r="O16" s="115">
        <v>484.8</v>
      </c>
      <c r="P16" s="115">
        <v>248.3</v>
      </c>
      <c r="Q16" s="115">
        <v>516.20000000000005</v>
      </c>
      <c r="R16" s="115">
        <v>356</v>
      </c>
      <c r="S16" s="115">
        <v>868</v>
      </c>
      <c r="T16" s="115">
        <v>561.20000000000005</v>
      </c>
      <c r="U16" s="115">
        <v>219.8</v>
      </c>
      <c r="V16" s="115">
        <v>145.1</v>
      </c>
      <c r="W16" s="115">
        <v>605.70000000000005</v>
      </c>
      <c r="X16" s="115">
        <v>1368.7</v>
      </c>
      <c r="Y16" s="115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9">
        <v>7600</v>
      </c>
      <c r="F20" s="89">
        <v>1982</v>
      </c>
      <c r="G20" s="89">
        <v>4437</v>
      </c>
      <c r="H20" s="89">
        <v>4816</v>
      </c>
      <c r="I20" s="89">
        <v>3156</v>
      </c>
      <c r="J20" s="89">
        <v>5900</v>
      </c>
      <c r="K20" s="89">
        <v>2436</v>
      </c>
      <c r="L20" s="89">
        <v>2915</v>
      </c>
      <c r="M20" s="89">
        <v>4229</v>
      </c>
      <c r="N20" s="89">
        <v>1458.5</v>
      </c>
      <c r="O20" s="89">
        <v>2125</v>
      </c>
      <c r="P20" s="89">
        <v>5235</v>
      </c>
      <c r="Q20" s="89">
        <v>3645</v>
      </c>
      <c r="R20" s="89">
        <v>5112</v>
      </c>
      <c r="S20" s="89">
        <v>6843</v>
      </c>
      <c r="T20" s="89">
        <v>3550</v>
      </c>
      <c r="U20" s="89">
        <v>1693</v>
      </c>
      <c r="V20" s="89">
        <v>691</v>
      </c>
      <c r="W20" s="89">
        <v>6400</v>
      </c>
      <c r="X20" s="89">
        <v>5492</v>
      </c>
      <c r="Y20" s="89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8">
        <f t="shared" ref="E22:Y22" si="5">E21/E20</f>
        <v>0</v>
      </c>
      <c r="F22" s="88">
        <f t="shared" si="5"/>
        <v>0</v>
      </c>
      <c r="G22" s="88">
        <f t="shared" si="5"/>
        <v>0</v>
      </c>
      <c r="H22" s="88">
        <f t="shared" si="5"/>
        <v>0</v>
      </c>
      <c r="I22" s="88">
        <f t="shared" si="5"/>
        <v>0</v>
      </c>
      <c r="J22" s="88">
        <f t="shared" si="5"/>
        <v>0</v>
      </c>
      <c r="K22" s="88">
        <f t="shared" si="5"/>
        <v>0</v>
      </c>
      <c r="L22" s="88">
        <f t="shared" si="5"/>
        <v>0</v>
      </c>
      <c r="M22" s="88">
        <f t="shared" si="5"/>
        <v>0</v>
      </c>
      <c r="N22" s="88">
        <f t="shared" si="5"/>
        <v>0</v>
      </c>
      <c r="O22" s="88">
        <f t="shared" si="5"/>
        <v>0</v>
      </c>
      <c r="P22" s="88">
        <f t="shared" si="5"/>
        <v>0</v>
      </c>
      <c r="Q22" s="88">
        <f t="shared" si="5"/>
        <v>0</v>
      </c>
      <c r="R22" s="88">
        <f t="shared" si="5"/>
        <v>0</v>
      </c>
      <c r="S22" s="88">
        <f t="shared" si="5"/>
        <v>0</v>
      </c>
      <c r="T22" s="88">
        <f t="shared" si="5"/>
        <v>0</v>
      </c>
      <c r="U22" s="88">
        <f t="shared" si="5"/>
        <v>0</v>
      </c>
      <c r="V22" s="88">
        <f t="shared" si="5"/>
        <v>0</v>
      </c>
      <c r="W22" s="88">
        <f t="shared" si="5"/>
        <v>0</v>
      </c>
      <c r="X22" s="88">
        <f t="shared" si="5"/>
        <v>0</v>
      </c>
      <c r="Y22" s="88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7" customFormat="1" ht="30" hidden="1" customHeight="1" x14ac:dyDescent="0.2">
      <c r="A27" s="85" t="s">
        <v>184</v>
      </c>
      <c r="B27" s="86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8">
        <f t="shared" si="9"/>
        <v>1</v>
      </c>
      <c r="F29" s="88">
        <f t="shared" si="9"/>
        <v>0.72149344096871848</v>
      </c>
      <c r="G29" s="88">
        <f t="shared" si="9"/>
        <v>1</v>
      </c>
      <c r="H29" s="88">
        <f t="shared" si="9"/>
        <v>0.20307308970099669</v>
      </c>
      <c r="I29" s="88">
        <f t="shared" si="9"/>
        <v>0.93346007604562742</v>
      </c>
      <c r="J29" s="88">
        <f t="shared" si="9"/>
        <v>0.86881355932203386</v>
      </c>
      <c r="K29" s="88">
        <f t="shared" si="9"/>
        <v>0.99589490968801309</v>
      </c>
      <c r="L29" s="88">
        <f t="shared" si="9"/>
        <v>1</v>
      </c>
      <c r="M29" s="88">
        <f t="shared" si="9"/>
        <v>0.11302908489004493</v>
      </c>
      <c r="N29" s="88">
        <f t="shared" si="9"/>
        <v>1.0003428179636613</v>
      </c>
      <c r="O29" s="88">
        <f t="shared" si="9"/>
        <v>0.94117647058823528</v>
      </c>
      <c r="P29" s="88">
        <f t="shared" si="9"/>
        <v>0.96829035339063996</v>
      </c>
      <c r="Q29" s="88">
        <f t="shared" si="9"/>
        <v>0.95884773662551437</v>
      </c>
      <c r="R29" s="88">
        <f t="shared" si="9"/>
        <v>0</v>
      </c>
      <c r="S29" s="88">
        <f t="shared" si="9"/>
        <v>1</v>
      </c>
      <c r="T29" s="88">
        <f t="shared" si="9"/>
        <v>1</v>
      </c>
      <c r="U29" s="88">
        <f t="shared" si="9"/>
        <v>0.59066745422327227</v>
      </c>
      <c r="V29" s="88">
        <f t="shared" si="9"/>
        <v>0.98552821997105644</v>
      </c>
      <c r="W29" s="88">
        <f t="shared" si="9"/>
        <v>1</v>
      </c>
      <c r="X29" s="88">
        <f t="shared" si="9"/>
        <v>1</v>
      </c>
      <c r="Y29" s="88">
        <f t="shared" si="9"/>
        <v>1</v>
      </c>
    </row>
    <row r="30" spans="1:26" s="11" customFormat="1" ht="30" hidden="1" customHeight="1" x14ac:dyDescent="0.2">
      <c r="A30" s="10" t="s">
        <v>213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8">
        <f>B31/B30</f>
        <v>0</v>
      </c>
      <c r="C32" s="22">
        <f t="shared" si="8"/>
        <v>0</v>
      </c>
      <c r="D32" s="14" t="e">
        <f t="shared" si="0"/>
        <v>#DIV/0!</v>
      </c>
      <c r="E32" s="88">
        <f>E31/E30</f>
        <v>0</v>
      </c>
      <c r="F32" s="88">
        <f t="shared" ref="F32:Y32" si="10">F31/F30</f>
        <v>0</v>
      </c>
      <c r="G32" s="88">
        <f t="shared" si="10"/>
        <v>0</v>
      </c>
      <c r="H32" s="88">
        <f t="shared" si="10"/>
        <v>0</v>
      </c>
      <c r="I32" s="88">
        <f t="shared" si="10"/>
        <v>0</v>
      </c>
      <c r="J32" s="88">
        <f t="shared" si="10"/>
        <v>0</v>
      </c>
      <c r="K32" s="88">
        <f t="shared" si="10"/>
        <v>0</v>
      </c>
      <c r="L32" s="88">
        <f t="shared" si="10"/>
        <v>0</v>
      </c>
      <c r="M32" s="88">
        <f t="shared" si="10"/>
        <v>0</v>
      </c>
      <c r="N32" s="88">
        <f t="shared" si="10"/>
        <v>0</v>
      </c>
      <c r="O32" s="88">
        <f t="shared" si="10"/>
        <v>0</v>
      </c>
      <c r="P32" s="88">
        <f>P31/Q30</f>
        <v>0</v>
      </c>
      <c r="Q32" s="88">
        <f>Q31/R30</f>
        <v>0</v>
      </c>
      <c r="R32" s="88">
        <f>R31/S30</f>
        <v>0</v>
      </c>
      <c r="S32" s="88">
        <f>S31/T30</f>
        <v>0</v>
      </c>
      <c r="T32" s="88">
        <f t="shared" si="10"/>
        <v>0</v>
      </c>
      <c r="U32" s="88">
        <f t="shared" si="10"/>
        <v>0</v>
      </c>
      <c r="V32" s="88">
        <f t="shared" si="10"/>
        <v>0</v>
      </c>
      <c r="W32" s="88">
        <f t="shared" si="10"/>
        <v>0</v>
      </c>
      <c r="X32" s="88">
        <f t="shared" si="10"/>
        <v>0</v>
      </c>
      <c r="Y32" s="88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8">
        <f t="shared" si="12"/>
        <v>0.3427265803503427</v>
      </c>
      <c r="F36" s="88">
        <f t="shared" si="12"/>
        <v>0.71439336850037682</v>
      </c>
      <c r="G36" s="88">
        <f t="shared" si="12"/>
        <v>0.84695147241808377</v>
      </c>
      <c r="H36" s="88">
        <f t="shared" si="12"/>
        <v>0.40746017355264863</v>
      </c>
      <c r="I36" s="88">
        <f t="shared" si="12"/>
        <v>0.26930894308943087</v>
      </c>
      <c r="J36" s="88">
        <f t="shared" si="12"/>
        <v>0.80649717514124297</v>
      </c>
      <c r="K36" s="88">
        <f t="shared" si="12"/>
        <v>0.87356321839080464</v>
      </c>
      <c r="L36" s="88">
        <f t="shared" si="12"/>
        <v>0.82304785894206545</v>
      </c>
      <c r="M36" s="88">
        <f t="shared" si="12"/>
        <v>0.37468982630272951</v>
      </c>
      <c r="N36" s="88">
        <f t="shared" si="12"/>
        <v>0.75131894484412465</v>
      </c>
      <c r="O36" s="88">
        <f t="shared" si="12"/>
        <v>0.70854044283777673</v>
      </c>
      <c r="P36" s="88">
        <f>P35/Q30</f>
        <v>0.61972990777338599</v>
      </c>
      <c r="Q36" s="88">
        <f>Q35/R30</f>
        <v>1.1366683857658586</v>
      </c>
      <c r="R36" s="88">
        <f>R35/S30</f>
        <v>0.5235814419225634</v>
      </c>
      <c r="S36" s="88">
        <f>S35/T30</f>
        <v>0.66561043802423114</v>
      </c>
      <c r="T36" s="88">
        <f t="shared" si="12"/>
        <v>0.78546132339235786</v>
      </c>
      <c r="U36" s="88">
        <f t="shared" si="12"/>
        <v>0.59113300492610843</v>
      </c>
      <c r="V36" s="88">
        <f t="shared" si="12"/>
        <v>0.26510234648027958</v>
      </c>
      <c r="W36" s="88">
        <f t="shared" si="12"/>
        <v>0.72366717665058256</v>
      </c>
      <c r="X36" s="88">
        <f t="shared" si="12"/>
        <v>0.99484906564446574</v>
      </c>
      <c r="Y36" s="88">
        <f t="shared" si="12"/>
        <v>0.9873495834618945</v>
      </c>
      <c r="Z36" s="88"/>
      <c r="AA36" s="88"/>
      <c r="AB36" s="88"/>
      <c r="AC36" s="88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8" t="e">
        <f>E38/E37</f>
        <v>#DIV/0!</v>
      </c>
      <c r="F39" s="88" t="e">
        <f t="shared" ref="F39:Y39" si="13">F38/F37</f>
        <v>#DIV/0!</v>
      </c>
      <c r="G39" s="88" t="e">
        <f t="shared" si="13"/>
        <v>#DIV/0!</v>
      </c>
      <c r="H39" s="88" t="e">
        <f t="shared" si="13"/>
        <v>#DIV/0!</v>
      </c>
      <c r="I39" s="88" t="e">
        <f t="shared" si="13"/>
        <v>#DIV/0!</v>
      </c>
      <c r="J39" s="88" t="e">
        <f t="shared" si="13"/>
        <v>#DIV/0!</v>
      </c>
      <c r="K39" s="88" t="e">
        <f t="shared" si="13"/>
        <v>#DIV/0!</v>
      </c>
      <c r="L39" s="88" t="e">
        <f t="shared" si="13"/>
        <v>#DIV/0!</v>
      </c>
      <c r="M39" s="88" t="e">
        <f t="shared" si="13"/>
        <v>#DIV/0!</v>
      </c>
      <c r="N39" s="88" t="e">
        <f t="shared" si="13"/>
        <v>#DIV/0!</v>
      </c>
      <c r="O39" s="88" t="e">
        <f t="shared" si="13"/>
        <v>#DIV/0!</v>
      </c>
      <c r="P39" s="88" t="e">
        <f t="shared" si="13"/>
        <v>#DIV/0!</v>
      </c>
      <c r="Q39" s="88" t="e">
        <f t="shared" si="13"/>
        <v>#DIV/0!</v>
      </c>
      <c r="R39" s="88" t="e">
        <f t="shared" si="13"/>
        <v>#DIV/0!</v>
      </c>
      <c r="S39" s="88" t="e">
        <f t="shared" si="13"/>
        <v>#DIV/0!</v>
      </c>
      <c r="T39" s="88" t="e">
        <f t="shared" si="13"/>
        <v>#DIV/0!</v>
      </c>
      <c r="U39" s="88" t="e">
        <f t="shared" si="13"/>
        <v>#DIV/0!</v>
      </c>
      <c r="V39" s="88" t="e">
        <f t="shared" si="13"/>
        <v>#DIV/0!</v>
      </c>
      <c r="W39" s="88" t="e">
        <f t="shared" si="13"/>
        <v>#DIV/0!</v>
      </c>
      <c r="X39" s="88" t="e">
        <f t="shared" si="13"/>
        <v>#DIV/0!</v>
      </c>
      <c r="Y39" s="88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30" customFormat="1" ht="30" hidden="1" customHeight="1" x14ac:dyDescent="0.25">
      <c r="A41" s="127" t="s">
        <v>158</v>
      </c>
      <c r="B41" s="128">
        <v>214000</v>
      </c>
      <c r="C41" s="128">
        <f>SUM(E41:Y41)</f>
        <v>222813.5</v>
      </c>
      <c r="D41" s="14">
        <f t="shared" si="0"/>
        <v>1.0411845794392522</v>
      </c>
      <c r="E41" s="9">
        <v>16100</v>
      </c>
      <c r="F41" s="138">
        <v>7260</v>
      </c>
      <c r="G41" s="138">
        <v>15601</v>
      </c>
      <c r="H41" s="138">
        <v>13502</v>
      </c>
      <c r="I41" s="138">
        <v>6156</v>
      </c>
      <c r="J41" s="138">
        <v>15698</v>
      </c>
      <c r="K41" s="138">
        <v>7757</v>
      </c>
      <c r="L41" s="138">
        <v>11282</v>
      </c>
      <c r="M41" s="138">
        <v>10636</v>
      </c>
      <c r="N41" s="138">
        <v>3724</v>
      </c>
      <c r="O41" s="138">
        <v>6680</v>
      </c>
      <c r="P41" s="138">
        <v>9900</v>
      </c>
      <c r="Q41" s="138">
        <v>13435</v>
      </c>
      <c r="R41" s="138">
        <v>12998</v>
      </c>
      <c r="S41" s="138">
        <v>11222</v>
      </c>
      <c r="T41" s="138">
        <v>9728</v>
      </c>
      <c r="U41" s="138">
        <v>9102</v>
      </c>
      <c r="V41" s="138">
        <v>4626.5</v>
      </c>
      <c r="W41" s="138">
        <v>8736</v>
      </c>
      <c r="X41" s="138">
        <v>18395</v>
      </c>
      <c r="Y41" s="138">
        <v>10275</v>
      </c>
      <c r="Z41" s="129"/>
    </row>
    <row r="42" spans="1:29" s="2" customFormat="1" ht="30" hidden="1" customHeight="1" x14ac:dyDescent="0.25">
      <c r="A42" s="29" t="s">
        <v>215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5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7" t="s">
        <v>59</v>
      </c>
      <c r="B53" s="128">
        <v>5500</v>
      </c>
      <c r="C53" s="128">
        <f>SUM(E53:Y53)</f>
        <v>5134</v>
      </c>
      <c r="D53" s="14">
        <f t="shared" si="14"/>
        <v>0.93345454545454543</v>
      </c>
      <c r="E53" s="139">
        <v>180</v>
      </c>
      <c r="F53" s="139">
        <v>130</v>
      </c>
      <c r="G53" s="31">
        <v>802</v>
      </c>
      <c r="H53" s="31">
        <v>367</v>
      </c>
      <c r="I53" s="139">
        <v>10</v>
      </c>
      <c r="J53" s="139">
        <v>150</v>
      </c>
      <c r="K53" s="31">
        <v>505</v>
      </c>
      <c r="L53" s="31">
        <v>767</v>
      </c>
      <c r="M53" s="31">
        <v>250</v>
      </c>
      <c r="N53" s="139">
        <v>30</v>
      </c>
      <c r="O53" s="139">
        <v>180</v>
      </c>
      <c r="P53" s="139">
        <v>291</v>
      </c>
      <c r="Q53" s="139">
        <v>12</v>
      </c>
      <c r="R53" s="139">
        <v>400</v>
      </c>
      <c r="S53" s="139">
        <v>154</v>
      </c>
      <c r="T53" s="31">
        <v>60</v>
      </c>
      <c r="U53" s="31">
        <v>105</v>
      </c>
      <c r="V53" s="31">
        <v>20</v>
      </c>
      <c r="W53" s="31">
        <v>355</v>
      </c>
      <c r="X53" s="139">
        <v>366</v>
      </c>
      <c r="Y53" s="140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41">
        <v>180</v>
      </c>
      <c r="F54" s="141">
        <v>150</v>
      </c>
      <c r="G54" s="142">
        <v>802</v>
      </c>
      <c r="H54" s="142">
        <v>359</v>
      </c>
      <c r="I54" s="142">
        <v>52</v>
      </c>
      <c r="J54" s="142">
        <v>150</v>
      </c>
      <c r="K54" s="142">
        <v>566</v>
      </c>
      <c r="L54" s="142">
        <v>709</v>
      </c>
      <c r="M54" s="142">
        <v>244.25</v>
      </c>
      <c r="N54" s="141">
        <v>30</v>
      </c>
      <c r="O54" s="142">
        <v>217.5</v>
      </c>
      <c r="P54" s="142">
        <v>315</v>
      </c>
      <c r="Q54" s="142">
        <v>13</v>
      </c>
      <c r="R54" s="141">
        <v>401.5</v>
      </c>
      <c r="S54" s="142">
        <v>156.5</v>
      </c>
      <c r="T54" s="142">
        <v>60</v>
      </c>
      <c r="U54" s="142">
        <v>95</v>
      </c>
      <c r="V54" s="142">
        <v>41.4</v>
      </c>
      <c r="W54" s="142">
        <v>253</v>
      </c>
      <c r="X54" s="142">
        <v>366</v>
      </c>
      <c r="Y54" s="142"/>
      <c r="Z54" s="19"/>
    </row>
    <row r="55" spans="1:26" s="130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3">
        <f t="shared" ref="E55:X55" si="17">E54/E53</f>
        <v>1</v>
      </c>
      <c r="F55" s="143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3">
        <f t="shared" si="17"/>
        <v>5.2</v>
      </c>
      <c r="J55" s="143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3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3">
        <f t="shared" si="17"/>
        <v>1.0833333333333333</v>
      </c>
      <c r="R55" s="143">
        <f t="shared" si="17"/>
        <v>1.0037499999999999</v>
      </c>
      <c r="S55" s="143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3">
        <f t="shared" si="17"/>
        <v>1</v>
      </c>
      <c r="Y55" s="144"/>
      <c r="Z55" s="131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9"/>
      <c r="G56" s="31">
        <v>690</v>
      </c>
      <c r="H56" s="31"/>
      <c r="I56" s="31"/>
      <c r="J56" s="31"/>
      <c r="K56" s="31"/>
      <c r="L56" s="31"/>
      <c r="M56" s="31"/>
      <c r="N56" s="139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7" t="s">
        <v>152</v>
      </c>
      <c r="B57" s="128">
        <v>900</v>
      </c>
      <c r="C57" s="128">
        <f>SUM(E57:Y57)</f>
        <v>902</v>
      </c>
      <c r="D57" s="119">
        <f t="shared" si="14"/>
        <v>1.0022222222222221</v>
      </c>
      <c r="E57" s="139">
        <v>25</v>
      </c>
      <c r="F57" s="139">
        <v>100</v>
      </c>
      <c r="G57" s="31">
        <v>82</v>
      </c>
      <c r="H57" s="140"/>
      <c r="I57" s="139">
        <v>16</v>
      </c>
      <c r="J57" s="139">
        <v>10</v>
      </c>
      <c r="K57" s="31">
        <v>118</v>
      </c>
      <c r="L57" s="31">
        <v>75</v>
      </c>
      <c r="M57" s="31">
        <v>50</v>
      </c>
      <c r="N57" s="139">
        <v>4</v>
      </c>
      <c r="O57" s="139">
        <v>35</v>
      </c>
      <c r="P57" s="139">
        <v>97</v>
      </c>
      <c r="Q57" s="140"/>
      <c r="R57" s="139">
        <v>6</v>
      </c>
      <c r="S57" s="139">
        <v>36</v>
      </c>
      <c r="T57" s="31">
        <v>28</v>
      </c>
      <c r="U57" s="31">
        <v>5</v>
      </c>
      <c r="V57" s="31">
        <v>10</v>
      </c>
      <c r="W57" s="31">
        <v>95</v>
      </c>
      <c r="X57" s="139">
        <v>90</v>
      </c>
      <c r="Y57" s="139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5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8">
        <f>E58/E57</f>
        <v>1</v>
      </c>
      <c r="F59" s="88">
        <f t="shared" ref="F59:T59" si="18">F58/F57</f>
        <v>0.67500000000000004</v>
      </c>
      <c r="G59" s="88">
        <f t="shared" si="18"/>
        <v>1</v>
      </c>
      <c r="H59" s="88"/>
      <c r="I59" s="88">
        <f t="shared" si="18"/>
        <v>0.6875</v>
      </c>
      <c r="J59" s="88">
        <f>J58/J57</f>
        <v>1</v>
      </c>
      <c r="K59" s="88">
        <f t="shared" si="18"/>
        <v>1</v>
      </c>
      <c r="L59" s="88">
        <f t="shared" si="18"/>
        <v>1.0533333333333332</v>
      </c>
      <c r="M59" s="88">
        <f t="shared" si="18"/>
        <v>1</v>
      </c>
      <c r="N59" s="88">
        <f t="shared" si="18"/>
        <v>1</v>
      </c>
      <c r="O59" s="88">
        <f t="shared" si="18"/>
        <v>1.3714285714285714</v>
      </c>
      <c r="P59" s="88">
        <f t="shared" si="18"/>
        <v>1.0618556701030928</v>
      </c>
      <c r="Q59" s="88"/>
      <c r="R59" s="88">
        <f t="shared" si="18"/>
        <v>9.9166666666666667E-2</v>
      </c>
      <c r="S59" s="88">
        <f t="shared" si="18"/>
        <v>0.86111111111111116</v>
      </c>
      <c r="T59" s="88">
        <f t="shared" si="18"/>
        <v>0.32142857142857145</v>
      </c>
      <c r="U59" s="88">
        <f t="shared" ref="U59:Y59" si="19">U58/U57</f>
        <v>1.6</v>
      </c>
      <c r="V59" s="88">
        <f t="shared" si="19"/>
        <v>0.11000000000000001</v>
      </c>
      <c r="W59" s="88">
        <f t="shared" si="19"/>
        <v>1</v>
      </c>
      <c r="X59" s="88">
        <f t="shared" si="19"/>
        <v>1.0444444444444445</v>
      </c>
      <c r="Y59" s="88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6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7"/>
      <c r="Q73" s="147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9"/>
      <c r="I74" s="89"/>
      <c r="J74" s="33"/>
      <c r="K74" s="33"/>
      <c r="L74" s="33"/>
      <c r="M74" s="33"/>
      <c r="N74" s="33"/>
      <c r="O74" s="33"/>
      <c r="P74" s="147">
        <v>160</v>
      </c>
      <c r="Q74" s="147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7">
        <v>70</v>
      </c>
      <c r="Q75" s="147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7"/>
      <c r="Q76" s="147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7"/>
      <c r="Q77" s="147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7"/>
      <c r="Q78" s="147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7"/>
      <c r="Q79" s="147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5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8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9"/>
      <c r="F83" s="149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50">
        <f>(E42-E87)</f>
        <v>1385</v>
      </c>
      <c r="F86" s="150">
        <f t="shared" ref="F86:Y86" si="24">(F42-F87)</f>
        <v>1000</v>
      </c>
      <c r="G86" s="150">
        <f t="shared" si="24"/>
        <v>101</v>
      </c>
      <c r="H86" s="150">
        <f t="shared" si="24"/>
        <v>2400</v>
      </c>
      <c r="I86" s="150">
        <f t="shared" si="24"/>
        <v>221</v>
      </c>
      <c r="J86" s="150">
        <f t="shared" si="24"/>
        <v>0</v>
      </c>
      <c r="K86" s="150">
        <f t="shared" si="24"/>
        <v>580</v>
      </c>
      <c r="L86" s="150">
        <f t="shared" si="24"/>
        <v>216.95000000000073</v>
      </c>
      <c r="M86" s="150">
        <f t="shared" si="24"/>
        <v>1969</v>
      </c>
      <c r="N86" s="150">
        <f t="shared" si="24"/>
        <v>1014</v>
      </c>
      <c r="O86" s="150">
        <f t="shared" si="24"/>
        <v>1167</v>
      </c>
      <c r="P86" s="150">
        <f t="shared" si="24"/>
        <v>1589</v>
      </c>
      <c r="Q86" s="150">
        <f t="shared" si="24"/>
        <v>1581</v>
      </c>
      <c r="R86" s="150">
        <f t="shared" si="24"/>
        <v>566</v>
      </c>
      <c r="S86" s="150">
        <f t="shared" si="24"/>
        <v>1420</v>
      </c>
      <c r="T86" s="150">
        <f t="shared" si="24"/>
        <v>2518.3000000000002</v>
      </c>
      <c r="U86" s="150">
        <f t="shared" si="24"/>
        <v>0</v>
      </c>
      <c r="V86" s="150">
        <f t="shared" si="24"/>
        <v>919.5</v>
      </c>
      <c r="W86" s="150">
        <f t="shared" si="24"/>
        <v>2839</v>
      </c>
      <c r="X86" s="150">
        <f t="shared" si="24"/>
        <v>240</v>
      </c>
      <c r="Y86" s="150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5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784</v>
      </c>
      <c r="D99" s="14" t="e">
        <f t="shared" si="14"/>
        <v>#DIV/0!</v>
      </c>
      <c r="E99" s="9"/>
      <c r="F99" s="9">
        <v>91</v>
      </c>
      <c r="G99" s="9"/>
      <c r="H99" s="9"/>
      <c r="I99" s="9"/>
      <c r="J99" s="9"/>
      <c r="K99" s="9"/>
      <c r="L99" s="9"/>
      <c r="M99" s="9"/>
      <c r="N99" s="9"/>
      <c r="O99" s="9">
        <v>77</v>
      </c>
      <c r="P99" s="9"/>
      <c r="Q99" s="9">
        <v>154</v>
      </c>
      <c r="R99" s="9"/>
      <c r="S99" s="9"/>
      <c r="T99" s="9"/>
      <c r="U99" s="9"/>
      <c r="V99" s="9">
        <v>402</v>
      </c>
      <c r="W99" s="9">
        <v>60</v>
      </c>
      <c r="X99" s="9"/>
      <c r="Y99" s="9"/>
    </row>
    <row r="100" spans="1:26" s="44" customFormat="1" ht="33" hidden="1" customHeight="1" outlineLevel="1" x14ac:dyDescent="0.2">
      <c r="A100" s="12" t="s">
        <v>89</v>
      </c>
      <c r="B100" s="35"/>
      <c r="C100" s="18">
        <f t="shared" si="23"/>
        <v>1748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>
        <v>52</v>
      </c>
      <c r="N100" s="9"/>
      <c r="O100" s="9">
        <v>70</v>
      </c>
      <c r="P100" s="9">
        <v>200</v>
      </c>
      <c r="Q100" s="9">
        <v>809</v>
      </c>
      <c r="R100" s="9"/>
      <c r="S100" s="9">
        <v>240</v>
      </c>
      <c r="T100" s="9"/>
      <c r="U100" s="9">
        <v>20</v>
      </c>
      <c r="V100" s="9">
        <v>6</v>
      </c>
      <c r="W100" s="9"/>
      <c r="X100" s="9">
        <v>351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301407</v>
      </c>
      <c r="D101" s="14">
        <f t="shared" si="14"/>
        <v>0.99399789596572863</v>
      </c>
      <c r="E101" s="9">
        <v>15618</v>
      </c>
      <c r="F101" s="9">
        <v>9881</v>
      </c>
      <c r="G101" s="9">
        <v>17818</v>
      </c>
      <c r="H101" s="9">
        <v>19159</v>
      </c>
      <c r="I101" s="9">
        <v>9522</v>
      </c>
      <c r="J101" s="9">
        <v>22534</v>
      </c>
      <c r="K101" s="9">
        <v>13480</v>
      </c>
      <c r="L101" s="9">
        <v>13503</v>
      </c>
      <c r="M101" s="9">
        <v>15301</v>
      </c>
      <c r="N101" s="9">
        <v>5835</v>
      </c>
      <c r="O101" s="9">
        <v>8667</v>
      </c>
      <c r="P101" s="9">
        <v>15145</v>
      </c>
      <c r="Q101" s="9">
        <v>17433</v>
      </c>
      <c r="R101" s="9">
        <v>16968</v>
      </c>
      <c r="S101" s="9">
        <v>18751</v>
      </c>
      <c r="T101" s="9">
        <v>13696</v>
      </c>
      <c r="U101" s="9">
        <v>10438</v>
      </c>
      <c r="V101" s="9">
        <v>5721</v>
      </c>
      <c r="W101" s="9">
        <v>15507</v>
      </c>
      <c r="X101" s="9">
        <v>23648</v>
      </c>
      <c r="Y101" s="9">
        <v>12782</v>
      </c>
    </row>
    <row r="102" spans="1:26" s="110" customFormat="1" ht="30" customHeight="1" collapsed="1" x14ac:dyDescent="0.2">
      <c r="A102" s="125" t="s">
        <v>91</v>
      </c>
      <c r="B102" s="104"/>
      <c r="C102" s="18">
        <f t="shared" si="23"/>
        <v>1186</v>
      </c>
      <c r="D102" s="14"/>
      <c r="E102" s="89">
        <v>50</v>
      </c>
      <c r="F102" s="89"/>
      <c r="G102" s="89">
        <v>20</v>
      </c>
      <c r="H102" s="89"/>
      <c r="I102" s="89"/>
      <c r="J102" s="89"/>
      <c r="K102" s="89"/>
      <c r="L102" s="89">
        <v>50</v>
      </c>
      <c r="M102" s="89">
        <v>10</v>
      </c>
      <c r="N102" s="89"/>
      <c r="O102" s="89"/>
      <c r="P102" s="89"/>
      <c r="Q102" s="89"/>
      <c r="R102" s="89"/>
      <c r="S102" s="89"/>
      <c r="T102" s="89"/>
      <c r="U102" s="89">
        <v>6</v>
      </c>
      <c r="V102" s="89"/>
      <c r="W102" s="89"/>
      <c r="X102" s="89">
        <v>1050</v>
      </c>
      <c r="Y102" s="89"/>
      <c r="Z102" s="124"/>
    </row>
    <row r="103" spans="1:26" s="11" customFormat="1" ht="30" hidden="1" customHeight="1" x14ac:dyDescent="0.2">
      <c r="A103" s="10" t="s">
        <v>201</v>
      </c>
      <c r="B103" s="22"/>
      <c r="C103" s="18">
        <f t="shared" si="23"/>
        <v>298834</v>
      </c>
      <c r="D103" s="14" t="e">
        <f t="shared" si="14"/>
        <v>#DIV/0!</v>
      </c>
      <c r="E103" s="89">
        <f>E101-E100</f>
        <v>15618</v>
      </c>
      <c r="F103" s="89">
        <f>F101-F100-F99</f>
        <v>9790</v>
      </c>
      <c r="G103" s="89">
        <f t="shared" ref="G103:U103" si="25">G101-G100</f>
        <v>17818</v>
      </c>
      <c r="H103" s="89">
        <v>18910</v>
      </c>
      <c r="I103" s="89">
        <f t="shared" si="25"/>
        <v>9522</v>
      </c>
      <c r="J103" s="89">
        <f t="shared" si="25"/>
        <v>22534</v>
      </c>
      <c r="K103" s="89">
        <f t="shared" si="25"/>
        <v>13480</v>
      </c>
      <c r="L103" s="89">
        <f t="shared" si="25"/>
        <v>13503</v>
      </c>
      <c r="M103" s="89">
        <f>M101-M100</f>
        <v>15249</v>
      </c>
      <c r="N103" s="89">
        <f t="shared" si="25"/>
        <v>5835</v>
      </c>
      <c r="O103" s="89">
        <f>O101-O100-O99</f>
        <v>8520</v>
      </c>
      <c r="P103" s="89">
        <f t="shared" si="25"/>
        <v>14945</v>
      </c>
      <c r="Q103" s="89">
        <f>Q101-Q99-Q100</f>
        <v>16470</v>
      </c>
      <c r="R103" s="89">
        <v>17176</v>
      </c>
      <c r="S103" s="89">
        <f t="shared" si="25"/>
        <v>18511</v>
      </c>
      <c r="T103" s="89">
        <f>T101-T100</f>
        <v>13696</v>
      </c>
      <c r="U103" s="89">
        <f t="shared" si="25"/>
        <v>10418</v>
      </c>
      <c r="V103" s="89">
        <f>V101-V100-V99</f>
        <v>5313</v>
      </c>
      <c r="W103" s="89">
        <f>W101-W100-W99</f>
        <v>15447</v>
      </c>
      <c r="X103" s="89">
        <f>X101-X100</f>
        <v>23297</v>
      </c>
      <c r="Y103" s="89">
        <f>Y101-Y100</f>
        <v>12782</v>
      </c>
    </row>
    <row r="104" spans="1:26" s="11" customFormat="1" ht="30" hidden="1" customHeight="1" x14ac:dyDescent="0.2">
      <c r="A104" s="12" t="s">
        <v>172</v>
      </c>
      <c r="B104" s="27">
        <f>B102/B101</f>
        <v>0</v>
      </c>
      <c r="C104" s="18">
        <f t="shared" si="23"/>
        <v>5.4328663215435148E-2</v>
      </c>
      <c r="D104" s="14" t="e">
        <f t="shared" si="14"/>
        <v>#DIV/0!</v>
      </c>
      <c r="E104" s="27">
        <f>E102/E103</f>
        <v>3.2014342425406581E-3</v>
      </c>
      <c r="F104" s="27">
        <f t="shared" ref="F104:Y104" si="26">F102/F103</f>
        <v>0</v>
      </c>
      <c r="G104" s="27">
        <f t="shared" si="26"/>
        <v>1.1224604332697272E-3</v>
      </c>
      <c r="H104" s="27">
        <f t="shared" si="26"/>
        <v>0</v>
      </c>
      <c r="I104" s="27">
        <f t="shared" si="26"/>
        <v>0</v>
      </c>
      <c r="J104" s="27">
        <f t="shared" si="26"/>
        <v>0</v>
      </c>
      <c r="K104" s="27">
        <f t="shared" si="26"/>
        <v>0</v>
      </c>
      <c r="L104" s="27">
        <f t="shared" si="26"/>
        <v>3.7028808412945271E-3</v>
      </c>
      <c r="M104" s="27">
        <f>M102/M103</f>
        <v>6.5578070693160203E-4</v>
      </c>
      <c r="N104" s="27">
        <f t="shared" si="26"/>
        <v>0</v>
      </c>
      <c r="O104" s="27">
        <f t="shared" si="26"/>
        <v>0</v>
      </c>
      <c r="P104" s="27">
        <f t="shared" si="26"/>
        <v>0</v>
      </c>
      <c r="Q104" s="27">
        <f t="shared" si="26"/>
        <v>0</v>
      </c>
      <c r="R104" s="27">
        <f t="shared" si="26"/>
        <v>0</v>
      </c>
      <c r="S104" s="27">
        <f t="shared" si="26"/>
        <v>0</v>
      </c>
      <c r="T104" s="27">
        <f t="shared" si="26"/>
        <v>0</v>
      </c>
      <c r="U104" s="27">
        <f t="shared" si="26"/>
        <v>5.7592628143597624E-4</v>
      </c>
      <c r="V104" s="27">
        <f t="shared" si="26"/>
        <v>0</v>
      </c>
      <c r="W104" s="27">
        <f t="shared" si="26"/>
        <v>0</v>
      </c>
      <c r="X104" s="27">
        <f>X102/X103</f>
        <v>4.5070180709962659E-2</v>
      </c>
      <c r="Y104" s="27">
        <f t="shared" si="26"/>
        <v>0</v>
      </c>
    </row>
    <row r="105" spans="1:26" s="83" customFormat="1" ht="31.9" hidden="1" customHeight="1" x14ac:dyDescent="0.2">
      <c r="A105" s="81" t="s">
        <v>96</v>
      </c>
      <c r="B105" s="84">
        <f>B101-B102</f>
        <v>303227</v>
      </c>
      <c r="C105" s="18">
        <f t="shared" si="23"/>
        <v>297648</v>
      </c>
      <c r="D105" s="14">
        <f t="shared" si="14"/>
        <v>0.98160124263340665</v>
      </c>
      <c r="E105" s="118">
        <f>E103-E102</f>
        <v>15568</v>
      </c>
      <c r="F105" s="118">
        <f t="shared" ref="F105:L105" si="27">F103-F102</f>
        <v>9790</v>
      </c>
      <c r="G105" s="118">
        <f t="shared" si="27"/>
        <v>17798</v>
      </c>
      <c r="H105" s="118">
        <f>H103-H102</f>
        <v>18910</v>
      </c>
      <c r="I105" s="118">
        <f>I103-I102</f>
        <v>9522</v>
      </c>
      <c r="J105" s="118">
        <f t="shared" si="27"/>
        <v>22534</v>
      </c>
      <c r="K105" s="118">
        <f t="shared" si="27"/>
        <v>13480</v>
      </c>
      <c r="L105" s="118">
        <f t="shared" si="27"/>
        <v>13453</v>
      </c>
      <c r="M105" s="118">
        <f>M103-M102</f>
        <v>15239</v>
      </c>
      <c r="N105" s="118">
        <f>N103-N102</f>
        <v>5835</v>
      </c>
      <c r="O105" s="118">
        <f t="shared" ref="O105:Y105" si="28">O103-O102</f>
        <v>8520</v>
      </c>
      <c r="P105" s="118">
        <f t="shared" si="28"/>
        <v>14945</v>
      </c>
      <c r="Q105" s="118">
        <f>Q103-Q102</f>
        <v>16470</v>
      </c>
      <c r="R105" s="118">
        <f t="shared" si="28"/>
        <v>17176</v>
      </c>
      <c r="S105" s="118">
        <f t="shared" si="28"/>
        <v>18511</v>
      </c>
      <c r="T105" s="118">
        <f t="shared" si="28"/>
        <v>13696</v>
      </c>
      <c r="U105" s="118">
        <f t="shared" si="28"/>
        <v>10412</v>
      </c>
      <c r="V105" s="118">
        <f t="shared" si="28"/>
        <v>5313</v>
      </c>
      <c r="W105" s="118">
        <f>W103-W102</f>
        <v>15447</v>
      </c>
      <c r="X105" s="118">
        <f t="shared" si="28"/>
        <v>22247</v>
      </c>
      <c r="Y105" s="118">
        <f t="shared" si="28"/>
        <v>12782</v>
      </c>
      <c r="Z105" s="121"/>
    </row>
    <row r="106" spans="1:26" s="11" customFormat="1" ht="30" customHeight="1" x14ac:dyDescent="0.2">
      <c r="A106" s="10" t="s">
        <v>92</v>
      </c>
      <c r="B106" s="89"/>
      <c r="C106" s="18">
        <f t="shared" si="23"/>
        <v>386</v>
      </c>
      <c r="D106" s="14"/>
      <c r="E106" s="9">
        <v>50</v>
      </c>
      <c r="F106" s="9"/>
      <c r="G106" s="9"/>
      <c r="H106" s="9"/>
      <c r="I106" s="9"/>
      <c r="J106" s="9"/>
      <c r="K106" s="9"/>
      <c r="L106" s="9">
        <v>50</v>
      </c>
      <c r="M106" s="9">
        <v>10</v>
      </c>
      <c r="N106" s="9"/>
      <c r="O106" s="9"/>
      <c r="P106" s="9"/>
      <c r="Q106" s="9"/>
      <c r="R106" s="9"/>
      <c r="S106" s="9"/>
      <c r="T106" s="9"/>
      <c r="U106" s="9">
        <v>6</v>
      </c>
      <c r="V106" s="9"/>
      <c r="W106" s="9"/>
      <c r="X106" s="9">
        <v>270</v>
      </c>
      <c r="Y106" s="9"/>
    </row>
    <row r="107" spans="1:26" s="11" customFormat="1" ht="30" customHeight="1" x14ac:dyDescent="0.2">
      <c r="A107" s="10" t="s">
        <v>93</v>
      </c>
      <c r="B107" s="89"/>
      <c r="C107" s="18">
        <f t="shared" si="23"/>
        <v>230</v>
      </c>
      <c r="D107" s="14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>
        <v>230</v>
      </c>
      <c r="Y107" s="9"/>
    </row>
    <row r="108" spans="1:26" s="11" customFormat="1" ht="30" customHeight="1" x14ac:dyDescent="0.2">
      <c r="A108" s="10" t="s">
        <v>94</v>
      </c>
      <c r="B108" s="89"/>
      <c r="C108" s="18">
        <f t="shared" si="23"/>
        <v>20</v>
      </c>
      <c r="D108" s="14"/>
      <c r="E108" s="9"/>
      <c r="F108" s="9"/>
      <c r="G108" s="9">
        <v>20</v>
      </c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</row>
    <row r="109" spans="1:26" s="11" customFormat="1" ht="30" hidden="1" customHeight="1" x14ac:dyDescent="0.2">
      <c r="A109" s="10" t="s">
        <v>95</v>
      </c>
      <c r="B109" s="89"/>
      <c r="C109" s="18">
        <f t="shared" si="23"/>
        <v>0</v>
      </c>
      <c r="D109" s="14"/>
      <c r="E109" s="137"/>
      <c r="F109" s="137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</row>
    <row r="110" spans="1:26" s="11" customFormat="1" ht="30" hidden="1" customHeight="1" x14ac:dyDescent="0.2">
      <c r="A110" s="10" t="s">
        <v>205</v>
      </c>
      <c r="B110" s="89"/>
      <c r="C110" s="18">
        <f t="shared" si="23"/>
        <v>0</v>
      </c>
      <c r="D110" s="14"/>
      <c r="E110" s="152"/>
      <c r="F110" s="152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</row>
    <row r="111" spans="1:26" s="110" customFormat="1" ht="30" customHeight="1" x14ac:dyDescent="0.2">
      <c r="A111" s="125" t="s">
        <v>97</v>
      </c>
      <c r="B111" s="126"/>
      <c r="C111" s="18">
        <f t="shared" si="23"/>
        <v>428</v>
      </c>
      <c r="D111" s="14"/>
      <c r="E111" s="89">
        <v>50</v>
      </c>
      <c r="F111" s="89"/>
      <c r="G111" s="89">
        <v>20</v>
      </c>
      <c r="H111" s="89"/>
      <c r="I111" s="89"/>
      <c r="J111" s="89"/>
      <c r="K111" s="89"/>
      <c r="L111" s="89">
        <v>50</v>
      </c>
      <c r="M111" s="89">
        <v>10</v>
      </c>
      <c r="N111" s="89"/>
      <c r="O111" s="89"/>
      <c r="P111" s="89"/>
      <c r="Q111" s="89"/>
      <c r="R111" s="89"/>
      <c r="S111" s="89"/>
      <c r="T111" s="89"/>
      <c r="U111" s="89">
        <v>6</v>
      </c>
      <c r="V111" s="89"/>
      <c r="W111" s="89"/>
      <c r="X111" s="89">
        <v>292</v>
      </c>
      <c r="Y111" s="89"/>
      <c r="Z111" s="124"/>
    </row>
    <row r="112" spans="1:26" s="11" customFormat="1" ht="31.15" hidden="1" customHeight="1" x14ac:dyDescent="0.2">
      <c r="A112" s="12" t="s">
        <v>172</v>
      </c>
      <c r="B112" s="27">
        <f>B111/B101</f>
        <v>0</v>
      </c>
      <c r="C112" s="18">
        <f t="shared" si="23"/>
        <v>1524.920949365533</v>
      </c>
      <c r="D112" s="14"/>
      <c r="E112" s="27">
        <f t="shared" ref="E112" si="29">E111/E101</f>
        <v>3.2014342425406581E-3</v>
      </c>
      <c r="F112" s="27">
        <f>F111/F101</f>
        <v>0</v>
      </c>
      <c r="G112" s="27">
        <f t="shared" ref="G112:Y112" si="30">G111/G101</f>
        <v>1.1224604332697272E-3</v>
      </c>
      <c r="H112" s="27">
        <f t="shared" si="30"/>
        <v>0</v>
      </c>
      <c r="I112" s="27">
        <f t="shared" si="30"/>
        <v>0</v>
      </c>
      <c r="J112" s="27">
        <f t="shared" si="30"/>
        <v>0</v>
      </c>
      <c r="K112" s="27">
        <f t="shared" si="30"/>
        <v>0</v>
      </c>
      <c r="L112" s="27">
        <f t="shared" si="30"/>
        <v>3.7028808412945271E-3</v>
      </c>
      <c r="M112" s="27">
        <f>M103/M102</f>
        <v>1524.9</v>
      </c>
      <c r="N112" s="27">
        <f>N111/N101</f>
        <v>0</v>
      </c>
      <c r="O112" s="27">
        <f t="shared" si="30"/>
        <v>0</v>
      </c>
      <c r="P112" s="27">
        <f t="shared" si="30"/>
        <v>0</v>
      </c>
      <c r="Q112" s="27">
        <f t="shared" si="30"/>
        <v>0</v>
      </c>
      <c r="R112" s="27">
        <f t="shared" si="30"/>
        <v>0</v>
      </c>
      <c r="S112" s="27">
        <f t="shared" si="30"/>
        <v>0</v>
      </c>
      <c r="T112" s="27">
        <f t="shared" si="30"/>
        <v>0</v>
      </c>
      <c r="U112" s="27">
        <f t="shared" si="30"/>
        <v>5.7482276298141406E-4</v>
      </c>
      <c r="V112" s="27">
        <f t="shared" si="30"/>
        <v>0</v>
      </c>
      <c r="W112" s="27">
        <f t="shared" si="30"/>
        <v>0</v>
      </c>
      <c r="X112" s="27">
        <f t="shared" si="30"/>
        <v>1.2347767253044655E-2</v>
      </c>
      <c r="Y112" s="27">
        <f t="shared" si="30"/>
        <v>0</v>
      </c>
    </row>
    <row r="113" spans="1:25" s="11" customFormat="1" ht="30" customHeight="1" x14ac:dyDescent="0.2">
      <c r="A113" s="10" t="s">
        <v>193</v>
      </c>
      <c r="B113" s="89"/>
      <c r="C113" s="18">
        <f t="shared" si="23"/>
        <v>203</v>
      </c>
      <c r="D113" s="14"/>
      <c r="E113" s="9">
        <v>50</v>
      </c>
      <c r="F113" s="9"/>
      <c r="G113" s="9"/>
      <c r="H113" s="9"/>
      <c r="I113" s="9"/>
      <c r="J113" s="9"/>
      <c r="K113" s="9"/>
      <c r="L113" s="9">
        <v>50</v>
      </c>
      <c r="M113" s="9">
        <v>10</v>
      </c>
      <c r="N113" s="9"/>
      <c r="O113" s="9"/>
      <c r="P113" s="9"/>
      <c r="Q113" s="9"/>
      <c r="R113" s="9"/>
      <c r="S113" s="9"/>
      <c r="T113" s="9"/>
      <c r="U113" s="9">
        <v>6</v>
      </c>
      <c r="V113" s="9"/>
      <c r="W113" s="9"/>
      <c r="X113" s="9">
        <v>87</v>
      </c>
      <c r="Y113" s="9"/>
    </row>
    <row r="114" spans="1:25" s="11" customFormat="1" ht="30" hidden="1" customHeight="1" x14ac:dyDescent="0.2">
      <c r="A114" s="10" t="s">
        <v>93</v>
      </c>
      <c r="B114" s="89"/>
      <c r="C114" s="18">
        <f t="shared" si="23"/>
        <v>0</v>
      </c>
      <c r="D114" s="14" t="e">
        <f t="shared" ref="D114:D171" si="31">C114/B114</f>
        <v>#DIV/0!</v>
      </c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</row>
    <row r="115" spans="1:25" s="11" customFormat="1" ht="30" customHeight="1" x14ac:dyDescent="0.2">
      <c r="A115" s="10" t="s">
        <v>94</v>
      </c>
      <c r="B115" s="89"/>
      <c r="C115" s="18">
        <f t="shared" si="23"/>
        <v>20</v>
      </c>
      <c r="D115" s="14"/>
      <c r="E115" s="9"/>
      <c r="F115" s="9"/>
      <c r="G115" s="9">
        <v>20</v>
      </c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</row>
    <row r="116" spans="1:25" s="11" customFormat="1" ht="30" hidden="1" customHeight="1" x14ac:dyDescent="0.2">
      <c r="A116" s="10" t="s">
        <v>95</v>
      </c>
      <c r="B116" s="89"/>
      <c r="C116" s="18">
        <f t="shared" si="23"/>
        <v>0</v>
      </c>
      <c r="D116" s="14" t="e">
        <f t="shared" si="31"/>
        <v>#DIV/0!</v>
      </c>
      <c r="E116" s="137"/>
      <c r="F116" s="137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</row>
    <row r="117" spans="1:25" s="44" customFormat="1" ht="48" hidden="1" customHeight="1" x14ac:dyDescent="0.2">
      <c r="A117" s="12" t="s">
        <v>181</v>
      </c>
      <c r="B117" s="89"/>
      <c r="C117" s="18">
        <f t="shared" si="23"/>
        <v>0</v>
      </c>
      <c r="D117" s="14" t="e">
        <f t="shared" si="31"/>
        <v>#DIV/0!</v>
      </c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</row>
    <row r="118" spans="1:25" s="44" customFormat="1" ht="30" hidden="1" customHeight="1" x14ac:dyDescent="0.2">
      <c r="A118" s="10" t="s">
        <v>205</v>
      </c>
      <c r="B118" s="89"/>
      <c r="C118" s="18">
        <f t="shared" si="23"/>
        <v>0</v>
      </c>
      <c r="D118" s="14" t="e">
        <f t="shared" si="31"/>
        <v>#DIV/0!</v>
      </c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</row>
    <row r="119" spans="1:25" s="110" customFormat="1" ht="30" customHeight="1" x14ac:dyDescent="0.2">
      <c r="A119" s="29" t="s">
        <v>182</v>
      </c>
      <c r="B119" s="25"/>
      <c r="C119" s="18">
        <f t="shared" si="23"/>
        <v>1277</v>
      </c>
      <c r="D119" s="14"/>
      <c r="E119" s="89">
        <v>150</v>
      </c>
      <c r="F119" s="89"/>
      <c r="G119" s="89"/>
      <c r="H119" s="89"/>
      <c r="I119" s="89"/>
      <c r="J119" s="89"/>
      <c r="K119" s="89"/>
      <c r="L119" s="89">
        <v>125</v>
      </c>
      <c r="M119" s="89">
        <v>25</v>
      </c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>
        <v>977</v>
      </c>
      <c r="Y119" s="89"/>
    </row>
    <row r="120" spans="1:25" s="11" customFormat="1" ht="27" hidden="1" customHeight="1" x14ac:dyDescent="0.2">
      <c r="A120" s="12" t="s">
        <v>52</v>
      </c>
      <c r="B120" s="88" t="e">
        <f>B119/B117</f>
        <v>#DIV/0!</v>
      </c>
      <c r="C120" s="18" t="e">
        <f t="shared" si="23"/>
        <v>#DIV/0!</v>
      </c>
      <c r="D120" s="14"/>
      <c r="E120" s="88" t="e">
        <f t="shared" ref="E120:Y120" si="32">E119/E117</f>
        <v>#DIV/0!</v>
      </c>
      <c r="F120" s="88" t="e">
        <f t="shared" si="32"/>
        <v>#DIV/0!</v>
      </c>
      <c r="G120" s="89" t="e">
        <f t="shared" si="32"/>
        <v>#DIV/0!</v>
      </c>
      <c r="H120" s="89" t="e">
        <f t="shared" si="32"/>
        <v>#DIV/0!</v>
      </c>
      <c r="I120" s="89" t="e">
        <f t="shared" si="32"/>
        <v>#DIV/0!</v>
      </c>
      <c r="J120" s="89" t="e">
        <f t="shared" si="32"/>
        <v>#DIV/0!</v>
      </c>
      <c r="K120" s="89" t="e">
        <f t="shared" si="32"/>
        <v>#DIV/0!</v>
      </c>
      <c r="L120" s="89" t="e">
        <f t="shared" si="32"/>
        <v>#DIV/0!</v>
      </c>
      <c r="M120" s="89" t="e">
        <f t="shared" si="32"/>
        <v>#DIV/0!</v>
      </c>
      <c r="N120" s="89" t="e">
        <f t="shared" si="32"/>
        <v>#DIV/0!</v>
      </c>
      <c r="O120" s="89" t="e">
        <f t="shared" si="32"/>
        <v>#DIV/0!</v>
      </c>
      <c r="P120" s="89" t="e">
        <f t="shared" si="32"/>
        <v>#DIV/0!</v>
      </c>
      <c r="Q120" s="89" t="e">
        <f t="shared" si="32"/>
        <v>#DIV/0!</v>
      </c>
      <c r="R120" s="89" t="e">
        <f t="shared" si="32"/>
        <v>#DIV/0!</v>
      </c>
      <c r="S120" s="89" t="e">
        <f t="shared" si="32"/>
        <v>#DIV/0!</v>
      </c>
      <c r="T120" s="89" t="e">
        <f t="shared" si="32"/>
        <v>#DIV/0!</v>
      </c>
      <c r="U120" s="89" t="e">
        <f t="shared" si="32"/>
        <v>#DIV/0!</v>
      </c>
      <c r="V120" s="89" t="e">
        <f t="shared" si="32"/>
        <v>#DIV/0!</v>
      </c>
      <c r="W120" s="89" t="e">
        <f t="shared" si="32"/>
        <v>#DIV/0!</v>
      </c>
      <c r="X120" s="89" t="e">
        <f t="shared" si="32"/>
        <v>#DIV/0!</v>
      </c>
      <c r="Y120" s="89" t="e">
        <f t="shared" si="32"/>
        <v>#DIV/0!</v>
      </c>
    </row>
    <row r="121" spans="1:25" s="11" customFormat="1" ht="30" customHeight="1" x14ac:dyDescent="0.2">
      <c r="A121" s="10" t="s">
        <v>92</v>
      </c>
      <c r="B121" s="24"/>
      <c r="C121" s="18">
        <f t="shared" si="23"/>
        <v>605</v>
      </c>
      <c r="D121" s="14"/>
      <c r="E121" s="9">
        <v>150</v>
      </c>
      <c r="F121" s="9"/>
      <c r="G121" s="9"/>
      <c r="H121" s="9"/>
      <c r="I121" s="9"/>
      <c r="J121" s="9"/>
      <c r="K121" s="9"/>
      <c r="L121" s="9">
        <v>125</v>
      </c>
      <c r="M121" s="9">
        <v>25</v>
      </c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>
        <v>305</v>
      </c>
      <c r="Y121" s="9"/>
    </row>
    <row r="122" spans="1:25" s="11" customFormat="1" ht="30" hidden="1" customHeight="1" x14ac:dyDescent="0.2">
      <c r="A122" s="10" t="s">
        <v>93</v>
      </c>
      <c r="B122" s="24"/>
      <c r="C122" s="18">
        <f t="shared" si="23"/>
        <v>0</v>
      </c>
      <c r="D122" s="14" t="e">
        <f t="shared" si="31"/>
        <v>#DIV/0!</v>
      </c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</row>
    <row r="123" spans="1:25" s="11" customFormat="1" ht="31.15" hidden="1" customHeight="1" x14ac:dyDescent="0.2">
      <c r="A123" s="10" t="s">
        <v>94</v>
      </c>
      <c r="B123" s="24"/>
      <c r="C123" s="18">
        <f t="shared" si="23"/>
        <v>0</v>
      </c>
      <c r="D123" s="14" t="e">
        <f t="shared" si="31"/>
        <v>#DIV/0!</v>
      </c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</row>
    <row r="124" spans="1:25" s="11" customFormat="1" ht="31.15" hidden="1" customHeight="1" x14ac:dyDescent="0.2">
      <c r="A124" s="10" t="s">
        <v>95</v>
      </c>
      <c r="B124" s="89"/>
      <c r="C124" s="18">
        <f t="shared" si="23"/>
        <v>0</v>
      </c>
      <c r="D124" s="14" t="e">
        <f t="shared" si="31"/>
        <v>#DIV/0!</v>
      </c>
      <c r="E124" s="137"/>
      <c r="F124" s="137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</row>
    <row r="125" spans="1:25" s="11" customFormat="1" ht="31.15" hidden="1" customHeight="1" x14ac:dyDescent="0.2">
      <c r="A125" s="10" t="s">
        <v>205</v>
      </c>
      <c r="B125" s="89"/>
      <c r="C125" s="18">
        <f t="shared" si="23"/>
        <v>0</v>
      </c>
      <c r="D125" s="14" t="e">
        <f t="shared" si="31"/>
        <v>#DIV/0!</v>
      </c>
      <c r="E125" s="152"/>
      <c r="F125" s="152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</row>
    <row r="126" spans="1:25" s="11" customFormat="1" ht="31.15" customHeight="1" x14ac:dyDescent="0.2">
      <c r="A126" s="29" t="s">
        <v>98</v>
      </c>
      <c r="B126" s="47"/>
      <c r="C126" s="18">
        <f>C119/C111*10</f>
        <v>29.836448598130843</v>
      </c>
      <c r="D126" s="14"/>
      <c r="E126" s="114">
        <f t="shared" ref="E126" si="33">E119/E111*10</f>
        <v>30</v>
      </c>
      <c r="F126" s="114"/>
      <c r="G126" s="114"/>
      <c r="H126" s="114"/>
      <c r="I126" s="114"/>
      <c r="J126" s="114"/>
      <c r="K126" s="114"/>
      <c r="L126" s="114">
        <f>L119/L111*10</f>
        <v>25</v>
      </c>
      <c r="M126" s="114">
        <f>M119/M111*10</f>
        <v>25</v>
      </c>
      <c r="N126" s="114"/>
      <c r="O126" s="114"/>
      <c r="P126" s="114"/>
      <c r="Q126" s="114"/>
      <c r="R126" s="114"/>
      <c r="S126" s="114"/>
      <c r="T126" s="114"/>
      <c r="U126" s="114"/>
      <c r="V126" s="114"/>
      <c r="W126" s="114"/>
      <c r="X126" s="114">
        <f>X119/X111*10</f>
        <v>33.458904109589042</v>
      </c>
      <c r="Y126" s="114"/>
    </row>
    <row r="127" spans="1:25" s="11" customFormat="1" ht="30" customHeight="1" x14ac:dyDescent="0.2">
      <c r="A127" s="10" t="s">
        <v>92</v>
      </c>
      <c r="B127" s="48"/>
      <c r="C127" s="18">
        <f>C121/C113*10</f>
        <v>29.80295566502463</v>
      </c>
      <c r="D127" s="14"/>
      <c r="E127" s="115">
        <f t="shared" ref="E127" si="34">E121/E113*10</f>
        <v>30</v>
      </c>
      <c r="F127" s="115"/>
      <c r="G127" s="115"/>
      <c r="H127" s="115"/>
      <c r="I127" s="115"/>
      <c r="J127" s="115"/>
      <c r="K127" s="115"/>
      <c r="L127" s="115">
        <f>L121/L113*10</f>
        <v>25</v>
      </c>
      <c r="M127" s="115">
        <f>M121/M113*10</f>
        <v>25</v>
      </c>
      <c r="N127" s="115"/>
      <c r="O127" s="115"/>
      <c r="P127" s="115"/>
      <c r="Q127" s="115"/>
      <c r="R127" s="115"/>
      <c r="S127" s="115"/>
      <c r="T127" s="115"/>
      <c r="U127" s="115"/>
      <c r="V127" s="115"/>
      <c r="W127" s="115"/>
      <c r="X127" s="109"/>
      <c r="Y127" s="115"/>
    </row>
    <row r="128" spans="1:25" s="11" customFormat="1" ht="30" hidden="1" customHeight="1" x14ac:dyDescent="0.2">
      <c r="A128" s="10" t="s">
        <v>93</v>
      </c>
      <c r="B128" s="48" t="e">
        <f t="shared" ref="B128:B129" si="35">B122/B114*10</f>
        <v>#DIV/0!</v>
      </c>
      <c r="C128" s="18">
        <f t="shared" ref="C128:C190" si="36">C121/C113*10</f>
        <v>29.80295566502463</v>
      </c>
      <c r="D128" s="14" t="e">
        <f t="shared" si="31"/>
        <v>#DIV/0!</v>
      </c>
      <c r="E128" s="109" t="e">
        <f>E122/E114*10</f>
        <v>#DIV/0!</v>
      </c>
      <c r="F128" s="109" t="e">
        <f t="shared" ref="F128" si="37">F122/F114*10</f>
        <v>#DIV/0!</v>
      </c>
      <c r="G128" s="109" t="e">
        <f t="shared" ref="G128:L128" si="38">G122/G114*10</f>
        <v>#DIV/0!</v>
      </c>
      <c r="H128" s="109" t="e">
        <f t="shared" si="38"/>
        <v>#DIV/0!</v>
      </c>
      <c r="I128" s="109" t="e">
        <f t="shared" si="38"/>
        <v>#DIV/0!</v>
      </c>
      <c r="J128" s="109" t="e">
        <f t="shared" si="38"/>
        <v>#DIV/0!</v>
      </c>
      <c r="K128" s="109" t="e">
        <f t="shared" si="38"/>
        <v>#DIV/0!</v>
      </c>
      <c r="L128" s="109" t="e">
        <f t="shared" si="38"/>
        <v>#DIV/0!</v>
      </c>
      <c r="M128" s="109" t="e">
        <f t="shared" ref="M128:T128" si="39">M122/M114*10</f>
        <v>#DIV/0!</v>
      </c>
      <c r="N128" s="109" t="e">
        <f t="shared" si="39"/>
        <v>#DIV/0!</v>
      </c>
      <c r="O128" s="109" t="e">
        <f t="shared" si="39"/>
        <v>#DIV/0!</v>
      </c>
      <c r="P128" s="109" t="e">
        <f t="shared" si="39"/>
        <v>#DIV/0!</v>
      </c>
      <c r="Q128" s="109" t="e">
        <f t="shared" si="39"/>
        <v>#DIV/0!</v>
      </c>
      <c r="R128" s="109" t="e">
        <f t="shared" si="39"/>
        <v>#DIV/0!</v>
      </c>
      <c r="S128" s="109" t="e">
        <f t="shared" si="39"/>
        <v>#DIV/0!</v>
      </c>
      <c r="T128" s="109" t="e">
        <f t="shared" si="39"/>
        <v>#DIV/0!</v>
      </c>
      <c r="U128" s="109"/>
      <c r="V128" s="109" t="e">
        <f>V122/V114*10</f>
        <v>#DIV/0!</v>
      </c>
      <c r="W128" s="109" t="e">
        <f>W122/W114*10</f>
        <v>#DIV/0!</v>
      </c>
      <c r="X128" s="109" t="e">
        <f>X122/X114*10</f>
        <v>#DIV/0!</v>
      </c>
      <c r="Y128" s="109" t="e">
        <f>Y122/Y114*10</f>
        <v>#DIV/0!</v>
      </c>
    </row>
    <row r="129" spans="1:26" s="11" customFormat="1" ht="30" hidden="1" customHeight="1" x14ac:dyDescent="0.2">
      <c r="A129" s="10" t="s">
        <v>94</v>
      </c>
      <c r="B129" s="48" t="e">
        <f t="shared" si="35"/>
        <v>#DIV/0!</v>
      </c>
      <c r="C129" s="18" t="e">
        <f t="shared" si="36"/>
        <v>#DIV/0!</v>
      </c>
      <c r="D129" s="14" t="e">
        <f t="shared" si="31"/>
        <v>#DIV/0!</v>
      </c>
      <c r="E129" s="109" t="e">
        <f t="shared" ref="E129:Y129" si="40">E123/E115*10</f>
        <v>#DIV/0!</v>
      </c>
      <c r="F129" s="109" t="e">
        <f t="shared" ref="F129" si="41">F123/F115*10</f>
        <v>#DIV/0!</v>
      </c>
      <c r="G129" s="109">
        <f t="shared" si="40"/>
        <v>0</v>
      </c>
      <c r="H129" s="109" t="e">
        <f t="shared" si="40"/>
        <v>#DIV/0!</v>
      </c>
      <c r="I129" s="109" t="e">
        <f t="shared" si="40"/>
        <v>#DIV/0!</v>
      </c>
      <c r="J129" s="109" t="e">
        <f t="shared" si="40"/>
        <v>#DIV/0!</v>
      </c>
      <c r="K129" s="109" t="e">
        <f t="shared" si="40"/>
        <v>#DIV/0!</v>
      </c>
      <c r="L129" s="109" t="e">
        <f t="shared" si="40"/>
        <v>#DIV/0!</v>
      </c>
      <c r="M129" s="109" t="e">
        <f t="shared" si="40"/>
        <v>#DIV/0!</v>
      </c>
      <c r="N129" s="109" t="e">
        <f t="shared" si="40"/>
        <v>#DIV/0!</v>
      </c>
      <c r="O129" s="109" t="e">
        <f t="shared" si="40"/>
        <v>#DIV/0!</v>
      </c>
      <c r="P129" s="109" t="e">
        <f t="shared" si="40"/>
        <v>#DIV/0!</v>
      </c>
      <c r="Q129" s="109" t="e">
        <f t="shared" si="40"/>
        <v>#DIV/0!</v>
      </c>
      <c r="R129" s="109" t="e">
        <f t="shared" si="40"/>
        <v>#DIV/0!</v>
      </c>
      <c r="S129" s="109" t="e">
        <f t="shared" si="40"/>
        <v>#DIV/0!</v>
      </c>
      <c r="T129" s="109" t="e">
        <f t="shared" si="40"/>
        <v>#DIV/0!</v>
      </c>
      <c r="U129" s="109" t="e">
        <f t="shared" si="40"/>
        <v>#DIV/0!</v>
      </c>
      <c r="V129" s="109" t="e">
        <f t="shared" si="40"/>
        <v>#DIV/0!</v>
      </c>
      <c r="W129" s="109" t="e">
        <f t="shared" si="40"/>
        <v>#DIV/0!</v>
      </c>
      <c r="X129" s="109" t="e">
        <f t="shared" si="40"/>
        <v>#DIV/0!</v>
      </c>
      <c r="Y129" s="109" t="e">
        <f t="shared" si="40"/>
        <v>#DIV/0!</v>
      </c>
    </row>
    <row r="130" spans="1:26" s="11" customFormat="1" ht="30" hidden="1" customHeight="1" x14ac:dyDescent="0.2">
      <c r="A130" s="10" t="s">
        <v>95</v>
      </c>
      <c r="B130" s="48" t="e">
        <f>B124/B116*10</f>
        <v>#DIV/0!</v>
      </c>
      <c r="C130" s="18">
        <f t="shared" si="36"/>
        <v>0</v>
      </c>
      <c r="D130" s="14" t="e">
        <f t="shared" si="31"/>
        <v>#DIV/0!</v>
      </c>
      <c r="E130" s="109" t="e">
        <f>E124/E116*10</f>
        <v>#DIV/0!</v>
      </c>
      <c r="F130" s="48"/>
      <c r="G130" s="89" t="e">
        <f t="shared" ref="G130" si="42">G124/G116*10</f>
        <v>#DIV/0!</v>
      </c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109" t="e">
        <f t="shared" ref="R130" si="43">R124/R116*10</f>
        <v>#DIV/0!</v>
      </c>
      <c r="S130" s="109"/>
      <c r="T130" s="109"/>
      <c r="U130" s="109"/>
      <c r="V130" s="109"/>
      <c r="W130" s="109"/>
      <c r="X130" s="109" t="e">
        <f>X124/X116*10</f>
        <v>#DIV/0!</v>
      </c>
      <c r="Y130" s="89"/>
    </row>
    <row r="131" spans="1:26" s="11" customFormat="1" ht="30" hidden="1" customHeight="1" x14ac:dyDescent="0.2">
      <c r="A131" s="10" t="s">
        <v>204</v>
      </c>
      <c r="B131" s="48" t="e">
        <f>B125/B118*10</f>
        <v>#DIV/0!</v>
      </c>
      <c r="C131" s="18" t="e">
        <f t="shared" si="36"/>
        <v>#DIV/0!</v>
      </c>
      <c r="D131" s="14" t="e">
        <f t="shared" si="31"/>
        <v>#DIV/0!</v>
      </c>
      <c r="E131" s="48"/>
      <c r="F131" s="48"/>
      <c r="G131" s="89" t="e">
        <f>G125/G118*10</f>
        <v>#DIV/0!</v>
      </c>
      <c r="H131" s="89" t="e">
        <f t="shared" ref="H131" si="44">H125/H118*10</f>
        <v>#DIV/0!</v>
      </c>
      <c r="I131" s="89"/>
      <c r="J131" s="89"/>
      <c r="K131" s="89"/>
      <c r="L131" s="89"/>
      <c r="M131" s="89" t="e">
        <f>M125/M118*10</f>
        <v>#DIV/0!</v>
      </c>
      <c r="N131" s="89"/>
      <c r="O131" s="89"/>
      <c r="P131" s="89"/>
      <c r="Q131" s="89"/>
      <c r="R131" s="89"/>
      <c r="S131" s="89" t="e">
        <f t="shared" ref="S131:X131" si="45">S125/S118*10</f>
        <v>#DIV/0!</v>
      </c>
      <c r="T131" s="89" t="e">
        <f t="shared" si="45"/>
        <v>#DIV/0!</v>
      </c>
      <c r="U131" s="89"/>
      <c r="V131" s="89"/>
      <c r="W131" s="89"/>
      <c r="X131" s="89" t="e">
        <f t="shared" si="45"/>
        <v>#DIV/0!</v>
      </c>
      <c r="Y131" s="89"/>
    </row>
    <row r="132" spans="1:26" s="11" customFormat="1" ht="30" hidden="1" customHeight="1" x14ac:dyDescent="0.2">
      <c r="A132" s="49" t="s">
        <v>145</v>
      </c>
      <c r="B132" s="53"/>
      <c r="C132" s="18" t="e">
        <f t="shared" si="36"/>
        <v>#DIV/0!</v>
      </c>
      <c r="D132" s="14" t="e">
        <f t="shared" si="31"/>
        <v>#DIV/0!</v>
      </c>
      <c r="E132" s="89">
        <v>15300</v>
      </c>
      <c r="F132" s="89">
        <v>9690</v>
      </c>
      <c r="G132" s="89">
        <v>16886</v>
      </c>
      <c r="H132" s="89">
        <v>17874</v>
      </c>
      <c r="I132" s="89">
        <v>8746</v>
      </c>
      <c r="J132" s="89">
        <v>22183</v>
      </c>
      <c r="K132" s="89">
        <v>13065</v>
      </c>
      <c r="L132" s="89">
        <v>12269</v>
      </c>
      <c r="M132" s="89">
        <v>14738</v>
      </c>
      <c r="N132" s="89">
        <v>5646</v>
      </c>
      <c r="O132" s="89">
        <v>7708</v>
      </c>
      <c r="P132" s="89">
        <v>14783</v>
      </c>
      <c r="Q132" s="89">
        <v>16172</v>
      </c>
      <c r="R132" s="89">
        <v>16789</v>
      </c>
      <c r="S132" s="89">
        <v>18191</v>
      </c>
      <c r="T132" s="89">
        <v>12646</v>
      </c>
      <c r="U132" s="89">
        <v>10285</v>
      </c>
      <c r="V132" s="89">
        <v>5148</v>
      </c>
      <c r="W132" s="89">
        <v>14824</v>
      </c>
      <c r="X132" s="89">
        <v>22979</v>
      </c>
      <c r="Y132" s="89">
        <v>12660</v>
      </c>
    </row>
    <row r="133" spans="1:26" s="11" customFormat="1" ht="30" hidden="1" customHeight="1" x14ac:dyDescent="0.2">
      <c r="A133" s="49" t="s">
        <v>99</v>
      </c>
      <c r="B133" s="50">
        <v>2193</v>
      </c>
      <c r="C133" s="18" t="e">
        <f t="shared" si="36"/>
        <v>#DIV/0!</v>
      </c>
      <c r="D133" s="14" t="e">
        <f t="shared" si="31"/>
        <v>#DIV/0!</v>
      </c>
      <c r="E133" s="45">
        <f t="shared" ref="E133:Y133" si="46">(E111-E132)/2</f>
        <v>-7625</v>
      </c>
      <c r="F133" s="45">
        <f t="shared" si="46"/>
        <v>-4845</v>
      </c>
      <c r="G133" s="45">
        <f t="shared" si="46"/>
        <v>-8433</v>
      </c>
      <c r="H133" s="45">
        <f t="shared" si="46"/>
        <v>-8937</v>
      </c>
      <c r="I133" s="45">
        <f t="shared" si="46"/>
        <v>-4373</v>
      </c>
      <c r="J133" s="45">
        <f t="shared" si="46"/>
        <v>-11091.5</v>
      </c>
      <c r="K133" s="45">
        <f t="shared" si="46"/>
        <v>-6532.5</v>
      </c>
      <c r="L133" s="45">
        <f t="shared" si="46"/>
        <v>-6109.5</v>
      </c>
      <c r="M133" s="45">
        <f t="shared" si="46"/>
        <v>-7364</v>
      </c>
      <c r="N133" s="45">
        <f t="shared" si="46"/>
        <v>-2823</v>
      </c>
      <c r="O133" s="45">
        <f t="shared" si="46"/>
        <v>-3854</v>
      </c>
      <c r="P133" s="45">
        <f t="shared" si="46"/>
        <v>-7391.5</v>
      </c>
      <c r="Q133" s="45">
        <f t="shared" si="46"/>
        <v>-8086</v>
      </c>
      <c r="R133" s="45">
        <f t="shared" si="46"/>
        <v>-8394.5</v>
      </c>
      <c r="S133" s="45">
        <f t="shared" si="46"/>
        <v>-9095.5</v>
      </c>
      <c r="T133" s="45">
        <f t="shared" si="46"/>
        <v>-6323</v>
      </c>
      <c r="U133" s="45">
        <f t="shared" si="46"/>
        <v>-5139.5</v>
      </c>
      <c r="V133" s="45">
        <f t="shared" si="46"/>
        <v>-2574</v>
      </c>
      <c r="W133" s="45">
        <f t="shared" si="46"/>
        <v>-7412</v>
      </c>
      <c r="X133" s="45">
        <f t="shared" si="46"/>
        <v>-11343.5</v>
      </c>
      <c r="Y133" s="45">
        <f t="shared" si="46"/>
        <v>-6330</v>
      </c>
    </row>
    <row r="134" spans="1:26" s="11" customFormat="1" ht="30" hidden="1" customHeight="1" x14ac:dyDescent="0.2">
      <c r="A134" s="29" t="s">
        <v>100</v>
      </c>
      <c r="B134" s="25">
        <v>81</v>
      </c>
      <c r="C134" s="18">
        <f t="shared" si="36"/>
        <v>0.23338258155853273</v>
      </c>
      <c r="D134" s="14">
        <f t="shared" si="31"/>
        <v>2.8812664389942311E-3</v>
      </c>
      <c r="E134" s="137">
        <v>48</v>
      </c>
      <c r="F134" s="137">
        <v>11</v>
      </c>
      <c r="G134" s="89">
        <v>10</v>
      </c>
      <c r="H134" s="89">
        <v>20</v>
      </c>
      <c r="I134" s="89">
        <v>28</v>
      </c>
      <c r="J134" s="89">
        <v>15</v>
      </c>
      <c r="K134" s="89">
        <v>3</v>
      </c>
      <c r="L134" s="89">
        <v>10</v>
      </c>
      <c r="M134" s="89">
        <v>4</v>
      </c>
      <c r="N134" s="89">
        <v>4</v>
      </c>
      <c r="O134" s="89">
        <v>8</v>
      </c>
      <c r="P134" s="89">
        <v>6</v>
      </c>
      <c r="Q134" s="89">
        <v>22</v>
      </c>
      <c r="R134" s="89">
        <v>20</v>
      </c>
      <c r="S134" s="89">
        <v>3</v>
      </c>
      <c r="T134" s="89">
        <v>1</v>
      </c>
      <c r="U134" s="89">
        <v>2</v>
      </c>
      <c r="V134" s="89">
        <v>9</v>
      </c>
      <c r="W134" s="89">
        <v>26</v>
      </c>
      <c r="X134" s="89">
        <v>45</v>
      </c>
      <c r="Y134" s="89">
        <v>22</v>
      </c>
    </row>
    <row r="135" spans="1:26" s="11" customFormat="1" ht="30" hidden="1" customHeight="1" x14ac:dyDescent="0.2">
      <c r="A135" s="29" t="s">
        <v>101</v>
      </c>
      <c r="B135" s="48"/>
      <c r="C135" s="18" t="e">
        <f t="shared" si="36"/>
        <v>#DIV/0!</v>
      </c>
      <c r="D135" s="14" t="e">
        <f t="shared" si="31"/>
        <v>#DIV/0!</v>
      </c>
      <c r="E135" s="48"/>
      <c r="F135" s="48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</row>
    <row r="136" spans="1:26" s="11" customFormat="1" ht="30" hidden="1" customHeight="1" x14ac:dyDescent="0.2">
      <c r="A136" s="10" t="s">
        <v>102</v>
      </c>
      <c r="B136" s="25">
        <v>4863</v>
      </c>
      <c r="C136" s="18" t="e">
        <f t="shared" si="36"/>
        <v>#DIV/0!</v>
      </c>
      <c r="D136" s="14" t="e">
        <f t="shared" si="31"/>
        <v>#DIV/0!</v>
      </c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 t="e">
        <f t="shared" si="36"/>
        <v>#DIV/0!</v>
      </c>
      <c r="D137" s="14" t="e">
        <f t="shared" si="31"/>
        <v>#DIV/0!</v>
      </c>
      <c r="E137" s="45"/>
      <c r="F137" s="45">
        <v>108</v>
      </c>
      <c r="G137" s="89">
        <v>21</v>
      </c>
      <c r="H137" s="89">
        <v>34</v>
      </c>
      <c r="I137" s="89"/>
      <c r="J137" s="89"/>
      <c r="K137" s="89">
        <v>98</v>
      </c>
      <c r="L137" s="89"/>
      <c r="M137" s="89">
        <v>26</v>
      </c>
      <c r="N137" s="89"/>
      <c r="O137" s="89">
        <v>86</v>
      </c>
      <c r="P137" s="89">
        <v>107</v>
      </c>
      <c r="Q137" s="89"/>
      <c r="R137" s="89"/>
      <c r="S137" s="89">
        <v>35</v>
      </c>
      <c r="T137" s="89">
        <f>9+4</f>
        <v>13</v>
      </c>
      <c r="U137" s="89"/>
      <c r="V137" s="89">
        <v>6.5</v>
      </c>
      <c r="W137" s="89">
        <f>52+43</f>
        <v>95</v>
      </c>
      <c r="X137" s="89"/>
      <c r="Y137" s="89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 t="e">
        <f t="shared" si="36"/>
        <v>#DIV/0!</v>
      </c>
      <c r="D138" s="14" t="e">
        <f t="shared" si="31"/>
        <v>#DIV/0!</v>
      </c>
      <c r="E138" s="45">
        <v>158</v>
      </c>
      <c r="F138" s="45">
        <f t="shared" ref="F138:Y138" si="47">F136-F137</f>
        <v>54</v>
      </c>
      <c r="G138" s="45">
        <f t="shared" si="47"/>
        <v>782</v>
      </c>
      <c r="H138" s="45">
        <f>377-H137</f>
        <v>343</v>
      </c>
      <c r="I138" s="45">
        <f t="shared" si="47"/>
        <v>10</v>
      </c>
      <c r="J138" s="45">
        <f t="shared" si="47"/>
        <v>144</v>
      </c>
      <c r="K138" s="45">
        <v>604.5</v>
      </c>
      <c r="L138" s="45">
        <f t="shared" si="47"/>
        <v>739</v>
      </c>
      <c r="M138" s="45">
        <f t="shared" si="47"/>
        <v>217</v>
      </c>
      <c r="N138" s="45">
        <f t="shared" si="47"/>
        <v>30</v>
      </c>
      <c r="O138" s="45">
        <v>194</v>
      </c>
      <c r="P138" s="45">
        <f t="shared" si="47"/>
        <v>232</v>
      </c>
      <c r="Q138" s="45">
        <v>14</v>
      </c>
      <c r="R138" s="45">
        <f t="shared" si="47"/>
        <v>679</v>
      </c>
      <c r="S138" s="45">
        <f t="shared" si="47"/>
        <v>154</v>
      </c>
      <c r="T138" s="45">
        <f>T136-T137</f>
        <v>46</v>
      </c>
      <c r="U138" s="45">
        <f t="shared" si="47"/>
        <v>115</v>
      </c>
      <c r="V138" s="45">
        <f>V136-V137</f>
        <v>23.5</v>
      </c>
      <c r="W138" s="45">
        <f>W136-W137</f>
        <v>256</v>
      </c>
      <c r="X138" s="45">
        <f t="shared" si="47"/>
        <v>383</v>
      </c>
      <c r="Y138" s="45">
        <f t="shared" si="47"/>
        <v>0</v>
      </c>
      <c r="Z138" s="67"/>
    </row>
    <row r="139" spans="1:26" s="110" customFormat="1" ht="30" hidden="1" customHeight="1" outlineLevel="1" x14ac:dyDescent="0.2">
      <c r="A139" s="49" t="s">
        <v>105</v>
      </c>
      <c r="B139" s="22">
        <v>4894</v>
      </c>
      <c r="C139" s="18" t="e">
        <f t="shared" si="36"/>
        <v>#DIV/0!</v>
      </c>
      <c r="D139" s="14" t="e">
        <f t="shared" si="31"/>
        <v>#DIV/0!</v>
      </c>
      <c r="E139" s="89">
        <v>158</v>
      </c>
      <c r="F139" s="89">
        <v>54</v>
      </c>
      <c r="G139" s="89">
        <v>782</v>
      </c>
      <c r="H139" s="89">
        <v>343</v>
      </c>
      <c r="I139" s="89">
        <v>10</v>
      </c>
      <c r="J139" s="89">
        <v>144</v>
      </c>
      <c r="K139" s="89">
        <v>506.5</v>
      </c>
      <c r="L139" s="89">
        <v>739</v>
      </c>
      <c r="M139" s="89">
        <v>217</v>
      </c>
      <c r="N139" s="89">
        <v>30</v>
      </c>
      <c r="O139" s="89">
        <v>194</v>
      </c>
      <c r="P139" s="89">
        <v>232</v>
      </c>
      <c r="Q139" s="89">
        <v>14</v>
      </c>
      <c r="R139" s="89">
        <v>659</v>
      </c>
      <c r="S139" s="89">
        <v>154</v>
      </c>
      <c r="T139" s="89">
        <v>46</v>
      </c>
      <c r="U139" s="89">
        <v>115</v>
      </c>
      <c r="V139" s="89">
        <v>23.5</v>
      </c>
      <c r="W139" s="89">
        <v>256</v>
      </c>
      <c r="X139" s="89">
        <v>383</v>
      </c>
      <c r="Y139" s="89"/>
    </row>
    <row r="140" spans="1:26" s="11" customFormat="1" ht="27.75" hidden="1" customHeight="1" x14ac:dyDescent="0.2">
      <c r="A140" s="12" t="s">
        <v>176</v>
      </c>
      <c r="B140" s="30">
        <f>B139/B138</f>
        <v>1</v>
      </c>
      <c r="C140" s="18" t="e">
        <f t="shared" si="36"/>
        <v>#DIV/0!</v>
      </c>
      <c r="D140" s="14" t="e">
        <f t="shared" si="31"/>
        <v>#DIV/0!</v>
      </c>
      <c r="E140" s="32">
        <f>E139/E138</f>
        <v>1</v>
      </c>
      <c r="F140" s="32">
        <f t="shared" ref="F140:X140" si="48">F139/F138</f>
        <v>1</v>
      </c>
      <c r="G140" s="32">
        <f t="shared" si="48"/>
        <v>1</v>
      </c>
      <c r="H140" s="32">
        <f t="shared" si="48"/>
        <v>1</v>
      </c>
      <c r="I140" s="32">
        <f t="shared" si="48"/>
        <v>1</v>
      </c>
      <c r="J140" s="32">
        <f t="shared" si="48"/>
        <v>1</v>
      </c>
      <c r="K140" s="32">
        <f t="shared" si="48"/>
        <v>0.83788254755996694</v>
      </c>
      <c r="L140" s="32">
        <f t="shared" si="48"/>
        <v>1</v>
      </c>
      <c r="M140" s="32">
        <f t="shared" si="48"/>
        <v>1</v>
      </c>
      <c r="N140" s="32">
        <f t="shared" si="48"/>
        <v>1</v>
      </c>
      <c r="O140" s="32">
        <f t="shared" si="48"/>
        <v>1</v>
      </c>
      <c r="P140" s="32">
        <f t="shared" si="48"/>
        <v>1</v>
      </c>
      <c r="Q140" s="32">
        <f t="shared" si="48"/>
        <v>1</v>
      </c>
      <c r="R140" s="32">
        <f t="shared" si="48"/>
        <v>0.97054491899852724</v>
      </c>
      <c r="S140" s="32">
        <f t="shared" si="48"/>
        <v>1</v>
      </c>
      <c r="T140" s="32">
        <f t="shared" si="48"/>
        <v>1</v>
      </c>
      <c r="U140" s="32">
        <f t="shared" si="48"/>
        <v>1</v>
      </c>
      <c r="V140" s="32">
        <f t="shared" si="48"/>
        <v>1</v>
      </c>
      <c r="W140" s="32">
        <f t="shared" si="48"/>
        <v>1</v>
      </c>
      <c r="X140" s="32">
        <f t="shared" si="48"/>
        <v>1</v>
      </c>
      <c r="Y140" s="32"/>
    </row>
    <row r="141" spans="1:26" s="83" customFormat="1" ht="27.75" hidden="1" customHeight="1" x14ac:dyDescent="0.2">
      <c r="A141" s="81" t="s">
        <v>96</v>
      </c>
      <c r="B141" s="82">
        <f>B138-B139</f>
        <v>0</v>
      </c>
      <c r="C141" s="18">
        <f t="shared" si="36"/>
        <v>7.8220630310925618E-2</v>
      </c>
      <c r="D141" s="14" t="e">
        <f t="shared" si="31"/>
        <v>#DIV/0!</v>
      </c>
      <c r="E141" s="82">
        <f>E138-E139</f>
        <v>0</v>
      </c>
      <c r="F141" s="82">
        <f t="shared" ref="F141:Y141" si="49">F138-F139</f>
        <v>0</v>
      </c>
      <c r="G141" s="82">
        <f t="shared" si="49"/>
        <v>0</v>
      </c>
      <c r="H141" s="82">
        <f t="shared" si="49"/>
        <v>0</v>
      </c>
      <c r="I141" s="82">
        <f t="shared" si="49"/>
        <v>0</v>
      </c>
      <c r="J141" s="82">
        <f t="shared" si="49"/>
        <v>0</v>
      </c>
      <c r="K141" s="82">
        <f>K138-K139-K137</f>
        <v>0</v>
      </c>
      <c r="L141" s="82">
        <f t="shared" si="49"/>
        <v>0</v>
      </c>
      <c r="M141" s="82">
        <f t="shared" si="49"/>
        <v>0</v>
      </c>
      <c r="N141" s="82">
        <f t="shared" si="49"/>
        <v>0</v>
      </c>
      <c r="O141" s="82">
        <f>O138-O139</f>
        <v>0</v>
      </c>
      <c r="P141" s="82">
        <f t="shared" si="49"/>
        <v>0</v>
      </c>
      <c r="Q141" s="82">
        <f t="shared" si="49"/>
        <v>0</v>
      </c>
      <c r="R141" s="82">
        <f>R138-R139</f>
        <v>20</v>
      </c>
      <c r="S141" s="82">
        <f t="shared" si="49"/>
        <v>0</v>
      </c>
      <c r="T141" s="82">
        <f>T138-T139</f>
        <v>0</v>
      </c>
      <c r="U141" s="82">
        <f t="shared" si="49"/>
        <v>0</v>
      </c>
      <c r="V141" s="82">
        <f>V138-V139</f>
        <v>0</v>
      </c>
      <c r="W141" s="82">
        <f t="shared" si="49"/>
        <v>0</v>
      </c>
      <c r="X141" s="82">
        <f t="shared" si="49"/>
        <v>0</v>
      </c>
      <c r="Y141" s="82">
        <f t="shared" si="49"/>
        <v>0</v>
      </c>
      <c r="Z141" s="121"/>
    </row>
    <row r="142" spans="1:26" s="11" customFormat="1" ht="27.75" hidden="1" customHeight="1" x14ac:dyDescent="0.2">
      <c r="A142" s="12" t="s">
        <v>179</v>
      </c>
      <c r="B142" s="89"/>
      <c r="C142" s="18" t="e">
        <f t="shared" si="36"/>
        <v>#DIV/0!</v>
      </c>
      <c r="D142" s="14" t="e">
        <f t="shared" si="31"/>
        <v>#DIV/0!</v>
      </c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</row>
    <row r="143" spans="1:26" s="110" customFormat="1" ht="30" hidden="1" customHeight="1" x14ac:dyDescent="0.2">
      <c r="A143" s="29" t="s">
        <v>106</v>
      </c>
      <c r="B143" s="22">
        <v>95653</v>
      </c>
      <c r="C143" s="18" t="e">
        <f t="shared" si="36"/>
        <v>#DIV/0!</v>
      </c>
      <c r="D143" s="14" t="e">
        <f t="shared" si="31"/>
        <v>#DIV/0!</v>
      </c>
      <c r="E143" s="89">
        <v>2838</v>
      </c>
      <c r="F143" s="89">
        <v>977</v>
      </c>
      <c r="G143" s="89">
        <v>22137</v>
      </c>
      <c r="H143" s="89">
        <v>8582</v>
      </c>
      <c r="I143" s="89">
        <v>180</v>
      </c>
      <c r="J143" s="89">
        <v>3427</v>
      </c>
      <c r="K143" s="89">
        <v>12032</v>
      </c>
      <c r="L143" s="89">
        <v>20130</v>
      </c>
      <c r="M143" s="89">
        <v>4389</v>
      </c>
      <c r="N143" s="89">
        <v>594</v>
      </c>
      <c r="O143" s="89">
        <v>3291</v>
      </c>
      <c r="P143" s="89">
        <v>5331</v>
      </c>
      <c r="Q143" s="89">
        <v>324</v>
      </c>
      <c r="R143" s="89">
        <v>14498</v>
      </c>
      <c r="S143" s="89">
        <v>3449</v>
      </c>
      <c r="T143" s="89">
        <v>927.5</v>
      </c>
      <c r="U143" s="89">
        <v>2311</v>
      </c>
      <c r="V143" s="89">
        <v>435</v>
      </c>
      <c r="W143" s="89">
        <v>6345</v>
      </c>
      <c r="X143" s="89">
        <v>10438</v>
      </c>
      <c r="Y143" s="89"/>
    </row>
    <row r="144" spans="1:26" s="11" customFormat="1" ht="31.15" hidden="1" customHeight="1" x14ac:dyDescent="0.2">
      <c r="A144" s="12" t="s">
        <v>52</v>
      </c>
      <c r="B144" s="14" t="e">
        <f>B143/B142</f>
        <v>#DIV/0!</v>
      </c>
      <c r="C144" s="18" t="e">
        <f t="shared" si="36"/>
        <v>#DIV/0!</v>
      </c>
      <c r="D144" s="14" t="e">
        <f t="shared" si="31"/>
        <v>#DIV/0!</v>
      </c>
      <c r="E144" s="27" t="e">
        <f t="shared" ref="E144:Y144" si="50">E143/E142</f>
        <v>#DIV/0!</v>
      </c>
      <c r="F144" s="27" t="e">
        <f t="shared" si="50"/>
        <v>#DIV/0!</v>
      </c>
      <c r="G144" s="89" t="e">
        <f t="shared" si="50"/>
        <v>#DIV/0!</v>
      </c>
      <c r="H144" s="89" t="e">
        <f t="shared" si="50"/>
        <v>#DIV/0!</v>
      </c>
      <c r="I144" s="89" t="e">
        <f t="shared" si="50"/>
        <v>#DIV/0!</v>
      </c>
      <c r="J144" s="89" t="e">
        <f t="shared" si="50"/>
        <v>#DIV/0!</v>
      </c>
      <c r="K144" s="89" t="e">
        <f t="shared" si="50"/>
        <v>#DIV/0!</v>
      </c>
      <c r="L144" s="89" t="e">
        <f t="shared" si="50"/>
        <v>#DIV/0!</v>
      </c>
      <c r="M144" s="89" t="e">
        <f t="shared" si="50"/>
        <v>#DIV/0!</v>
      </c>
      <c r="N144" s="89" t="e">
        <f t="shared" si="50"/>
        <v>#DIV/0!</v>
      </c>
      <c r="O144" s="89" t="e">
        <f t="shared" si="50"/>
        <v>#DIV/0!</v>
      </c>
      <c r="P144" s="89" t="e">
        <f t="shared" si="50"/>
        <v>#DIV/0!</v>
      </c>
      <c r="Q144" s="89" t="e">
        <f t="shared" si="50"/>
        <v>#DIV/0!</v>
      </c>
      <c r="R144" s="89" t="e">
        <f t="shared" si="50"/>
        <v>#DIV/0!</v>
      </c>
      <c r="S144" s="89" t="e">
        <f t="shared" si="50"/>
        <v>#DIV/0!</v>
      </c>
      <c r="T144" s="89" t="e">
        <f t="shared" si="50"/>
        <v>#DIV/0!</v>
      </c>
      <c r="U144" s="89" t="e">
        <f t="shared" si="50"/>
        <v>#DIV/0!</v>
      </c>
      <c r="V144" s="89" t="e">
        <f t="shared" si="50"/>
        <v>#DIV/0!</v>
      </c>
      <c r="W144" s="89" t="e">
        <f t="shared" si="50"/>
        <v>#DIV/0!</v>
      </c>
      <c r="X144" s="89" t="e">
        <f t="shared" si="50"/>
        <v>#DIV/0!</v>
      </c>
      <c r="Y144" s="89" t="e">
        <f t="shared" si="50"/>
        <v>#DIV/0!</v>
      </c>
    </row>
    <row r="145" spans="1:26" s="11" customFormat="1" ht="30" hidden="1" customHeight="1" x14ac:dyDescent="0.2">
      <c r="A145" s="29" t="s">
        <v>98</v>
      </c>
      <c r="B145" s="53">
        <f>B143/B139*10</f>
        <v>195.44953003677972</v>
      </c>
      <c r="C145" s="18" t="e">
        <f t="shared" si="36"/>
        <v>#DIV/0!</v>
      </c>
      <c r="D145" s="14" t="e">
        <f t="shared" si="31"/>
        <v>#DIV/0!</v>
      </c>
      <c r="E145" s="114">
        <f t="shared" ref="E145" si="51">E143/E139*10</f>
        <v>179.62025316455697</v>
      </c>
      <c r="F145" s="114">
        <f t="shared" ref="F145:G145" si="52">F143/F139*10</f>
        <v>180.92592592592592</v>
      </c>
      <c r="G145" s="114">
        <f t="shared" si="52"/>
        <v>283.08184143222502</v>
      </c>
      <c r="H145" s="114">
        <f>H143/H139*10</f>
        <v>250.20408163265304</v>
      </c>
      <c r="I145" s="114">
        <f>I143/I139*10</f>
        <v>180</v>
      </c>
      <c r="J145" s="114">
        <f>J143/J139*10</f>
        <v>237.98611111111111</v>
      </c>
      <c r="K145" s="114">
        <f>K143/K139*10</f>
        <v>237.5518262586377</v>
      </c>
      <c r="L145" s="114">
        <f>L143/L139*10</f>
        <v>272.39512855209745</v>
      </c>
      <c r="M145" s="114">
        <f t="shared" ref="M145:R145" si="53">M143/M139*10</f>
        <v>202.25806451612902</v>
      </c>
      <c r="N145" s="114">
        <f t="shared" si="53"/>
        <v>198</v>
      </c>
      <c r="O145" s="114">
        <f t="shared" si="53"/>
        <v>169.63917525773195</v>
      </c>
      <c r="P145" s="114">
        <f t="shared" si="53"/>
        <v>229.78448275862067</v>
      </c>
      <c r="Q145" s="114">
        <f t="shared" si="53"/>
        <v>231.42857142857142</v>
      </c>
      <c r="R145" s="114">
        <f t="shared" si="53"/>
        <v>220</v>
      </c>
      <c r="S145" s="114">
        <f>S143/S139*10</f>
        <v>223.96103896103895</v>
      </c>
      <c r="T145" s="114">
        <f>T143/T139*10</f>
        <v>201.63043478260872</v>
      </c>
      <c r="U145" s="114">
        <f t="shared" ref="U145:V145" si="54">U143/U139*10</f>
        <v>200.95652173913044</v>
      </c>
      <c r="V145" s="114">
        <f t="shared" si="54"/>
        <v>185.10638297872339</v>
      </c>
      <c r="W145" s="114">
        <f>W143/W139*10</f>
        <v>247.8515625</v>
      </c>
      <c r="X145" s="114">
        <f>X143/X139*10</f>
        <v>272.53263707571801</v>
      </c>
      <c r="Y145" s="114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18" t="e">
        <f t="shared" si="36"/>
        <v>#DIV/0!</v>
      </c>
      <c r="D146" s="14" t="e">
        <f t="shared" si="31"/>
        <v>#DIV/0!</v>
      </c>
      <c r="E146" s="45">
        <v>22</v>
      </c>
      <c r="F146" s="45">
        <v>86</v>
      </c>
      <c r="G146" s="89">
        <v>90</v>
      </c>
      <c r="H146" s="89">
        <v>0.5</v>
      </c>
      <c r="I146" s="89">
        <v>16</v>
      </c>
      <c r="J146" s="89">
        <v>10</v>
      </c>
      <c r="K146" s="89">
        <v>127</v>
      </c>
      <c r="L146" s="89">
        <v>94</v>
      </c>
      <c r="M146" s="89">
        <v>47</v>
      </c>
      <c r="N146" s="89">
        <v>24</v>
      </c>
      <c r="O146" s="89">
        <v>76</v>
      </c>
      <c r="P146" s="89">
        <v>129</v>
      </c>
      <c r="Q146" s="89"/>
      <c r="R146" s="89">
        <v>8</v>
      </c>
      <c r="S146" s="89">
        <v>36</v>
      </c>
      <c r="T146" s="89">
        <v>26</v>
      </c>
      <c r="U146" s="89"/>
      <c r="V146" s="89">
        <v>11</v>
      </c>
      <c r="W146" s="89">
        <v>95</v>
      </c>
      <c r="X146" s="89">
        <v>58</v>
      </c>
      <c r="Y146" s="89">
        <v>6</v>
      </c>
    </row>
    <row r="147" spans="1:26" s="11" customFormat="1" ht="30" hidden="1" customHeight="1" x14ac:dyDescent="0.2">
      <c r="A147" s="10" t="s">
        <v>108</v>
      </c>
      <c r="B147" s="51"/>
      <c r="C147" s="18" t="e">
        <f t="shared" si="36"/>
        <v>#DIV/0!</v>
      </c>
      <c r="D147" s="14" t="e">
        <f t="shared" si="31"/>
        <v>#DIV/0!</v>
      </c>
      <c r="E147" s="52"/>
      <c r="F147" s="52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</row>
    <row r="148" spans="1:26" s="11" customFormat="1" ht="30" hidden="1" customHeight="1" x14ac:dyDescent="0.2">
      <c r="A148" s="10" t="s">
        <v>89</v>
      </c>
      <c r="B148" s="51"/>
      <c r="C148" s="18" t="e">
        <f t="shared" si="36"/>
        <v>#DIV/0!</v>
      </c>
      <c r="D148" s="14" t="e">
        <f t="shared" si="31"/>
        <v>#DIV/0!</v>
      </c>
      <c r="E148" s="52"/>
      <c r="F148" s="52"/>
      <c r="G148" s="89"/>
      <c r="H148" s="89"/>
      <c r="I148" s="89"/>
      <c r="J148" s="89"/>
      <c r="K148" s="89"/>
      <c r="L148" s="89"/>
      <c r="M148" s="89"/>
      <c r="N148" s="89"/>
      <c r="O148" s="89">
        <f>14+34</f>
        <v>48</v>
      </c>
      <c r="P148" s="89"/>
      <c r="Q148" s="89"/>
      <c r="R148" s="89"/>
      <c r="S148" s="89"/>
      <c r="T148" s="89"/>
      <c r="U148" s="89"/>
      <c r="V148" s="89"/>
      <c r="W148" s="89"/>
      <c r="X148" s="89"/>
      <c r="Y148" s="89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18" t="e">
        <f t="shared" si="36"/>
        <v>#DIV/0!</v>
      </c>
      <c r="D149" s="14" t="e">
        <f t="shared" si="31"/>
        <v>#DIV/0!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hidden="1" customHeight="1" outlineLevel="1" x14ac:dyDescent="0.2">
      <c r="A150" s="49" t="s">
        <v>167</v>
      </c>
      <c r="B150" s="22">
        <v>812</v>
      </c>
      <c r="C150" s="18" t="e">
        <f t="shared" si="36"/>
        <v>#DIV/0!</v>
      </c>
      <c r="D150" s="14" t="e">
        <f t="shared" si="31"/>
        <v>#DIV/0!</v>
      </c>
      <c r="E150" s="89">
        <v>22</v>
      </c>
      <c r="F150" s="89">
        <v>86</v>
      </c>
      <c r="G150" s="89">
        <v>86.3</v>
      </c>
      <c r="H150" s="89"/>
      <c r="I150" s="89">
        <v>16</v>
      </c>
      <c r="J150" s="89">
        <v>7</v>
      </c>
      <c r="K150" s="89">
        <v>124.75</v>
      </c>
      <c r="L150" s="89">
        <v>94</v>
      </c>
      <c r="M150" s="89">
        <v>47</v>
      </c>
      <c r="N150" s="89">
        <v>24</v>
      </c>
      <c r="O150" s="89">
        <v>28</v>
      </c>
      <c r="P150" s="89">
        <v>110</v>
      </c>
      <c r="Q150" s="89"/>
      <c r="R150" s="89">
        <v>7.1</v>
      </c>
      <c r="S150" s="89">
        <v>29</v>
      </c>
      <c r="T150" s="89">
        <v>21</v>
      </c>
      <c r="U150" s="89"/>
      <c r="V150" s="89">
        <v>11</v>
      </c>
      <c r="W150" s="89">
        <v>95</v>
      </c>
      <c r="X150" s="89">
        <v>58</v>
      </c>
      <c r="Y150" s="89">
        <v>6</v>
      </c>
    </row>
    <row r="151" spans="1:26" s="11" customFormat="1" ht="30" hidden="1" customHeight="1" x14ac:dyDescent="0.2">
      <c r="A151" s="12" t="s">
        <v>176</v>
      </c>
      <c r="B151" s="30">
        <f>B150/B149</f>
        <v>0.95529411764705885</v>
      </c>
      <c r="C151" s="18" t="e">
        <f t="shared" si="36"/>
        <v>#DIV/0!</v>
      </c>
      <c r="D151" s="14" t="e">
        <f t="shared" si="31"/>
        <v>#DIV/0!</v>
      </c>
      <c r="E151" s="27">
        <f>E150/E149</f>
        <v>1</v>
      </c>
      <c r="F151" s="27">
        <f>F150/F149</f>
        <v>1</v>
      </c>
      <c r="G151" s="27">
        <f>G150/G149</f>
        <v>1</v>
      </c>
      <c r="H151" s="27"/>
      <c r="I151" s="27">
        <f>I150/I149</f>
        <v>1</v>
      </c>
      <c r="J151" s="27">
        <f>J150/J149</f>
        <v>1</v>
      </c>
      <c r="K151" s="27">
        <f>K150/K149</f>
        <v>0.98460931333859514</v>
      </c>
      <c r="L151" s="27">
        <f t="shared" ref="L151:Y151" si="55">L150/L149</f>
        <v>1</v>
      </c>
      <c r="M151" s="27">
        <f t="shared" si="55"/>
        <v>1</v>
      </c>
      <c r="N151" s="27">
        <f t="shared" si="55"/>
        <v>1</v>
      </c>
      <c r="O151" s="27">
        <f t="shared" si="55"/>
        <v>1</v>
      </c>
      <c r="P151" s="27">
        <f t="shared" si="55"/>
        <v>0.8527131782945736</v>
      </c>
      <c r="Q151" s="27"/>
      <c r="R151" s="27">
        <f t="shared" si="55"/>
        <v>1</v>
      </c>
      <c r="S151" s="27">
        <f t="shared" si="55"/>
        <v>0.80555555555555558</v>
      </c>
      <c r="T151" s="27">
        <f t="shared" si="55"/>
        <v>1</v>
      </c>
      <c r="U151" s="27"/>
      <c r="V151" s="27">
        <f t="shared" si="55"/>
        <v>1</v>
      </c>
      <c r="W151" s="27">
        <f t="shared" si="55"/>
        <v>1</v>
      </c>
      <c r="X151" s="27">
        <f t="shared" si="55"/>
        <v>1</v>
      </c>
      <c r="Y151" s="27">
        <f t="shared" si="55"/>
        <v>1</v>
      </c>
    </row>
    <row r="152" spans="1:26" s="11" customFormat="1" ht="30.75" hidden="1" customHeight="1" x14ac:dyDescent="0.2">
      <c r="A152" s="12" t="s">
        <v>180</v>
      </c>
      <c r="B152" s="89"/>
      <c r="C152" s="18" t="e">
        <f t="shared" si="36"/>
        <v>#DIV/0!</v>
      </c>
      <c r="D152" s="14" t="e">
        <f t="shared" si="31"/>
        <v>#DIV/0!</v>
      </c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</row>
    <row r="153" spans="1:26" s="11" customFormat="1" ht="30" hidden="1" customHeight="1" x14ac:dyDescent="0.2">
      <c r="A153" s="29" t="s">
        <v>110</v>
      </c>
      <c r="B153" s="22">
        <v>25928</v>
      </c>
      <c r="C153" s="18" t="e">
        <f t="shared" si="36"/>
        <v>#DIV/0!</v>
      </c>
      <c r="D153" s="14" t="e">
        <f t="shared" si="31"/>
        <v>#DIV/0!</v>
      </c>
      <c r="E153" s="89">
        <v>837</v>
      </c>
      <c r="F153" s="89">
        <v>4164</v>
      </c>
      <c r="G153" s="89">
        <v>2400</v>
      </c>
      <c r="H153" s="89"/>
      <c r="I153" s="89">
        <v>151</v>
      </c>
      <c r="J153" s="89">
        <v>224</v>
      </c>
      <c r="K153" s="89">
        <v>7551</v>
      </c>
      <c r="L153" s="89">
        <v>5113</v>
      </c>
      <c r="M153" s="89">
        <v>1245</v>
      </c>
      <c r="N153" s="89">
        <v>230</v>
      </c>
      <c r="O153" s="89">
        <v>708.4</v>
      </c>
      <c r="P153" s="89">
        <v>3938</v>
      </c>
      <c r="Q153" s="89"/>
      <c r="R153" s="89">
        <v>94.96</v>
      </c>
      <c r="S153" s="89">
        <v>1293</v>
      </c>
      <c r="T153" s="89">
        <v>1510</v>
      </c>
      <c r="U153" s="89"/>
      <c r="V153" s="89">
        <v>205</v>
      </c>
      <c r="W153" s="89">
        <v>4330</v>
      </c>
      <c r="X153" s="89">
        <v>930</v>
      </c>
      <c r="Y153" s="89">
        <v>20</v>
      </c>
    </row>
    <row r="154" spans="1:26" s="11" customFormat="1" ht="30" hidden="1" customHeight="1" x14ac:dyDescent="0.2">
      <c r="A154" s="12" t="s">
        <v>52</v>
      </c>
      <c r="B154" s="88" t="e">
        <f>B153/B152</f>
        <v>#DIV/0!</v>
      </c>
      <c r="C154" s="18" t="e">
        <f t="shared" si="36"/>
        <v>#DIV/0!</v>
      </c>
      <c r="D154" s="14" t="e">
        <f t="shared" si="31"/>
        <v>#DIV/0!</v>
      </c>
      <c r="E154" s="88"/>
      <c r="F154" s="88"/>
      <c r="G154" s="88"/>
      <c r="H154" s="88"/>
      <c r="I154" s="88"/>
      <c r="J154" s="88"/>
      <c r="K154" s="88"/>
      <c r="L154" s="88"/>
      <c r="M154" s="88" t="e">
        <f t="shared" ref="M154" si="56">M153/M152</f>
        <v>#DIV/0!</v>
      </c>
      <c r="N154" s="88"/>
      <c r="O154" s="88" t="e">
        <f>O153/O152</f>
        <v>#DIV/0!</v>
      </c>
      <c r="P154" s="89"/>
      <c r="Q154" s="88"/>
      <c r="R154" s="88" t="e">
        <f>R153/R152</f>
        <v>#DIV/0!</v>
      </c>
      <c r="S154" s="88" t="e">
        <f>S153/S152</f>
        <v>#DIV/0!</v>
      </c>
      <c r="T154" s="88" t="e">
        <f>T153/T152</f>
        <v>#DIV/0!</v>
      </c>
      <c r="U154" s="88" t="e">
        <f>U153/U152</f>
        <v>#DIV/0!</v>
      </c>
      <c r="V154" s="88"/>
      <c r="W154" s="88" t="e">
        <f>W153/W152</f>
        <v>#DIV/0!</v>
      </c>
      <c r="X154" s="88" t="e">
        <f>X153/X152</f>
        <v>#DIV/0!</v>
      </c>
      <c r="Y154" s="88" t="e">
        <f>Y153/Y152</f>
        <v>#DIV/0!</v>
      </c>
    </row>
    <row r="155" spans="1:26" s="11" customFormat="1" ht="30" hidden="1" customHeight="1" x14ac:dyDescent="0.2">
      <c r="A155" s="29" t="s">
        <v>98</v>
      </c>
      <c r="B155" s="53">
        <f>B153/B150*10</f>
        <v>319.31034482758616</v>
      </c>
      <c r="C155" s="18" t="e">
        <f t="shared" si="36"/>
        <v>#DIV/0!</v>
      </c>
      <c r="D155" s="14" t="e">
        <f t="shared" si="31"/>
        <v>#DIV/0!</v>
      </c>
      <c r="E155" s="52">
        <f>E153/E150*10</f>
        <v>380.4545454545455</v>
      </c>
      <c r="F155" s="52">
        <f t="shared" ref="F155:G155" si="57">F153/F150*10</f>
        <v>484.18604651162786</v>
      </c>
      <c r="G155" s="52">
        <f t="shared" si="57"/>
        <v>278.09965237543457</v>
      </c>
      <c r="H155" s="52"/>
      <c r="I155" s="52">
        <f t="shared" ref="I155:N155" si="58">I153/I150*10</f>
        <v>94.375</v>
      </c>
      <c r="J155" s="52">
        <f t="shared" si="58"/>
        <v>320</v>
      </c>
      <c r="K155" s="52">
        <f t="shared" si="58"/>
        <v>605.29058116232466</v>
      </c>
      <c r="L155" s="52">
        <f>L153/L150*10</f>
        <v>543.936170212766</v>
      </c>
      <c r="M155" s="52">
        <f t="shared" si="58"/>
        <v>264.89361702127661</v>
      </c>
      <c r="N155" s="52">
        <f t="shared" si="58"/>
        <v>95.833333333333343</v>
      </c>
      <c r="O155" s="52">
        <f t="shared" ref="O155:P155" si="59">O153/O150*10</f>
        <v>253</v>
      </c>
      <c r="P155" s="52">
        <f t="shared" si="59"/>
        <v>358</v>
      </c>
      <c r="Q155" s="52"/>
      <c r="R155" s="52">
        <f t="shared" ref="R155:Y155" si="60">R153/R150*10</f>
        <v>133.74647887323943</v>
      </c>
      <c r="S155" s="52">
        <f t="shared" si="60"/>
        <v>445.86206896551721</v>
      </c>
      <c r="T155" s="52">
        <f t="shared" si="60"/>
        <v>719.04761904761904</v>
      </c>
      <c r="U155" s="52"/>
      <c r="V155" s="52">
        <f t="shared" si="60"/>
        <v>186.36363636363637</v>
      </c>
      <c r="W155" s="52">
        <f t="shared" si="60"/>
        <v>455.78947368421052</v>
      </c>
      <c r="X155" s="52">
        <f t="shared" si="60"/>
        <v>160.34482758620692</v>
      </c>
      <c r="Y155" s="52">
        <f t="shared" si="60"/>
        <v>33.333333333333336</v>
      </c>
    </row>
    <row r="156" spans="1:26" s="11" customFormat="1" ht="30" hidden="1" customHeight="1" x14ac:dyDescent="0.2">
      <c r="A156" s="81" t="s">
        <v>96</v>
      </c>
      <c r="B156" s="82">
        <f>B149-B150</f>
        <v>38</v>
      </c>
      <c r="C156" s="18" t="e">
        <f t="shared" si="36"/>
        <v>#DIV/0!</v>
      </c>
      <c r="D156" s="14" t="e">
        <f t="shared" si="31"/>
        <v>#DIV/0!</v>
      </c>
      <c r="E156" s="117">
        <f>E149-E150</f>
        <v>0</v>
      </c>
      <c r="F156" s="117">
        <f t="shared" ref="F156:Y156" si="61">F149-F150</f>
        <v>0</v>
      </c>
      <c r="G156" s="117">
        <f>G149-G150</f>
        <v>0</v>
      </c>
      <c r="H156" s="117">
        <f>H149-H150</f>
        <v>0</v>
      </c>
      <c r="I156" s="117">
        <f t="shared" si="61"/>
        <v>0</v>
      </c>
      <c r="J156" s="117">
        <f t="shared" si="61"/>
        <v>0</v>
      </c>
      <c r="K156" s="117">
        <f t="shared" si="61"/>
        <v>1.9500000000000028</v>
      </c>
      <c r="L156" s="117">
        <f t="shared" si="61"/>
        <v>0</v>
      </c>
      <c r="M156" s="117">
        <f t="shared" si="61"/>
        <v>0</v>
      </c>
      <c r="N156" s="117">
        <f t="shared" si="61"/>
        <v>0</v>
      </c>
      <c r="O156" s="117">
        <f t="shared" si="61"/>
        <v>0</v>
      </c>
      <c r="P156" s="117">
        <f t="shared" si="61"/>
        <v>19</v>
      </c>
      <c r="Q156" s="117">
        <f t="shared" si="61"/>
        <v>0</v>
      </c>
      <c r="R156" s="117">
        <f t="shared" si="61"/>
        <v>0</v>
      </c>
      <c r="S156" s="117">
        <f t="shared" si="61"/>
        <v>7</v>
      </c>
      <c r="T156" s="117">
        <f t="shared" si="61"/>
        <v>0</v>
      </c>
      <c r="U156" s="117">
        <f t="shared" si="61"/>
        <v>0</v>
      </c>
      <c r="V156" s="117">
        <f t="shared" si="61"/>
        <v>0</v>
      </c>
      <c r="W156" s="117">
        <f t="shared" si="61"/>
        <v>0</v>
      </c>
      <c r="X156" s="117">
        <f t="shared" si="61"/>
        <v>0</v>
      </c>
      <c r="Y156" s="117">
        <f t="shared" si="61"/>
        <v>0</v>
      </c>
      <c r="Z156" s="123"/>
    </row>
    <row r="157" spans="1:26" s="11" customFormat="1" ht="30" hidden="1" customHeight="1" outlineLevel="1" x14ac:dyDescent="0.2">
      <c r="A157" s="49" t="s">
        <v>168</v>
      </c>
      <c r="B157" s="22">
        <v>543</v>
      </c>
      <c r="C157" s="18" t="e">
        <f t="shared" si="36"/>
        <v>#DIV/0!</v>
      </c>
      <c r="D157" s="14" t="e">
        <f t="shared" si="31"/>
        <v>#DIV/0!</v>
      </c>
      <c r="E157" s="34"/>
      <c r="F157" s="33"/>
      <c r="G157" s="51">
        <v>542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>
        <v>1</v>
      </c>
      <c r="S157" s="54"/>
      <c r="T157" s="33"/>
      <c r="U157" s="33">
        <v>9</v>
      </c>
      <c r="V157" s="33"/>
      <c r="W157" s="33"/>
      <c r="X157" s="33"/>
      <c r="Y157" s="33">
        <v>5</v>
      </c>
    </row>
    <row r="158" spans="1:26" s="11" customFormat="1" ht="30" hidden="1" customHeight="1" x14ac:dyDescent="0.2">
      <c r="A158" s="29" t="s">
        <v>169</v>
      </c>
      <c r="B158" s="22">
        <v>5773</v>
      </c>
      <c r="C158" s="18" t="e">
        <f t="shared" si="36"/>
        <v>#DIV/0!</v>
      </c>
      <c r="D158" s="14" t="e">
        <f t="shared" si="31"/>
        <v>#DIV/0!</v>
      </c>
      <c r="E158" s="34"/>
      <c r="F158" s="33"/>
      <c r="G158" s="33">
        <v>9239.2999999999993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>
        <v>2.5</v>
      </c>
      <c r="S158" s="54"/>
      <c r="T158" s="33"/>
      <c r="U158" s="33">
        <v>162</v>
      </c>
      <c r="V158" s="33"/>
      <c r="W158" s="33"/>
      <c r="X158" s="33"/>
      <c r="Y158" s="33">
        <v>30</v>
      </c>
    </row>
    <row r="159" spans="1:26" s="11" customFormat="1" ht="30" hidden="1" customHeight="1" x14ac:dyDescent="0.2">
      <c r="A159" s="29" t="s">
        <v>98</v>
      </c>
      <c r="B159" s="53">
        <f>B158/B157*10</f>
        <v>106.31675874769797</v>
      </c>
      <c r="C159" s="18" t="e">
        <f t="shared" si="36"/>
        <v>#DIV/0!</v>
      </c>
      <c r="D159" s="14" t="e">
        <f t="shared" si="31"/>
        <v>#DIV/0!</v>
      </c>
      <c r="E159" s="34"/>
      <c r="F159" s="52"/>
      <c r="G159" s="52">
        <f>G158/G157*10</f>
        <v>170.46678966789668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>
        <f t="shared" ref="R159" si="62">R158/R157*10</f>
        <v>25</v>
      </c>
      <c r="S159" s="52"/>
      <c r="T159" s="52"/>
      <c r="U159" s="52">
        <f t="shared" ref="U159:Y159" si="63">U158/U157*10</f>
        <v>180</v>
      </c>
      <c r="V159" s="52"/>
      <c r="W159" s="52"/>
      <c r="X159" s="52"/>
      <c r="Y159" s="52">
        <f t="shared" si="63"/>
        <v>60</v>
      </c>
    </row>
    <row r="160" spans="1:26" s="11" customFormat="1" ht="30" hidden="1" customHeight="1" x14ac:dyDescent="0.2">
      <c r="A160" s="10" t="s">
        <v>208</v>
      </c>
      <c r="B160" s="53"/>
      <c r="C160" s="18" t="e">
        <f t="shared" si="36"/>
        <v>#DIV/0!</v>
      </c>
      <c r="D160" s="14" t="e">
        <f t="shared" si="31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8" t="e">
        <f t="shared" si="36"/>
        <v>#DIV/0!</v>
      </c>
      <c r="D161" s="14" t="e">
        <f t="shared" si="31"/>
        <v>#DIV/0!</v>
      </c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207</v>
      </c>
      <c r="B162" s="53"/>
      <c r="C162" s="18" t="e">
        <f t="shared" si="36"/>
        <v>#DIV/0!</v>
      </c>
      <c r="D162" s="14" t="e">
        <f t="shared" si="31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206</v>
      </c>
      <c r="B163" s="53"/>
      <c r="C163" s="18" t="e">
        <f t="shared" si="36"/>
        <v>#DIV/0!</v>
      </c>
      <c r="D163" s="14" t="e">
        <f t="shared" si="31"/>
        <v>#DIV/0!</v>
      </c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64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hidden="1" customHeight="1" x14ac:dyDescent="0.2">
      <c r="A164" s="29" t="s">
        <v>202</v>
      </c>
      <c r="B164" s="108">
        <f>B168+B171+B188+B174+B183</f>
        <v>14637</v>
      </c>
      <c r="C164" s="18" t="e">
        <f t="shared" si="36"/>
        <v>#DIV/0!</v>
      </c>
      <c r="D164" s="14" t="e">
        <f t="shared" si="31"/>
        <v>#DIV/0!</v>
      </c>
      <c r="E164" s="116">
        <f>E168+E171+E188+E174+E183</f>
        <v>5950</v>
      </c>
      <c r="F164" s="116">
        <f>F168+F171+F188+F174</f>
        <v>304</v>
      </c>
      <c r="G164" s="116">
        <f>G168+G171+G188+G174+G183</f>
        <v>903</v>
      </c>
      <c r="H164" s="116">
        <f>H168+H171+H188+H174</f>
        <v>1044</v>
      </c>
      <c r="I164" s="116">
        <f>I168+I171+I188+I174</f>
        <v>939</v>
      </c>
      <c r="J164" s="116">
        <f>J168+J188+J183+J171</f>
        <v>5529</v>
      </c>
      <c r="K164" s="116">
        <f>K168+K171+K188+K174</f>
        <v>234</v>
      </c>
      <c r="L164" s="116">
        <f>L168+L171+L188+L174+L183</f>
        <v>1065.3</v>
      </c>
      <c r="M164" s="116">
        <f>M168+M171+M188+M174</f>
        <v>1069</v>
      </c>
      <c r="N164" s="116">
        <f>N168+N171+N188+N174</f>
        <v>131</v>
      </c>
      <c r="O164" s="116">
        <f>O168+O171+O188+O174</f>
        <v>650</v>
      </c>
      <c r="P164" s="116">
        <f t="shared" ref="P164:Y164" si="65">P168+P171+P188+P174+P177+P183</f>
        <v>1189</v>
      </c>
      <c r="Q164" s="116">
        <f t="shared" si="65"/>
        <v>4479</v>
      </c>
      <c r="R164" s="116">
        <f t="shared" si="65"/>
        <v>525.5</v>
      </c>
      <c r="S164" s="116">
        <f t="shared" si="65"/>
        <v>1005.6</v>
      </c>
      <c r="T164" s="116">
        <f t="shared" si="65"/>
        <v>913</v>
      </c>
      <c r="U164" s="116">
        <f t="shared" si="65"/>
        <v>1353</v>
      </c>
      <c r="V164" s="116">
        <f t="shared" si="65"/>
        <v>522</v>
      </c>
      <c r="W164" s="116">
        <f t="shared" si="65"/>
        <v>1453</v>
      </c>
      <c r="X164" s="116">
        <f t="shared" si="65"/>
        <v>1377</v>
      </c>
      <c r="Y164" s="116">
        <f t="shared" si="65"/>
        <v>175</v>
      </c>
    </row>
    <row r="165" spans="1:26" s="11" customFormat="1" ht="31.5" hidden="1" customHeight="1" x14ac:dyDescent="0.2">
      <c r="A165" s="105" t="s">
        <v>203</v>
      </c>
      <c r="B165" s="108">
        <f>B169+B172+B189</f>
        <v>10047</v>
      </c>
      <c r="C165" s="18" t="e">
        <f t="shared" si="36"/>
        <v>#DIV/0!</v>
      </c>
      <c r="D165" s="14" t="e">
        <f t="shared" si="31"/>
        <v>#DIV/0!</v>
      </c>
      <c r="E165" s="51">
        <f t="shared" ref="E165:Y165" si="66">E169+E172+E175+E189+E178+E184</f>
        <v>8117</v>
      </c>
      <c r="F165" s="51">
        <f t="shared" si="66"/>
        <v>526</v>
      </c>
      <c r="G165" s="51">
        <f t="shared" si="66"/>
        <v>1341</v>
      </c>
      <c r="H165" s="51">
        <f t="shared" si="66"/>
        <v>1326</v>
      </c>
      <c r="I165" s="51">
        <f t="shared" si="66"/>
        <v>820.7</v>
      </c>
      <c r="J165" s="51">
        <f>J169+J172+J175+J189+J178+J184</f>
        <v>4881</v>
      </c>
      <c r="K165" s="51">
        <f t="shared" si="66"/>
        <v>671</v>
      </c>
      <c r="L165" s="51">
        <f t="shared" si="66"/>
        <v>1632</v>
      </c>
      <c r="M165" s="51">
        <f t="shared" si="66"/>
        <v>1046</v>
      </c>
      <c r="N165" s="51">
        <f t="shared" si="66"/>
        <v>79</v>
      </c>
      <c r="O165" s="51">
        <f t="shared" si="66"/>
        <v>735</v>
      </c>
      <c r="P165" s="51">
        <f t="shared" si="66"/>
        <v>1697</v>
      </c>
      <c r="Q165" s="51">
        <f t="shared" si="66"/>
        <v>5598</v>
      </c>
      <c r="R165" s="51">
        <f t="shared" si="66"/>
        <v>532.65000000000009</v>
      </c>
      <c r="S165" s="51">
        <f t="shared" si="66"/>
        <v>2262.6999999999998</v>
      </c>
      <c r="T165" s="51">
        <f t="shared" si="66"/>
        <v>813</v>
      </c>
      <c r="U165" s="51">
        <f t="shared" si="66"/>
        <v>2815</v>
      </c>
      <c r="V165" s="51">
        <f t="shared" si="66"/>
        <v>522</v>
      </c>
      <c r="W165" s="51">
        <f t="shared" si="66"/>
        <v>1741</v>
      </c>
      <c r="X165" s="51">
        <f t="shared" si="66"/>
        <v>2605</v>
      </c>
      <c r="Y165" s="51">
        <f t="shared" si="66"/>
        <v>403</v>
      </c>
    </row>
    <row r="166" spans="1:26" s="11" customFormat="1" ht="30" hidden="1" customHeight="1" x14ac:dyDescent="0.2">
      <c r="A166" s="29" t="s">
        <v>98</v>
      </c>
      <c r="B166" s="53">
        <f>B165/B164*10</f>
        <v>6.8641114982578397</v>
      </c>
      <c r="C166" s="18" t="e">
        <f t="shared" si="36"/>
        <v>#DIV/0!</v>
      </c>
      <c r="D166" s="14" t="e">
        <f t="shared" si="31"/>
        <v>#DIV/0!</v>
      </c>
      <c r="E166" s="52">
        <f t="shared" ref="E166:X166" si="67">E165/E164*10</f>
        <v>13.64201680672269</v>
      </c>
      <c r="F166" s="52">
        <f t="shared" si="67"/>
        <v>17.30263157894737</v>
      </c>
      <c r="G166" s="52">
        <f t="shared" si="67"/>
        <v>14.850498338870432</v>
      </c>
      <c r="H166" s="52">
        <f t="shared" si="67"/>
        <v>12.701149425287356</v>
      </c>
      <c r="I166" s="52">
        <f t="shared" si="67"/>
        <v>8.7401490947816836</v>
      </c>
      <c r="J166" s="52">
        <f t="shared" si="67"/>
        <v>8.8279978296256107</v>
      </c>
      <c r="K166" s="52">
        <f t="shared" si="67"/>
        <v>28.675213675213676</v>
      </c>
      <c r="L166" s="52">
        <f t="shared" si="67"/>
        <v>15.319628273725712</v>
      </c>
      <c r="M166" s="52">
        <f t="shared" si="67"/>
        <v>9.7848456501403174</v>
      </c>
      <c r="N166" s="52">
        <f t="shared" si="67"/>
        <v>6.0305343511450378</v>
      </c>
      <c r="O166" s="52">
        <f t="shared" si="67"/>
        <v>11.307692307692307</v>
      </c>
      <c r="P166" s="52">
        <f t="shared" si="67"/>
        <v>14.272497897392766</v>
      </c>
      <c r="Q166" s="52">
        <f t="shared" si="67"/>
        <v>12.498325519089082</v>
      </c>
      <c r="R166" s="52">
        <f t="shared" si="67"/>
        <v>10.136060894386301</v>
      </c>
      <c r="S166" s="52">
        <f t="shared" si="67"/>
        <v>22.500994431185362</v>
      </c>
      <c r="T166" s="52">
        <f t="shared" si="67"/>
        <v>8.904709748083242</v>
      </c>
      <c r="U166" s="52">
        <f t="shared" si="67"/>
        <v>20.805617147080561</v>
      </c>
      <c r="V166" s="52">
        <f t="shared" si="67"/>
        <v>10</v>
      </c>
      <c r="W166" s="52">
        <f t="shared" si="67"/>
        <v>11.982105987611838</v>
      </c>
      <c r="X166" s="52">
        <f t="shared" si="67"/>
        <v>18.917937545388526</v>
      </c>
      <c r="Y166" s="52">
        <f t="shared" ref="Y166" si="68">Y165/Y164*10</f>
        <v>23.028571428571428</v>
      </c>
    </row>
    <row r="167" spans="1:26" s="83" customFormat="1" ht="30" hidden="1" customHeight="1" x14ac:dyDescent="0.2">
      <c r="A167" s="81" t="s">
        <v>96</v>
      </c>
      <c r="B167" s="120"/>
      <c r="C167" s="18" t="e">
        <f t="shared" si="36"/>
        <v>#DIV/0!</v>
      </c>
      <c r="D167" s="14" t="e">
        <f t="shared" si="31"/>
        <v>#DIV/0!</v>
      </c>
      <c r="E167" s="117">
        <f t="shared" ref="E167:U167" si="69">E163-E164</f>
        <v>500</v>
      </c>
      <c r="F167" s="117">
        <f t="shared" si="69"/>
        <v>275</v>
      </c>
      <c r="G167" s="117">
        <f>G163-G164</f>
        <v>259.59999999999991</v>
      </c>
      <c r="H167" s="117">
        <f>H163-H164</f>
        <v>0</v>
      </c>
      <c r="I167" s="117">
        <f t="shared" si="69"/>
        <v>50</v>
      </c>
      <c r="J167" s="117">
        <f t="shared" si="69"/>
        <v>24</v>
      </c>
      <c r="K167" s="117">
        <f t="shared" si="69"/>
        <v>160</v>
      </c>
      <c r="L167" s="117">
        <f t="shared" si="69"/>
        <v>415</v>
      </c>
      <c r="M167" s="117">
        <f t="shared" si="69"/>
        <v>0</v>
      </c>
      <c r="N167" s="117">
        <f t="shared" si="69"/>
        <v>87</v>
      </c>
      <c r="O167" s="117">
        <f t="shared" si="69"/>
        <v>0</v>
      </c>
      <c r="P167" s="117">
        <f t="shared" si="69"/>
        <v>0</v>
      </c>
      <c r="Q167" s="117">
        <f t="shared" si="69"/>
        <v>799</v>
      </c>
      <c r="R167" s="117">
        <f>R163-R164</f>
        <v>0</v>
      </c>
      <c r="S167" s="117">
        <f t="shared" si="69"/>
        <v>0</v>
      </c>
      <c r="T167" s="117">
        <f t="shared" si="69"/>
        <v>261.5</v>
      </c>
      <c r="U167" s="117">
        <f t="shared" si="69"/>
        <v>902</v>
      </c>
      <c r="V167" s="117">
        <f>V160-V164</f>
        <v>0</v>
      </c>
      <c r="W167" s="117">
        <f>W163-W164</f>
        <v>0</v>
      </c>
      <c r="X167" s="117">
        <f>X163-X164</f>
        <v>0</v>
      </c>
      <c r="Y167" s="117">
        <f>Y163-Y164</f>
        <v>55</v>
      </c>
      <c r="Z167" s="122"/>
    </row>
    <row r="168" spans="1:26" s="107" customFormat="1" ht="30" hidden="1" customHeight="1" x14ac:dyDescent="0.2">
      <c r="A168" s="49" t="s">
        <v>111</v>
      </c>
      <c r="B168" s="25">
        <v>8315</v>
      </c>
      <c r="C168" s="18" t="e">
        <f t="shared" si="36"/>
        <v>#DIV/0!</v>
      </c>
      <c r="D168" s="14" t="e">
        <f t="shared" si="31"/>
        <v>#DIV/0!</v>
      </c>
      <c r="E168" s="33">
        <v>4891</v>
      </c>
      <c r="F168" s="33">
        <v>120</v>
      </c>
      <c r="G168" s="33">
        <v>200</v>
      </c>
      <c r="H168" s="33">
        <v>100</v>
      </c>
      <c r="I168" s="33">
        <v>70</v>
      </c>
      <c r="J168" s="33">
        <v>2152</v>
      </c>
      <c r="K168" s="33">
        <v>120</v>
      </c>
      <c r="L168" s="33">
        <v>170.3</v>
      </c>
      <c r="M168" s="33"/>
      <c r="N168" s="33"/>
      <c r="O168" s="33">
        <v>650</v>
      </c>
      <c r="P168" s="33">
        <v>962</v>
      </c>
      <c r="Q168" s="33">
        <v>1622</v>
      </c>
      <c r="R168" s="33">
        <v>271</v>
      </c>
      <c r="S168" s="33">
        <v>700</v>
      </c>
      <c r="T168" s="33"/>
      <c r="U168" s="33">
        <v>170</v>
      </c>
      <c r="V168" s="33">
        <v>522</v>
      </c>
      <c r="W168" s="33">
        <v>1132</v>
      </c>
      <c r="X168" s="33">
        <v>1117</v>
      </c>
      <c r="Y168" s="33"/>
    </row>
    <row r="169" spans="1:26" s="11" customFormat="1" ht="30" hidden="1" customHeight="1" x14ac:dyDescent="0.2">
      <c r="A169" s="105" t="s">
        <v>112</v>
      </c>
      <c r="B169" s="22">
        <v>7284</v>
      </c>
      <c r="C169" s="18" t="e">
        <f t="shared" si="36"/>
        <v>#DIV/0!</v>
      </c>
      <c r="D169" s="14" t="e">
        <f t="shared" si="31"/>
        <v>#DIV/0!</v>
      </c>
      <c r="E169" s="153">
        <v>6857</v>
      </c>
      <c r="F169" s="89">
        <v>336</v>
      </c>
      <c r="G169" s="89">
        <v>205</v>
      </c>
      <c r="H169" s="89">
        <v>100</v>
      </c>
      <c r="I169" s="89">
        <v>42</v>
      </c>
      <c r="J169" s="89">
        <v>1722</v>
      </c>
      <c r="K169" s="89">
        <v>216</v>
      </c>
      <c r="L169" s="106">
        <v>158</v>
      </c>
      <c r="M169" s="106"/>
      <c r="N169" s="148"/>
      <c r="O169" s="153">
        <v>735</v>
      </c>
      <c r="P169" s="153">
        <v>1450</v>
      </c>
      <c r="Q169" s="106">
        <v>3309</v>
      </c>
      <c r="R169" s="106">
        <v>298</v>
      </c>
      <c r="S169" s="106">
        <v>2000</v>
      </c>
      <c r="T169" s="106"/>
      <c r="U169" s="106">
        <v>238</v>
      </c>
      <c r="V169" s="106">
        <v>522</v>
      </c>
      <c r="W169" s="106">
        <v>1508</v>
      </c>
      <c r="X169" s="106">
        <v>2215</v>
      </c>
      <c r="Y169" s="148"/>
    </row>
    <row r="170" spans="1:26" s="11" customFormat="1" ht="30" hidden="1" customHeight="1" x14ac:dyDescent="0.2">
      <c r="A170" s="29" t="s">
        <v>98</v>
      </c>
      <c r="B170" s="47">
        <f>B169/B168*10</f>
        <v>8.7600721587492476</v>
      </c>
      <c r="C170" s="18" t="e">
        <f t="shared" si="36"/>
        <v>#DIV/0!</v>
      </c>
      <c r="D170" s="14" t="e">
        <f t="shared" si="31"/>
        <v>#DIV/0!</v>
      </c>
      <c r="E170" s="52">
        <f t="shared" ref="E170:F170" si="70">E169/E168*10</f>
        <v>14.019627887957473</v>
      </c>
      <c r="F170" s="52">
        <f t="shared" si="70"/>
        <v>28</v>
      </c>
      <c r="G170" s="52">
        <f t="shared" ref="G170:J170" si="71">G169/G168*10</f>
        <v>10.25</v>
      </c>
      <c r="H170" s="52">
        <f t="shared" si="71"/>
        <v>10</v>
      </c>
      <c r="I170" s="52">
        <f t="shared" si="71"/>
        <v>6</v>
      </c>
      <c r="J170" s="52">
        <f t="shared" si="71"/>
        <v>8.0018587360594786</v>
      </c>
      <c r="K170" s="52">
        <f t="shared" ref="K170:L170" si="72">K169/K168*10</f>
        <v>18</v>
      </c>
      <c r="L170" s="52">
        <f t="shared" si="72"/>
        <v>9.2777451556077501</v>
      </c>
      <c r="M170" s="52"/>
      <c r="N170" s="52"/>
      <c r="O170" s="52">
        <f>O169/O168*10</f>
        <v>11.307692307692307</v>
      </c>
      <c r="P170" s="52">
        <f>P169/P168*10</f>
        <v>15.072765072765073</v>
      </c>
      <c r="Q170" s="52">
        <f>Q169/Q168*10</f>
        <v>20.400739827373613</v>
      </c>
      <c r="R170" s="52">
        <f>R169/R168*10</f>
        <v>10.99630996309963</v>
      </c>
      <c r="S170" s="52">
        <f t="shared" ref="S170" si="73">S169/S168*10</f>
        <v>28.571428571428573</v>
      </c>
      <c r="T170" s="52"/>
      <c r="U170" s="52">
        <f t="shared" ref="U170:X170" si="74">U169/U168*10</f>
        <v>14</v>
      </c>
      <c r="V170" s="52">
        <f t="shared" si="74"/>
        <v>10</v>
      </c>
      <c r="W170" s="52">
        <f t="shared" si="74"/>
        <v>13.32155477031802</v>
      </c>
      <c r="X170" s="52">
        <f t="shared" si="74"/>
        <v>19.829901521933749</v>
      </c>
      <c r="Y170" s="24"/>
    </row>
    <row r="171" spans="1:26" s="11" customFormat="1" ht="30" hidden="1" customHeight="1" x14ac:dyDescent="0.2">
      <c r="A171" s="49" t="s">
        <v>174</v>
      </c>
      <c r="B171" s="25">
        <v>4088</v>
      </c>
      <c r="C171" s="18" t="e">
        <f t="shared" si="36"/>
        <v>#DIV/0!</v>
      </c>
      <c r="D171" s="14" t="e">
        <f t="shared" si="31"/>
        <v>#DIV/0!</v>
      </c>
      <c r="E171" s="33"/>
      <c r="F171" s="33">
        <v>134</v>
      </c>
      <c r="G171" s="33"/>
      <c r="H171" s="33">
        <v>757</v>
      </c>
      <c r="I171" s="33">
        <v>581</v>
      </c>
      <c r="J171" s="33">
        <v>1413</v>
      </c>
      <c r="K171" s="33">
        <v>114</v>
      </c>
      <c r="L171" s="33"/>
      <c r="M171" s="33">
        <v>1069</v>
      </c>
      <c r="N171" s="33">
        <v>129</v>
      </c>
      <c r="O171" s="33"/>
      <c r="P171" s="33">
        <v>17</v>
      </c>
      <c r="Q171" s="33">
        <v>110</v>
      </c>
      <c r="R171" s="33">
        <v>30</v>
      </c>
      <c r="S171" s="33"/>
      <c r="T171" s="24">
        <v>700</v>
      </c>
      <c r="U171" s="33"/>
      <c r="V171" s="33"/>
      <c r="W171" s="33"/>
      <c r="X171" s="33"/>
      <c r="Y171" s="33"/>
    </row>
    <row r="172" spans="1:26" s="11" customFormat="1" ht="30" hidden="1" customHeight="1" x14ac:dyDescent="0.2">
      <c r="A172" s="29" t="s">
        <v>175</v>
      </c>
      <c r="B172" s="25">
        <v>2763</v>
      </c>
      <c r="C172" s="18" t="e">
        <f t="shared" si="36"/>
        <v>#DIV/0!</v>
      </c>
      <c r="D172" s="14" t="e">
        <f t="shared" ref="D172:D199" si="75">C172/B172</f>
        <v>#DIV/0!</v>
      </c>
      <c r="E172" s="33"/>
      <c r="F172" s="24">
        <v>134</v>
      </c>
      <c r="G172" s="24"/>
      <c r="H172" s="24">
        <v>1025</v>
      </c>
      <c r="I172" s="24">
        <v>379</v>
      </c>
      <c r="J172" s="24">
        <v>1102</v>
      </c>
      <c r="K172" s="24">
        <v>110</v>
      </c>
      <c r="L172" s="34"/>
      <c r="M172" s="34">
        <v>1046</v>
      </c>
      <c r="N172" s="24">
        <v>77</v>
      </c>
      <c r="O172" s="32"/>
      <c r="P172" s="34">
        <v>17</v>
      </c>
      <c r="Q172" s="34">
        <v>11</v>
      </c>
      <c r="R172" s="34">
        <v>20.100000000000001</v>
      </c>
      <c r="S172" s="34"/>
      <c r="T172" s="24">
        <v>420</v>
      </c>
      <c r="U172" s="32"/>
      <c r="V172" s="34"/>
      <c r="W172" s="32"/>
      <c r="X172" s="34"/>
      <c r="Y172" s="32"/>
    </row>
    <row r="173" spans="1:26" s="11" customFormat="1" ht="30" hidden="1" customHeight="1" x14ac:dyDescent="0.2">
      <c r="A173" s="29" t="s">
        <v>98</v>
      </c>
      <c r="B173" s="47">
        <f>B172/B171*10</f>
        <v>6.7588062622309195</v>
      </c>
      <c r="C173" s="18" t="e">
        <f t="shared" si="36"/>
        <v>#DIV/0!</v>
      </c>
      <c r="D173" s="14" t="e">
        <f t="shared" si="75"/>
        <v>#DIV/0!</v>
      </c>
      <c r="E173" s="48"/>
      <c r="F173" s="48">
        <f t="shared" ref="F173" si="76">F172/F171*10</f>
        <v>10</v>
      </c>
      <c r="G173" s="48"/>
      <c r="H173" s="48">
        <f>H172/H171*10</f>
        <v>13.540290620871861</v>
      </c>
      <c r="I173" s="48">
        <f>I172/I171*10</f>
        <v>6.5232358003442332</v>
      </c>
      <c r="J173" s="48">
        <f t="shared" ref="J173" si="77">J172/J171*10</f>
        <v>7.799009200283086</v>
      </c>
      <c r="K173" s="48">
        <f t="shared" ref="K173:M173" si="78">K172/K171*10</f>
        <v>9.6491228070175445</v>
      </c>
      <c r="L173" s="48"/>
      <c r="M173" s="48">
        <f t="shared" si="78"/>
        <v>9.7848456501403174</v>
      </c>
      <c r="N173" s="48">
        <f t="shared" ref="N173:Q173" si="79">N172/N171*10</f>
        <v>5.9689922480620154</v>
      </c>
      <c r="O173" s="48"/>
      <c r="P173" s="48">
        <f t="shared" si="79"/>
        <v>10</v>
      </c>
      <c r="Q173" s="48">
        <f t="shared" si="79"/>
        <v>1</v>
      </c>
      <c r="R173" s="48">
        <f>R172/R171*10</f>
        <v>6.7</v>
      </c>
      <c r="S173" s="48"/>
      <c r="T173" s="48">
        <f t="shared" ref="T173" si="80">T172/T171*10</f>
        <v>6</v>
      </c>
      <c r="U173" s="48"/>
      <c r="V173" s="48"/>
      <c r="W173" s="48"/>
      <c r="X173" s="48"/>
      <c r="Y173" s="24"/>
    </row>
    <row r="174" spans="1:26" s="11" customFormat="1" ht="30" hidden="1" customHeight="1" x14ac:dyDescent="0.2">
      <c r="A174" s="49" t="s">
        <v>199</v>
      </c>
      <c r="B174" s="47">
        <v>243</v>
      </c>
      <c r="C174" s="18" t="e">
        <f t="shared" si="36"/>
        <v>#DIV/0!</v>
      </c>
      <c r="D174" s="14" t="e">
        <f t="shared" si="75"/>
        <v>#DIV/0!</v>
      </c>
      <c r="E174" s="48"/>
      <c r="F174" s="48">
        <v>10</v>
      </c>
      <c r="G174" s="48">
        <v>400</v>
      </c>
      <c r="H174" s="48"/>
      <c r="I174" s="24">
        <v>50</v>
      </c>
      <c r="J174" s="48"/>
      <c r="K174" s="48"/>
      <c r="L174" s="48"/>
      <c r="M174" s="48"/>
      <c r="N174" s="48">
        <v>2</v>
      </c>
      <c r="O174" s="48"/>
      <c r="P174" s="48"/>
      <c r="Q174" s="48">
        <v>162</v>
      </c>
      <c r="R174" s="48">
        <v>89.5</v>
      </c>
      <c r="S174" s="24">
        <v>105.6</v>
      </c>
      <c r="T174" s="24">
        <v>110</v>
      </c>
      <c r="U174" s="24">
        <v>254</v>
      </c>
      <c r="V174" s="48"/>
      <c r="W174" s="48"/>
      <c r="X174" s="48"/>
      <c r="Y174" s="24"/>
    </row>
    <row r="175" spans="1:26" s="11" customFormat="1" ht="30" hidden="1" customHeight="1" x14ac:dyDescent="0.2">
      <c r="A175" s="29" t="s">
        <v>200</v>
      </c>
      <c r="B175" s="47">
        <v>419</v>
      </c>
      <c r="C175" s="18" t="e">
        <f t="shared" si="36"/>
        <v>#DIV/0!</v>
      </c>
      <c r="D175" s="14" t="e">
        <f t="shared" si="75"/>
        <v>#DIV/0!</v>
      </c>
      <c r="E175" s="48"/>
      <c r="F175" s="48">
        <v>16</v>
      </c>
      <c r="G175" s="48">
        <v>720</v>
      </c>
      <c r="H175" s="48"/>
      <c r="I175" s="48">
        <v>26.7</v>
      </c>
      <c r="J175" s="48"/>
      <c r="K175" s="48"/>
      <c r="L175" s="48"/>
      <c r="M175" s="48"/>
      <c r="N175" s="48">
        <v>2</v>
      </c>
      <c r="O175" s="48"/>
      <c r="P175" s="48"/>
      <c r="Q175" s="48">
        <v>241</v>
      </c>
      <c r="R175" s="48">
        <v>80.55</v>
      </c>
      <c r="S175" s="24">
        <v>162.69999999999999</v>
      </c>
      <c r="T175" s="24">
        <v>290</v>
      </c>
      <c r="U175" s="24">
        <v>533</v>
      </c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18" t="e">
        <f t="shared" si="36"/>
        <v>#DIV/0!</v>
      </c>
      <c r="D176" s="14" t="e">
        <f t="shared" si="75"/>
        <v>#DIV/0!</v>
      </c>
      <c r="E176" s="48"/>
      <c r="F176" s="48">
        <f t="shared" ref="F176:G176" si="81">F175/F174*10</f>
        <v>16</v>
      </c>
      <c r="G176" s="48">
        <f t="shared" si="81"/>
        <v>18</v>
      </c>
      <c r="H176" s="48"/>
      <c r="I176" s="48">
        <f t="shared" ref="I176" si="82">I175/I174*10</f>
        <v>5.34</v>
      </c>
      <c r="J176" s="48"/>
      <c r="K176" s="48"/>
      <c r="L176" s="48"/>
      <c r="M176" s="48"/>
      <c r="N176" s="48">
        <f t="shared" ref="N176" si="83">N175/N174*10</f>
        <v>10</v>
      </c>
      <c r="O176" s="48"/>
      <c r="P176" s="48"/>
      <c r="Q176" s="48">
        <f>Q175/Q174*10</f>
        <v>14.876543209876543</v>
      </c>
      <c r="R176" s="48">
        <f>R175/R174*10</f>
        <v>9</v>
      </c>
      <c r="S176" s="48">
        <f>S175/S174*10</f>
        <v>15.407196969696971</v>
      </c>
      <c r="T176" s="48">
        <f>T175/T174*10</f>
        <v>26.363636363636363</v>
      </c>
      <c r="U176" s="48">
        <f>U175/U174*10</f>
        <v>20.984251968503933</v>
      </c>
      <c r="V176" s="48"/>
      <c r="W176" s="48"/>
      <c r="X176" s="48"/>
      <c r="Y176" s="24"/>
    </row>
    <row r="177" spans="1:25" s="11" customFormat="1" ht="30" hidden="1" customHeight="1" x14ac:dyDescent="0.2">
      <c r="A177" s="49" t="s">
        <v>170</v>
      </c>
      <c r="B177" s="25">
        <v>75</v>
      </c>
      <c r="C177" s="18" t="e">
        <f t="shared" si="36"/>
        <v>#DIV/0!</v>
      </c>
      <c r="D177" s="14" t="e">
        <f t="shared" si="75"/>
        <v>#DIV/0!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>
        <v>58</v>
      </c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171</v>
      </c>
      <c r="B178" s="25">
        <v>83</v>
      </c>
      <c r="C178" s="18" t="e">
        <f t="shared" si="36"/>
        <v>#DIV/0!</v>
      </c>
      <c r="D178" s="14" t="e">
        <f t="shared" si="75"/>
        <v>#DIV/0!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>
        <v>85</v>
      </c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18" t="e">
        <f t="shared" si="36"/>
        <v>#DIV/0!</v>
      </c>
      <c r="D179" s="14" t="e">
        <f t="shared" si="75"/>
        <v>#DIV/0!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>
        <f>Q178/Q177*10</f>
        <v>14.655172413793103</v>
      </c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209</v>
      </c>
      <c r="B180" s="25">
        <v>617</v>
      </c>
      <c r="C180" s="18" t="e">
        <f t="shared" si="36"/>
        <v>#DIV/0!</v>
      </c>
      <c r="D180" s="14" t="e">
        <f t="shared" si="75"/>
        <v>#DIV/0!</v>
      </c>
      <c r="E180" s="33"/>
      <c r="F180" s="33"/>
      <c r="G180" s="33">
        <v>417</v>
      </c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>
        <v>300</v>
      </c>
      <c r="V180" s="33"/>
      <c r="W180" s="33"/>
      <c r="X180" s="33">
        <v>150</v>
      </c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18" t="e">
        <f t="shared" si="36"/>
        <v>#DIV/0!</v>
      </c>
      <c r="D181" s="14" t="e">
        <f t="shared" si="75"/>
        <v>#DIV/0!</v>
      </c>
      <c r="E181" s="33"/>
      <c r="F181" s="33"/>
      <c r="G181" s="33">
        <v>11880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9300</v>
      </c>
      <c r="V181" s="33"/>
      <c r="W181" s="33"/>
      <c r="X181" s="33">
        <v>5250</v>
      </c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18" t="e">
        <f t="shared" si="36"/>
        <v>#DIV/0!</v>
      </c>
      <c r="D182" s="14" t="e">
        <f t="shared" si="75"/>
        <v>#DIV/0!</v>
      </c>
      <c r="E182" s="52"/>
      <c r="F182" s="52"/>
      <c r="G182" s="52">
        <f t="shared" ref="G182" si="84">G181/G180*10</f>
        <v>284.89208633093529</v>
      </c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>
        <f>U181/U180*10</f>
        <v>310</v>
      </c>
      <c r="V182" s="52"/>
      <c r="W182" s="52"/>
      <c r="X182" s="52">
        <f t="shared" ref="X182" si="85">X181/X180*10</f>
        <v>350</v>
      </c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18" t="e">
        <f t="shared" si="36"/>
        <v>#DIV/0!</v>
      </c>
      <c r="D183" s="14" t="e">
        <f t="shared" si="75"/>
        <v>#DIV/0!</v>
      </c>
      <c r="E183" s="33">
        <v>106</v>
      </c>
      <c r="F183" s="33"/>
      <c r="G183" s="33">
        <v>303</v>
      </c>
      <c r="H183" s="33"/>
      <c r="I183" s="33">
        <v>100</v>
      </c>
      <c r="J183" s="33">
        <v>1884</v>
      </c>
      <c r="K183" s="33">
        <v>160</v>
      </c>
      <c r="L183" s="33">
        <v>895</v>
      </c>
      <c r="M183" s="33"/>
      <c r="N183" s="33"/>
      <c r="O183" s="33"/>
      <c r="P183" s="33"/>
      <c r="Q183" s="33"/>
      <c r="R183" s="33">
        <v>105</v>
      </c>
      <c r="S183" s="33"/>
      <c r="T183" s="33">
        <v>30</v>
      </c>
      <c r="U183" s="33">
        <v>929</v>
      </c>
      <c r="V183" s="33"/>
      <c r="W183" s="33"/>
      <c r="X183" s="33">
        <v>180</v>
      </c>
      <c r="Y183" s="33">
        <v>175</v>
      </c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18" t="e">
        <f t="shared" si="36"/>
        <v>#DIV/0!</v>
      </c>
      <c r="D184" s="14" t="e">
        <f t="shared" si="75"/>
        <v>#DIV/0!</v>
      </c>
      <c r="E184" s="33">
        <v>212</v>
      </c>
      <c r="F184" s="33"/>
      <c r="G184" s="33">
        <v>416</v>
      </c>
      <c r="H184" s="33"/>
      <c r="I184" s="33">
        <v>138</v>
      </c>
      <c r="J184" s="33">
        <v>1929</v>
      </c>
      <c r="K184" s="33">
        <v>345</v>
      </c>
      <c r="L184" s="33">
        <v>1474</v>
      </c>
      <c r="M184" s="33"/>
      <c r="N184" s="33"/>
      <c r="O184" s="33"/>
      <c r="P184" s="33"/>
      <c r="Q184" s="33"/>
      <c r="R184" s="33">
        <v>104</v>
      </c>
      <c r="S184" s="33"/>
      <c r="T184" s="33">
        <v>30</v>
      </c>
      <c r="U184" s="33">
        <v>2044</v>
      </c>
      <c r="V184" s="33"/>
      <c r="W184" s="33"/>
      <c r="X184" s="33">
        <v>180</v>
      </c>
      <c r="Y184" s="33">
        <v>403</v>
      </c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18" t="e">
        <f t="shared" si="36"/>
        <v>#DIV/0!</v>
      </c>
      <c r="D185" s="14" t="e">
        <f t="shared" si="75"/>
        <v>#DIV/0!</v>
      </c>
      <c r="E185" s="52">
        <f t="shared" ref="E185:G185" si="86">E184/E183*10</f>
        <v>20</v>
      </c>
      <c r="F185" s="52"/>
      <c r="G185" s="52">
        <f t="shared" si="86"/>
        <v>13.729372937293729</v>
      </c>
      <c r="H185" s="52"/>
      <c r="I185" s="52">
        <f t="shared" ref="I185:L185" si="87">I184/I183*10</f>
        <v>13.799999999999999</v>
      </c>
      <c r="J185" s="52">
        <f t="shared" si="87"/>
        <v>10.238853503184712</v>
      </c>
      <c r="K185" s="52">
        <f t="shared" si="87"/>
        <v>21.5625</v>
      </c>
      <c r="L185" s="52">
        <f t="shared" si="87"/>
        <v>16.46927374301676</v>
      </c>
      <c r="M185" s="52"/>
      <c r="N185" s="52"/>
      <c r="O185" s="52"/>
      <c r="P185" s="52"/>
      <c r="Q185" s="52"/>
      <c r="R185" s="52">
        <f t="shared" ref="R185" si="88">R184/R183*10</f>
        <v>9.9047619047619051</v>
      </c>
      <c r="S185" s="52"/>
      <c r="T185" s="52">
        <f t="shared" ref="T185:U185" si="89">T184/T183*10</f>
        <v>10</v>
      </c>
      <c r="U185" s="52">
        <f t="shared" si="89"/>
        <v>22.002152852529598</v>
      </c>
      <c r="V185" s="52"/>
      <c r="W185" s="52"/>
      <c r="X185" s="52">
        <f>X184/X183*10</f>
        <v>10</v>
      </c>
      <c r="Y185" s="52">
        <f>Y184/Y183*10</f>
        <v>23.028571428571428</v>
      </c>
    </row>
    <row r="186" spans="1:25" s="110" customFormat="1" ht="30" hidden="1" customHeight="1" x14ac:dyDescent="0.2">
      <c r="A186" s="49" t="s">
        <v>116</v>
      </c>
      <c r="B186" s="22">
        <v>10259</v>
      </c>
      <c r="C186" s="18" t="e">
        <f t="shared" si="36"/>
        <v>#DIV/0!</v>
      </c>
      <c r="D186" s="14" t="e">
        <f t="shared" si="75"/>
        <v>#DIV/0!</v>
      </c>
      <c r="E186" s="33"/>
      <c r="F186" s="33">
        <v>346</v>
      </c>
      <c r="G186" s="33">
        <v>996</v>
      </c>
      <c r="H186" s="33">
        <v>993</v>
      </c>
      <c r="I186" s="33">
        <v>382</v>
      </c>
      <c r="J186" s="33">
        <v>283</v>
      </c>
      <c r="K186" s="33"/>
      <c r="L186" s="33">
        <v>1260</v>
      </c>
      <c r="M186" s="33">
        <v>546</v>
      </c>
      <c r="N186" s="33">
        <v>540</v>
      </c>
      <c r="O186" s="33">
        <v>557</v>
      </c>
      <c r="P186" s="33">
        <v>791</v>
      </c>
      <c r="Q186" s="33">
        <v>261</v>
      </c>
      <c r="R186" s="33">
        <v>150</v>
      </c>
      <c r="S186" s="33">
        <v>68</v>
      </c>
      <c r="T186" s="33">
        <v>2203</v>
      </c>
      <c r="U186" s="33">
        <v>581</v>
      </c>
      <c r="V186" s="33"/>
      <c r="W186" s="33">
        <v>470</v>
      </c>
      <c r="X186" s="33">
        <v>1356</v>
      </c>
      <c r="Y186" s="33">
        <v>912</v>
      </c>
    </row>
    <row r="187" spans="1:25" s="11" customFormat="1" ht="30" hidden="1" customHeight="1" x14ac:dyDescent="0.2">
      <c r="A187" s="49" t="s">
        <v>117</v>
      </c>
      <c r="B187" s="22"/>
      <c r="C187" s="18" t="e">
        <f t="shared" si="36"/>
        <v>#DIV/0!</v>
      </c>
      <c r="D187" s="14" t="e">
        <f t="shared" si="75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>
        <v>7</v>
      </c>
    </row>
    <row r="188" spans="1:25" s="11" customFormat="1" ht="30" hidden="1" customHeight="1" x14ac:dyDescent="0.2">
      <c r="A188" s="49" t="s">
        <v>194</v>
      </c>
      <c r="B188" s="22"/>
      <c r="C188" s="18" t="e">
        <f t="shared" si="36"/>
        <v>#DIV/0!</v>
      </c>
      <c r="D188" s="14" t="e">
        <f t="shared" si="75"/>
        <v>#DIV/0!</v>
      </c>
      <c r="E188" s="33">
        <v>953</v>
      </c>
      <c r="F188" s="33">
        <v>40</v>
      </c>
      <c r="G188" s="33"/>
      <c r="H188" s="33">
        <v>187</v>
      </c>
      <c r="I188" s="33">
        <v>238</v>
      </c>
      <c r="J188" s="33">
        <v>80</v>
      </c>
      <c r="K188" s="33"/>
      <c r="L188" s="33"/>
      <c r="M188" s="33"/>
      <c r="N188" s="33"/>
      <c r="O188" s="33"/>
      <c r="P188" s="33">
        <v>210</v>
      </c>
      <c r="Q188" s="33">
        <v>2527</v>
      </c>
      <c r="R188" s="33">
        <v>30</v>
      </c>
      <c r="S188" s="33">
        <v>200</v>
      </c>
      <c r="T188" s="33">
        <v>73</v>
      </c>
      <c r="U188" s="33"/>
      <c r="V188" s="33"/>
      <c r="W188" s="33">
        <v>321</v>
      </c>
      <c r="X188" s="33">
        <v>80</v>
      </c>
      <c r="Y188" s="33"/>
    </row>
    <row r="189" spans="1:25" s="11" customFormat="1" ht="30" hidden="1" customHeight="1" x14ac:dyDescent="0.2">
      <c r="A189" s="29" t="s">
        <v>195</v>
      </c>
      <c r="B189" s="22"/>
      <c r="C189" s="18" t="e">
        <f t="shared" si="36"/>
        <v>#DIV/0!</v>
      </c>
      <c r="D189" s="14" t="e">
        <f t="shared" si="75"/>
        <v>#DIV/0!</v>
      </c>
      <c r="E189" s="33">
        <v>1048</v>
      </c>
      <c r="F189" s="33">
        <v>40</v>
      </c>
      <c r="G189" s="33"/>
      <c r="H189" s="33">
        <v>201</v>
      </c>
      <c r="I189" s="33">
        <v>235</v>
      </c>
      <c r="J189" s="33">
        <v>128</v>
      </c>
      <c r="K189" s="33"/>
      <c r="L189" s="33"/>
      <c r="M189" s="33"/>
      <c r="N189" s="33"/>
      <c r="O189" s="33"/>
      <c r="P189" s="33">
        <v>230</v>
      </c>
      <c r="Q189" s="33">
        <v>1952</v>
      </c>
      <c r="R189" s="33">
        <v>30</v>
      </c>
      <c r="S189" s="33">
        <v>100</v>
      </c>
      <c r="T189" s="33">
        <v>73</v>
      </c>
      <c r="U189" s="33"/>
      <c r="V189" s="33"/>
      <c r="W189" s="33">
        <v>233</v>
      </c>
      <c r="X189" s="33">
        <v>210</v>
      </c>
      <c r="Y189" s="33"/>
    </row>
    <row r="190" spans="1:25" s="11" customFormat="1" ht="30" hidden="1" customHeight="1" x14ac:dyDescent="0.2">
      <c r="A190" s="29" t="s">
        <v>196</v>
      </c>
      <c r="B190" s="22"/>
      <c r="C190" s="18" t="e">
        <f t="shared" si="36"/>
        <v>#DIV/0!</v>
      </c>
      <c r="D190" s="14" t="e">
        <f t="shared" si="75"/>
        <v>#DIV/0!</v>
      </c>
      <c r="E190" s="54">
        <f t="shared" ref="E190:F190" si="90">E189/E188*10</f>
        <v>10.996852046169989</v>
      </c>
      <c r="F190" s="54">
        <f t="shared" si="90"/>
        <v>10</v>
      </c>
      <c r="G190" s="54"/>
      <c r="H190" s="54">
        <f>H189/H188*10</f>
        <v>10.748663101604279</v>
      </c>
      <c r="I190" s="54">
        <f t="shared" ref="I190:J190" si="91">I189/I188*10</f>
        <v>9.8739495798319332</v>
      </c>
      <c r="J190" s="54">
        <f t="shared" si="91"/>
        <v>16</v>
      </c>
      <c r="K190" s="54"/>
      <c r="L190" s="54"/>
      <c r="M190" s="54"/>
      <c r="N190" s="54"/>
      <c r="O190" s="54"/>
      <c r="P190" s="54">
        <f t="shared" ref="P190:X190" si="92">P189/P188*10</f>
        <v>10.952380952380953</v>
      </c>
      <c r="Q190" s="54">
        <f t="shared" si="92"/>
        <v>7.7245745943806892</v>
      </c>
      <c r="R190" s="54">
        <f t="shared" si="92"/>
        <v>10</v>
      </c>
      <c r="S190" s="54">
        <f t="shared" si="92"/>
        <v>5</v>
      </c>
      <c r="T190" s="54">
        <f t="shared" si="92"/>
        <v>10</v>
      </c>
      <c r="U190" s="54"/>
      <c r="V190" s="54"/>
      <c r="W190" s="54">
        <f t="shared" si="92"/>
        <v>7.2585669781931461</v>
      </c>
      <c r="X190" s="54">
        <f t="shared" si="92"/>
        <v>26.25</v>
      </c>
      <c r="Y190" s="33"/>
    </row>
    <row r="191" spans="1:25" s="11" customFormat="1" ht="30" hidden="1" customHeight="1" x14ac:dyDescent="0.2">
      <c r="A191" s="49" t="s">
        <v>188</v>
      </c>
      <c r="B191" s="22"/>
      <c r="C191" s="18" t="e">
        <f t="shared" ref="C191" si="93">C184/C176*10</f>
        <v>#DIV/0!</v>
      </c>
      <c r="D191" s="14"/>
      <c r="E191" s="25"/>
      <c r="F191" s="25"/>
      <c r="G191" s="54">
        <v>9</v>
      </c>
      <c r="H191" s="25"/>
      <c r="I191" s="33"/>
      <c r="J191" s="33"/>
      <c r="K191" s="33"/>
      <c r="L191" s="33"/>
      <c r="M191" s="33">
        <v>0.75</v>
      </c>
      <c r="N191" s="33"/>
      <c r="O191" s="33"/>
      <c r="P191" s="33">
        <v>27</v>
      </c>
      <c r="Q191" s="33"/>
      <c r="R191" s="33"/>
      <c r="S191" s="33"/>
      <c r="T191" s="33">
        <v>1</v>
      </c>
      <c r="U191" s="33"/>
      <c r="V191" s="33"/>
      <c r="W191" s="33"/>
      <c r="X191" s="33"/>
      <c r="Y191" s="33">
        <v>1.5</v>
      </c>
    </row>
    <row r="192" spans="1:25" s="11" customFormat="1" ht="30" customHeight="1" x14ac:dyDescent="0.2">
      <c r="A192" s="49" t="s">
        <v>190</v>
      </c>
      <c r="B192" s="22"/>
      <c r="C192" s="18">
        <f t="shared" ref="C192:C194" si="94">SUM(E192:Y192)</f>
        <v>50</v>
      </c>
      <c r="D192" s="14"/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2</v>
      </c>
      <c r="N192" s="33"/>
      <c r="O192" s="33">
        <v>1.5</v>
      </c>
      <c r="P192" s="33">
        <v>27</v>
      </c>
      <c r="Q192" s="33"/>
      <c r="R192" s="33"/>
      <c r="S192" s="33"/>
      <c r="T192" s="33">
        <v>9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29" t="s">
        <v>189</v>
      </c>
      <c r="B193" s="22"/>
      <c r="C193" s="18">
        <f t="shared" si="94"/>
        <v>42.22</v>
      </c>
      <c r="D193" s="14"/>
      <c r="E193" s="25"/>
      <c r="F193" s="25"/>
      <c r="G193" s="54">
        <v>1.1000000000000001</v>
      </c>
      <c r="H193" s="25"/>
      <c r="I193" s="33"/>
      <c r="J193" s="33"/>
      <c r="K193" s="33"/>
      <c r="L193" s="33"/>
      <c r="M193" s="33">
        <v>4</v>
      </c>
      <c r="N193" s="33"/>
      <c r="O193" s="33"/>
      <c r="P193" s="33">
        <v>32.4</v>
      </c>
      <c r="Q193" s="33"/>
      <c r="R193" s="33"/>
      <c r="S193" s="33"/>
      <c r="T193" s="33">
        <v>4.18</v>
      </c>
      <c r="U193" s="33"/>
      <c r="V193" s="33"/>
      <c r="W193" s="33"/>
      <c r="X193" s="33"/>
      <c r="Y193" s="33">
        <v>0.54</v>
      </c>
    </row>
    <row r="194" spans="1:25" s="11" customFormat="1" ht="30" customHeight="1" x14ac:dyDescent="0.2">
      <c r="A194" s="29" t="s">
        <v>192</v>
      </c>
      <c r="B194" s="22"/>
      <c r="C194" s="18">
        <f t="shared" si="94"/>
        <v>62.32</v>
      </c>
      <c r="D194" s="14"/>
      <c r="E194" s="25"/>
      <c r="F194" s="25"/>
      <c r="G194" s="54">
        <v>1.6</v>
      </c>
      <c r="H194" s="25"/>
      <c r="I194" s="33"/>
      <c r="J194" s="33"/>
      <c r="K194" s="33"/>
      <c r="L194" s="33"/>
      <c r="M194" s="33">
        <v>10</v>
      </c>
      <c r="N194" s="33"/>
      <c r="O194" s="33">
        <v>3</v>
      </c>
      <c r="P194" s="33">
        <v>32.4</v>
      </c>
      <c r="Q194" s="33"/>
      <c r="R194" s="33"/>
      <c r="S194" s="33"/>
      <c r="T194" s="33">
        <v>13.12</v>
      </c>
      <c r="U194" s="33"/>
      <c r="V194" s="33"/>
      <c r="W194" s="33"/>
      <c r="X194" s="33"/>
      <c r="Y194" s="33">
        <v>2.2000000000000002</v>
      </c>
    </row>
    <row r="195" spans="1:25" s="11" customFormat="1" ht="30" hidden="1" customHeight="1" x14ac:dyDescent="0.2">
      <c r="A195" s="49" t="s">
        <v>98</v>
      </c>
      <c r="B195" s="22"/>
      <c r="C195" s="18" t="e">
        <f>C193/C191</f>
        <v>#DIV/0!</v>
      </c>
      <c r="D195" s="14"/>
      <c r="E195" s="33"/>
      <c r="F195" s="33"/>
      <c r="G195" s="103">
        <f>G193/G191*10</f>
        <v>1.2222222222222223</v>
      </c>
      <c r="H195" s="103"/>
      <c r="I195" s="103"/>
      <c r="J195" s="103"/>
      <c r="K195" s="103"/>
      <c r="L195" s="103"/>
      <c r="M195" s="103">
        <f>M193/M191*10</f>
        <v>53.333333333333329</v>
      </c>
      <c r="N195" s="54"/>
      <c r="O195" s="54"/>
      <c r="P195" s="103">
        <f>P193/P191*10</f>
        <v>12</v>
      </c>
      <c r="Q195" s="103"/>
      <c r="R195" s="103"/>
      <c r="S195" s="103"/>
      <c r="T195" s="103">
        <f>T193/T191*10</f>
        <v>41.8</v>
      </c>
      <c r="U195" s="33"/>
      <c r="V195" s="33"/>
      <c r="W195" s="33"/>
      <c r="X195" s="33"/>
      <c r="Y195" s="103">
        <f>Y193/Y191*10</f>
        <v>3.6000000000000005</v>
      </c>
    </row>
    <row r="196" spans="1:25" s="11" customFormat="1" ht="30" customHeight="1" x14ac:dyDescent="0.2">
      <c r="A196" s="49" t="s">
        <v>191</v>
      </c>
      <c r="B196" s="22"/>
      <c r="C196" s="18">
        <f>C194/C192*10</f>
        <v>12.463999999999999</v>
      </c>
      <c r="D196" s="14"/>
      <c r="E196" s="103"/>
      <c r="F196" s="103"/>
      <c r="G196" s="103">
        <f>G194/G192*10</f>
        <v>1.7777777777777779</v>
      </c>
      <c r="H196" s="103"/>
      <c r="I196" s="103"/>
      <c r="J196" s="103"/>
      <c r="K196" s="103"/>
      <c r="L196" s="103"/>
      <c r="M196" s="103">
        <f>M194/M192*10</f>
        <v>50</v>
      </c>
      <c r="N196" s="103"/>
      <c r="O196" s="103">
        <f>O194/O192*10</f>
        <v>20</v>
      </c>
      <c r="P196" s="103">
        <f>P194/P192*10</f>
        <v>12</v>
      </c>
      <c r="Q196" s="103"/>
      <c r="R196" s="103"/>
      <c r="S196" s="103"/>
      <c r="T196" s="103">
        <f>T194/T192*10</f>
        <v>14.577777777777776</v>
      </c>
      <c r="U196" s="103"/>
      <c r="V196" s="103"/>
      <c r="W196" s="103"/>
      <c r="X196" s="103"/>
      <c r="Y196" s="103">
        <f>Y194/Y192*10</f>
        <v>14.666666666666668</v>
      </c>
    </row>
    <row r="197" spans="1:25" s="11" customFormat="1" ht="30" hidden="1" customHeight="1" x14ac:dyDescent="0.2">
      <c r="A197" s="49" t="s">
        <v>197</v>
      </c>
      <c r="B197" s="18">
        <v>107.8</v>
      </c>
      <c r="C197" s="47">
        <f>SUM(E197:Y197)</f>
        <v>116.9</v>
      </c>
      <c r="D197" s="14">
        <f t="shared" si="75"/>
        <v>1.0844155844155845</v>
      </c>
      <c r="E197" s="153"/>
      <c r="F197" s="153"/>
      <c r="G197" s="153"/>
      <c r="H197" s="153">
        <v>22</v>
      </c>
      <c r="I197" s="153"/>
      <c r="J197" s="153"/>
      <c r="K197" s="153"/>
      <c r="L197" s="103"/>
      <c r="M197" s="103"/>
      <c r="N197" s="103"/>
      <c r="O197" s="103">
        <v>4</v>
      </c>
      <c r="P197" s="103"/>
      <c r="Q197" s="103"/>
      <c r="R197" s="103">
        <v>30</v>
      </c>
      <c r="S197" s="103">
        <v>15.7</v>
      </c>
      <c r="T197" s="103">
        <v>3.2</v>
      </c>
      <c r="U197" s="153"/>
      <c r="V197" s="153"/>
      <c r="W197" s="153">
        <v>42</v>
      </c>
      <c r="X197" s="153"/>
      <c r="Y197" s="153"/>
    </row>
    <row r="198" spans="1:25" s="11" customFormat="1" ht="30" hidden="1" customHeight="1" x14ac:dyDescent="0.2">
      <c r="A198" s="29" t="s">
        <v>198</v>
      </c>
      <c r="B198" s="18">
        <v>153.1</v>
      </c>
      <c r="C198" s="47">
        <f>SUM(E198:Y198)</f>
        <v>194.77999999999997</v>
      </c>
      <c r="D198" s="14">
        <f t="shared" si="75"/>
        <v>1.2722403657740038</v>
      </c>
      <c r="E198" s="153"/>
      <c r="F198" s="153"/>
      <c r="G198" s="103"/>
      <c r="H198" s="153">
        <v>35.200000000000003</v>
      </c>
      <c r="I198" s="153"/>
      <c r="J198" s="153"/>
      <c r="K198" s="153"/>
      <c r="L198" s="103"/>
      <c r="M198" s="103"/>
      <c r="N198" s="103"/>
      <c r="O198" s="103">
        <v>2.08</v>
      </c>
      <c r="P198" s="103"/>
      <c r="Q198" s="103"/>
      <c r="R198" s="103">
        <v>50.1</v>
      </c>
      <c r="S198" s="103">
        <v>17.600000000000001</v>
      </c>
      <c r="T198" s="103">
        <v>4</v>
      </c>
      <c r="U198" s="153"/>
      <c r="V198" s="153"/>
      <c r="W198" s="153">
        <v>85.8</v>
      </c>
      <c r="X198" s="153"/>
      <c r="Y198" s="153"/>
    </row>
    <row r="199" spans="1:25" s="11" customFormat="1" ht="30" hidden="1" customHeight="1" x14ac:dyDescent="0.2">
      <c r="A199" s="29" t="s">
        <v>98</v>
      </c>
      <c r="B199" s="47">
        <f>B198/B197*10</f>
        <v>14.202226345083488</v>
      </c>
      <c r="C199" s="47">
        <f>C198/C197*10</f>
        <v>16.662104362703161</v>
      </c>
      <c r="D199" s="14">
        <f t="shared" si="75"/>
        <v>1.1732036905939913</v>
      </c>
      <c r="E199" s="153"/>
      <c r="F199" s="153"/>
      <c r="G199" s="103"/>
      <c r="H199" s="103">
        <f t="shared" ref="H199" si="95">H198/H197*10</f>
        <v>16</v>
      </c>
      <c r="I199" s="103"/>
      <c r="J199" s="103"/>
      <c r="K199" s="103"/>
      <c r="L199" s="103"/>
      <c r="M199" s="103"/>
      <c r="N199" s="103"/>
      <c r="O199" s="103">
        <f t="shared" ref="O199" si="96">O198/O197*10</f>
        <v>5.2</v>
      </c>
      <c r="P199" s="103"/>
      <c r="Q199" s="103"/>
      <c r="R199" s="103">
        <f t="shared" ref="R199:T199" si="97">R198/R197*10</f>
        <v>16.700000000000003</v>
      </c>
      <c r="S199" s="103">
        <f t="shared" si="97"/>
        <v>11.210191082802549</v>
      </c>
      <c r="T199" s="103">
        <f t="shared" si="97"/>
        <v>12.5</v>
      </c>
      <c r="U199" s="103"/>
      <c r="V199" s="103"/>
      <c r="W199" s="103">
        <f>W198/W197*10</f>
        <v>20.428571428571427</v>
      </c>
      <c r="X199" s="153"/>
      <c r="Y199" s="153"/>
    </row>
    <row r="200" spans="1:25" s="111" customFormat="1" ht="30" customHeight="1" x14ac:dyDescent="0.2">
      <c r="A200" s="29" t="s">
        <v>118</v>
      </c>
      <c r="B200" s="22">
        <v>32775</v>
      </c>
      <c r="C200" s="25">
        <f>SUM(E200:Y200)</f>
        <v>41945.1</v>
      </c>
      <c r="D200" s="14">
        <f t="shared" ref="D200" si="98">C200/B200</f>
        <v>1.2797894736842106</v>
      </c>
      <c r="E200" s="89">
        <v>4800</v>
      </c>
      <c r="F200" s="89">
        <v>1750</v>
      </c>
      <c r="G200" s="89">
        <v>2410</v>
      </c>
      <c r="H200" s="89">
        <v>555</v>
      </c>
      <c r="I200" s="89">
        <v>773</v>
      </c>
      <c r="J200" s="89">
        <v>5200</v>
      </c>
      <c r="K200" s="89">
        <v>860</v>
      </c>
      <c r="L200" s="89"/>
      <c r="M200" s="89">
        <v>800</v>
      </c>
      <c r="N200" s="89">
        <v>1000</v>
      </c>
      <c r="O200" s="89">
        <v>388</v>
      </c>
      <c r="P200" s="89"/>
      <c r="Q200" s="89">
        <v>5089</v>
      </c>
      <c r="R200" s="89">
        <v>1945</v>
      </c>
      <c r="S200" s="89">
        <v>4739</v>
      </c>
      <c r="T200" s="89">
        <v>633.1</v>
      </c>
      <c r="U200" s="89">
        <v>1590</v>
      </c>
      <c r="V200" s="89">
        <v>1130</v>
      </c>
      <c r="W200" s="89">
        <v>4056</v>
      </c>
      <c r="X200" s="89">
        <v>2585</v>
      </c>
      <c r="Y200" s="89">
        <v>1642</v>
      </c>
    </row>
    <row r="201" spans="1:25" s="44" customFormat="1" ht="30" hidden="1" customHeight="1" x14ac:dyDescent="0.2">
      <c r="A201" s="12" t="s">
        <v>119</v>
      </c>
      <c r="B201" s="79">
        <f>B200/B203</f>
        <v>0.31214285714285717</v>
      </c>
      <c r="C201" s="79">
        <f>C200/C203</f>
        <v>0.39947714285714286</v>
      </c>
      <c r="D201" s="14">
        <f t="shared" ref="D201:D226" si="99">C201/B201</f>
        <v>1.2797894736842104</v>
      </c>
      <c r="E201" s="163">
        <f>E200/E203</f>
        <v>0.64455485430374648</v>
      </c>
      <c r="F201" s="163">
        <f t="shared" ref="F201:Y201" si="100">F200/F203</f>
        <v>0.42829172785119923</v>
      </c>
      <c r="G201" s="163">
        <f t="shared" si="100"/>
        <v>0.43858052775250228</v>
      </c>
      <c r="H201" s="163">
        <f>H200/H203</f>
        <v>8.1617647058823531E-2</v>
      </c>
      <c r="I201" s="163">
        <f t="shared" si="100"/>
        <v>0.22930881044200535</v>
      </c>
      <c r="J201" s="163">
        <f t="shared" si="100"/>
        <v>0.88135593220338981</v>
      </c>
      <c r="K201" s="163">
        <f t="shared" si="100"/>
        <v>0.20004652244708071</v>
      </c>
      <c r="L201" s="163">
        <f t="shared" si="100"/>
        <v>0</v>
      </c>
      <c r="M201" s="163">
        <f t="shared" si="100"/>
        <v>0.17695200176952003</v>
      </c>
      <c r="N201" s="163">
        <f t="shared" si="100"/>
        <v>0.44863167339614179</v>
      </c>
      <c r="O201" s="163">
        <f t="shared" si="100"/>
        <v>0.11411764705882353</v>
      </c>
      <c r="P201" s="163">
        <f t="shared" si="100"/>
        <v>0</v>
      </c>
      <c r="Q201" s="163">
        <f t="shared" si="100"/>
        <v>0.71174825174825174</v>
      </c>
      <c r="R201" s="163">
        <f t="shared" si="100"/>
        <v>0.3807007242121746</v>
      </c>
      <c r="S201" s="163">
        <f t="shared" si="100"/>
        <v>0.61842620383661751</v>
      </c>
      <c r="T201" s="163">
        <f t="shared" si="100"/>
        <v>0.15498164014687882</v>
      </c>
      <c r="U201" s="163">
        <f t="shared" si="100"/>
        <v>0.48284239295475251</v>
      </c>
      <c r="V201" s="163">
        <f t="shared" si="100"/>
        <v>0.51363636363636367</v>
      </c>
      <c r="W201" s="163">
        <f t="shared" si="100"/>
        <v>0.66491803278688522</v>
      </c>
      <c r="X201" s="163">
        <f t="shared" si="100"/>
        <v>0.37458339371105637</v>
      </c>
      <c r="Y201" s="163">
        <f t="shared" si="100"/>
        <v>0.57674745345978218</v>
      </c>
    </row>
    <row r="202" spans="1:25" s="110" customFormat="1" ht="30" customHeight="1" x14ac:dyDescent="0.2">
      <c r="A202" s="29" t="s">
        <v>120</v>
      </c>
      <c r="B202" s="22"/>
      <c r="C202" s="25">
        <f>SUM(E202:Y202)</f>
        <v>412</v>
      </c>
      <c r="D202" s="14"/>
      <c r="E202" s="9"/>
      <c r="F202" s="9"/>
      <c r="G202" s="9"/>
      <c r="H202" s="9"/>
      <c r="I202" s="9"/>
      <c r="J202" s="9">
        <v>390</v>
      </c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>
        <v>22</v>
      </c>
      <c r="Y202" s="9"/>
    </row>
    <row r="203" spans="1:25" s="11" customFormat="1" ht="30" hidden="1" customHeight="1" outlineLevel="1" x14ac:dyDescent="0.2">
      <c r="A203" s="29" t="s">
        <v>121</v>
      </c>
      <c r="B203" s="22">
        <v>105000</v>
      </c>
      <c r="C203" s="25">
        <f>SUM(E203:Y203)</f>
        <v>105000</v>
      </c>
      <c r="D203" s="14">
        <f t="shared" si="99"/>
        <v>1</v>
      </c>
      <c r="E203" s="162">
        <v>7447</v>
      </c>
      <c r="F203" s="162">
        <v>4086</v>
      </c>
      <c r="G203" s="162">
        <v>5495</v>
      </c>
      <c r="H203" s="162">
        <v>6800</v>
      </c>
      <c r="I203" s="162">
        <v>3371</v>
      </c>
      <c r="J203" s="162">
        <v>5900</v>
      </c>
      <c r="K203" s="162">
        <v>4299</v>
      </c>
      <c r="L203" s="162">
        <v>5051</v>
      </c>
      <c r="M203" s="162">
        <v>4521</v>
      </c>
      <c r="N203" s="162">
        <v>2229</v>
      </c>
      <c r="O203" s="162">
        <v>3400</v>
      </c>
      <c r="P203" s="162">
        <v>7053</v>
      </c>
      <c r="Q203" s="162">
        <v>7150</v>
      </c>
      <c r="R203" s="162">
        <v>5109</v>
      </c>
      <c r="S203" s="162">
        <v>7663</v>
      </c>
      <c r="T203" s="162">
        <v>4085</v>
      </c>
      <c r="U203" s="162">
        <v>3293</v>
      </c>
      <c r="V203" s="162">
        <v>2200</v>
      </c>
      <c r="W203" s="162">
        <v>6100</v>
      </c>
      <c r="X203" s="162">
        <v>6901</v>
      </c>
      <c r="Y203" s="162">
        <v>2847</v>
      </c>
    </row>
    <row r="204" spans="1:25" s="110" customFormat="1" ht="30" hidden="1" customHeight="1" outlineLevel="1" x14ac:dyDescent="0.2">
      <c r="A204" s="29" t="s">
        <v>122</v>
      </c>
      <c r="B204" s="22">
        <v>89005</v>
      </c>
      <c r="C204" s="25">
        <f>SUM(E204:Y204)</f>
        <v>81874.5</v>
      </c>
      <c r="D204" s="14">
        <f t="shared" si="99"/>
        <v>0.91988652322903208</v>
      </c>
      <c r="E204" s="89">
        <v>7600</v>
      </c>
      <c r="F204" s="89">
        <v>1982</v>
      </c>
      <c r="G204" s="89">
        <v>4437</v>
      </c>
      <c r="H204" s="89">
        <v>4816</v>
      </c>
      <c r="I204" s="89">
        <v>3103</v>
      </c>
      <c r="J204" s="89">
        <v>5900</v>
      </c>
      <c r="K204" s="89">
        <v>2435</v>
      </c>
      <c r="L204" s="89">
        <v>2683</v>
      </c>
      <c r="M204" s="89">
        <v>4229</v>
      </c>
      <c r="N204" s="89">
        <v>1458.5</v>
      </c>
      <c r="O204" s="89">
        <v>2125</v>
      </c>
      <c r="P204" s="89">
        <v>5235</v>
      </c>
      <c r="Q204" s="89">
        <v>3645</v>
      </c>
      <c r="R204" s="89">
        <v>5112</v>
      </c>
      <c r="S204" s="89">
        <v>6830</v>
      </c>
      <c r="T204" s="89">
        <v>3550</v>
      </c>
      <c r="U204" s="89">
        <v>1693</v>
      </c>
      <c r="V204" s="89">
        <v>1141</v>
      </c>
      <c r="W204" s="89">
        <v>6338</v>
      </c>
      <c r="X204" s="89">
        <v>5492</v>
      </c>
      <c r="Y204" s="89">
        <v>2070</v>
      </c>
    </row>
    <row r="205" spans="1:25" s="11" customFormat="1" ht="30" hidden="1" customHeight="1" x14ac:dyDescent="0.2">
      <c r="A205" s="12" t="s">
        <v>52</v>
      </c>
      <c r="B205" s="80">
        <f>B204/B203</f>
        <v>0.84766666666666668</v>
      </c>
      <c r="C205" s="80">
        <f>C204/C203</f>
        <v>0.77975714285714282</v>
      </c>
      <c r="D205" s="14">
        <f t="shared" si="99"/>
        <v>0.91988652322903197</v>
      </c>
      <c r="E205" s="15">
        <f t="shared" ref="E205:Y205" si="101">E204/E203</f>
        <v>1.020545185980932</v>
      </c>
      <c r="F205" s="15">
        <f t="shared" si="101"/>
        <v>0.48507097405775818</v>
      </c>
      <c r="G205" s="15">
        <f t="shared" si="101"/>
        <v>0.80746132848043672</v>
      </c>
      <c r="H205" s="15">
        <f t="shared" si="101"/>
        <v>0.70823529411764707</v>
      </c>
      <c r="I205" s="15">
        <f t="shared" si="101"/>
        <v>0.92049836843666566</v>
      </c>
      <c r="J205" s="15">
        <f t="shared" si="101"/>
        <v>1</v>
      </c>
      <c r="K205" s="15">
        <f t="shared" si="101"/>
        <v>0.5664107932077227</v>
      </c>
      <c r="L205" s="15">
        <f t="shared" si="101"/>
        <v>0.5311819441694714</v>
      </c>
      <c r="M205" s="15">
        <f t="shared" si="101"/>
        <v>0.93541251935412517</v>
      </c>
      <c r="N205" s="15">
        <f t="shared" si="101"/>
        <v>0.6543292956482728</v>
      </c>
      <c r="O205" s="15">
        <f t="shared" si="101"/>
        <v>0.625</v>
      </c>
      <c r="P205" s="15">
        <f t="shared" si="101"/>
        <v>0.74223734581029355</v>
      </c>
      <c r="Q205" s="15">
        <f t="shared" si="101"/>
        <v>0.50979020979020984</v>
      </c>
      <c r="R205" s="15">
        <f t="shared" si="101"/>
        <v>1.0005871990604815</v>
      </c>
      <c r="S205" s="15">
        <f t="shared" si="101"/>
        <v>0.89129583713950145</v>
      </c>
      <c r="T205" s="15">
        <f t="shared" si="101"/>
        <v>0.86903304773561807</v>
      </c>
      <c r="U205" s="15">
        <f t="shared" si="101"/>
        <v>0.51412086243546917</v>
      </c>
      <c r="V205" s="15">
        <f t="shared" si="101"/>
        <v>0.51863636363636367</v>
      </c>
      <c r="W205" s="15">
        <f t="shared" si="101"/>
        <v>1.0390163934426229</v>
      </c>
      <c r="X205" s="15">
        <f t="shared" si="101"/>
        <v>0.7958266917837995</v>
      </c>
      <c r="Y205" s="15">
        <f t="shared" si="101"/>
        <v>0.72708113804004215</v>
      </c>
    </row>
    <row r="206" spans="1:25" s="11" customFormat="1" ht="30" hidden="1" customHeight="1" x14ac:dyDescent="0.2">
      <c r="A206" s="10" t="s">
        <v>123</v>
      </c>
      <c r="B206" s="24">
        <v>75052</v>
      </c>
      <c r="C206" s="24">
        <f>SUM(E206:Y206)</f>
        <v>71638</v>
      </c>
      <c r="D206" s="14">
        <f t="shared" si="99"/>
        <v>0.95451153866652449</v>
      </c>
      <c r="E206" s="9">
        <v>7300</v>
      </c>
      <c r="F206" s="9">
        <v>1364</v>
      </c>
      <c r="G206" s="9">
        <v>4337</v>
      </c>
      <c r="H206" s="9">
        <v>4447</v>
      </c>
      <c r="I206" s="9">
        <v>2796</v>
      </c>
      <c r="J206" s="9">
        <v>5400</v>
      </c>
      <c r="K206" s="9">
        <v>1291</v>
      </c>
      <c r="L206" s="9">
        <v>1945</v>
      </c>
      <c r="M206" s="9">
        <v>4146</v>
      </c>
      <c r="N206" s="9">
        <v>1459</v>
      </c>
      <c r="O206" s="9">
        <v>1456</v>
      </c>
      <c r="P206" s="9">
        <v>4750</v>
      </c>
      <c r="Q206" s="9">
        <v>3228</v>
      </c>
      <c r="R206" s="9">
        <v>4683</v>
      </c>
      <c r="S206" s="9">
        <v>6587</v>
      </c>
      <c r="T206" s="9">
        <v>3384</v>
      </c>
      <c r="U206" s="9">
        <v>1693</v>
      </c>
      <c r="V206" s="9">
        <v>1141</v>
      </c>
      <c r="W206" s="9">
        <v>4904</v>
      </c>
      <c r="X206" s="9">
        <v>4359</v>
      </c>
      <c r="Y206" s="9">
        <v>968</v>
      </c>
    </row>
    <row r="207" spans="1:25" s="11" customFormat="1" ht="30" hidden="1" customHeight="1" x14ac:dyDescent="0.2">
      <c r="A207" s="10" t="s">
        <v>124</v>
      </c>
      <c r="B207" s="24">
        <v>10126</v>
      </c>
      <c r="C207" s="24">
        <f>SUM(E207:Y207)</f>
        <v>9155</v>
      </c>
      <c r="D207" s="14">
        <f t="shared" si="99"/>
        <v>0.90410823622358283</v>
      </c>
      <c r="E207" s="9">
        <v>300</v>
      </c>
      <c r="F207" s="9">
        <v>618</v>
      </c>
      <c r="G207" s="9">
        <v>100</v>
      </c>
      <c r="H207" s="9">
        <v>319</v>
      </c>
      <c r="I207" s="9">
        <v>307</v>
      </c>
      <c r="J207" s="9">
        <v>500</v>
      </c>
      <c r="K207" s="9">
        <v>1114</v>
      </c>
      <c r="L207" s="9">
        <v>738</v>
      </c>
      <c r="M207" s="9">
        <v>83</v>
      </c>
      <c r="N207" s="9"/>
      <c r="O207" s="9">
        <v>669</v>
      </c>
      <c r="P207" s="9">
        <v>205</v>
      </c>
      <c r="Q207" s="9">
        <v>65</v>
      </c>
      <c r="R207" s="9">
        <v>429</v>
      </c>
      <c r="S207" s="9">
        <v>243</v>
      </c>
      <c r="T207" s="9">
        <v>114</v>
      </c>
      <c r="U207" s="9"/>
      <c r="V207" s="9"/>
      <c r="W207" s="9">
        <v>1434</v>
      </c>
      <c r="X207" s="9">
        <v>815</v>
      </c>
      <c r="Y207" s="9">
        <v>1102</v>
      </c>
    </row>
    <row r="208" spans="1:25" s="11" customFormat="1" ht="30" hidden="1" customHeight="1" x14ac:dyDescent="0.2">
      <c r="A208" s="29" t="s">
        <v>146</v>
      </c>
      <c r="B208" s="22"/>
      <c r="C208" s="25">
        <f>SUM(E208:Y208)</f>
        <v>0</v>
      </c>
      <c r="D208" s="14" t="e">
        <f t="shared" si="99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customHeight="1" outlineLevel="1" x14ac:dyDescent="0.2">
      <c r="A209" s="10" t="s">
        <v>217</v>
      </c>
      <c r="B209" s="25">
        <v>90852</v>
      </c>
      <c r="C209" s="25">
        <f>SUM(E209:Y209)</f>
        <v>86322.975999999995</v>
      </c>
      <c r="D209" s="14">
        <f t="shared" si="99"/>
        <v>0.95014942984194073</v>
      </c>
      <c r="E209" s="154">
        <v>816.89</v>
      </c>
      <c r="F209" s="154">
        <v>1875.18</v>
      </c>
      <c r="G209" s="154">
        <v>8389.4</v>
      </c>
      <c r="H209" s="154">
        <v>7207</v>
      </c>
      <c r="I209" s="154">
        <v>4622.0559999999996</v>
      </c>
      <c r="J209" s="154">
        <v>4281</v>
      </c>
      <c r="K209" s="154">
        <v>3163</v>
      </c>
      <c r="L209" s="154">
        <v>3731</v>
      </c>
      <c r="M209" s="154">
        <v>2486.1999999999998</v>
      </c>
      <c r="N209" s="154">
        <v>2754.4</v>
      </c>
      <c r="O209" s="155">
        <v>2557.6</v>
      </c>
      <c r="P209" s="155">
        <v>3906.1</v>
      </c>
      <c r="Q209" s="155">
        <v>5141</v>
      </c>
      <c r="R209" s="155">
        <v>2652</v>
      </c>
      <c r="S209" s="155">
        <v>4320.8</v>
      </c>
      <c r="T209" s="155">
        <v>4362.8</v>
      </c>
      <c r="U209" s="155">
        <v>939.3</v>
      </c>
      <c r="V209" s="155">
        <v>1557</v>
      </c>
      <c r="W209" s="155">
        <v>8202.7999999999993</v>
      </c>
      <c r="X209" s="157">
        <v>8681.4500000000007</v>
      </c>
      <c r="Y209" s="154">
        <v>4676</v>
      </c>
    </row>
    <row r="210" spans="1:35" s="56" customFormat="1" ht="30" customHeight="1" outlineLevel="1" x14ac:dyDescent="0.2">
      <c r="A210" s="29" t="s">
        <v>216</v>
      </c>
      <c r="B210" s="25">
        <v>70647</v>
      </c>
      <c r="C210" s="25">
        <f>SUM(E210:Y210)</f>
        <v>82256.100000000006</v>
      </c>
      <c r="D210" s="14">
        <f t="shared" si="99"/>
        <v>1.1643254490636545</v>
      </c>
      <c r="E210" s="33">
        <v>790</v>
      </c>
      <c r="F210" s="33">
        <v>1780</v>
      </c>
      <c r="G210" s="33">
        <v>8395</v>
      </c>
      <c r="H210" s="33">
        <v>5416</v>
      </c>
      <c r="I210" s="33">
        <v>4015</v>
      </c>
      <c r="J210" s="33">
        <v>4281</v>
      </c>
      <c r="K210" s="43">
        <v>3545</v>
      </c>
      <c r="L210" s="33">
        <v>4721</v>
      </c>
      <c r="M210" s="33">
        <v>2354.4</v>
      </c>
      <c r="N210" s="33">
        <v>2754</v>
      </c>
      <c r="O210" s="33">
        <v>2123</v>
      </c>
      <c r="P210" s="33">
        <v>3840</v>
      </c>
      <c r="Q210" s="33">
        <v>5030</v>
      </c>
      <c r="R210" s="33">
        <v>2047</v>
      </c>
      <c r="S210" s="33">
        <v>5239</v>
      </c>
      <c r="T210" s="33">
        <v>4125</v>
      </c>
      <c r="U210" s="33">
        <v>1150</v>
      </c>
      <c r="V210" s="33">
        <v>1221.7</v>
      </c>
      <c r="W210" s="33">
        <v>6792</v>
      </c>
      <c r="X210" s="33">
        <v>8377</v>
      </c>
      <c r="Y210" s="33">
        <v>4260</v>
      </c>
    </row>
    <row r="211" spans="1:35" s="44" customFormat="1" ht="30" customHeight="1" x14ac:dyDescent="0.2">
      <c r="A211" s="10" t="s">
        <v>125</v>
      </c>
      <c r="B211" s="46">
        <v>0.82499999999999996</v>
      </c>
      <c r="C211" s="46">
        <f>C210/C209</f>
        <v>0.95288767616167458</v>
      </c>
      <c r="D211" s="14">
        <f t="shared" si="99"/>
        <v>1.1550153650444541</v>
      </c>
      <c r="E211" s="66">
        <f t="shared" ref="E211:Y211" si="102">E210/E209</f>
        <v>0.96708247132416847</v>
      </c>
      <c r="F211" s="66">
        <f t="shared" si="102"/>
        <v>0.94924220608154952</v>
      </c>
      <c r="G211" s="66">
        <f t="shared" si="102"/>
        <v>1.0006675089994517</v>
      </c>
      <c r="H211" s="66">
        <f t="shared" si="102"/>
        <v>0.75149160538365478</v>
      </c>
      <c r="I211" s="66">
        <f t="shared" si="102"/>
        <v>0.86866104607992645</v>
      </c>
      <c r="J211" s="66">
        <f t="shared" si="102"/>
        <v>1</v>
      </c>
      <c r="K211" s="66">
        <f t="shared" si="102"/>
        <v>1.1207714195384129</v>
      </c>
      <c r="L211" s="66">
        <f t="shared" si="102"/>
        <v>1.2653444116858752</v>
      </c>
      <c r="M211" s="66">
        <f t="shared" si="102"/>
        <v>0.94698737028396762</v>
      </c>
      <c r="N211" s="66">
        <f t="shared" si="102"/>
        <v>0.99985477781004939</v>
      </c>
      <c r="O211" s="66">
        <f t="shared" si="102"/>
        <v>0.83007507037847983</v>
      </c>
      <c r="P211" s="66">
        <f t="shared" si="102"/>
        <v>0.98307775018560717</v>
      </c>
      <c r="Q211" s="66">
        <f t="shared" si="102"/>
        <v>0.97840886986967512</v>
      </c>
      <c r="R211" s="66">
        <f t="shared" si="102"/>
        <v>0.77187028657616896</v>
      </c>
      <c r="S211" s="66">
        <f t="shared" si="102"/>
        <v>1.2125069431586744</v>
      </c>
      <c r="T211" s="66">
        <f t="shared" si="102"/>
        <v>0.94549371962959561</v>
      </c>
      <c r="U211" s="66">
        <f t="shared" si="102"/>
        <v>1.2243159799850953</v>
      </c>
      <c r="V211" s="66">
        <f t="shared" si="102"/>
        <v>0.78464996788696217</v>
      </c>
      <c r="W211" s="66">
        <f t="shared" si="102"/>
        <v>0.82800994782269477</v>
      </c>
      <c r="X211" s="66">
        <f t="shared" si="102"/>
        <v>0.96493097351248924</v>
      </c>
      <c r="Y211" s="66">
        <f t="shared" si="102"/>
        <v>0.91103507271171946</v>
      </c>
    </row>
    <row r="212" spans="1:35" s="44" customFormat="1" ht="30" hidden="1" customHeight="1" outlineLevel="1" x14ac:dyDescent="0.2">
      <c r="A212" s="10" t="s">
        <v>126</v>
      </c>
      <c r="B212" s="25"/>
      <c r="C212" s="25">
        <f>SUM(E212:Y212)</f>
        <v>0</v>
      </c>
      <c r="D212" s="14" t="e">
        <f t="shared" si="99"/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hidden="1" customHeight="1" outlineLevel="1" x14ac:dyDescent="0.2">
      <c r="A213" s="29" t="s">
        <v>127</v>
      </c>
      <c r="B213" s="22"/>
      <c r="C213" s="25">
        <f>SUM(E213:Y213)</f>
        <v>1701</v>
      </c>
      <c r="D213" s="14"/>
      <c r="E213" s="43"/>
      <c r="F213" s="33"/>
      <c r="G213" s="33">
        <v>715</v>
      </c>
      <c r="H213" s="33"/>
      <c r="I213" s="33"/>
      <c r="J213" s="33"/>
      <c r="K213" s="33">
        <v>50</v>
      </c>
      <c r="L213" s="33"/>
      <c r="M213" s="33"/>
      <c r="N213" s="33"/>
      <c r="O213" s="43">
        <v>163</v>
      </c>
      <c r="P213" s="33"/>
      <c r="Q213" s="33"/>
      <c r="R213" s="33"/>
      <c r="S213" s="33">
        <v>591</v>
      </c>
      <c r="T213" s="33">
        <v>97</v>
      </c>
      <c r="U213" s="33">
        <v>85</v>
      </c>
      <c r="V213" s="33"/>
      <c r="W213" s="33"/>
      <c r="X213" s="33"/>
      <c r="Y213" s="33"/>
    </row>
    <row r="214" spans="1:35" s="44" customFormat="1" ht="30" hidden="1" customHeight="1" x14ac:dyDescent="0.2">
      <c r="A214" s="10" t="s">
        <v>128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11" customFormat="1" ht="30" customHeight="1" x14ac:dyDescent="0.2">
      <c r="A215" s="12" t="s">
        <v>129</v>
      </c>
      <c r="B215" s="22"/>
      <c r="C215" s="25"/>
      <c r="D215" s="1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2" customFormat="1" ht="30" customHeight="1" outlineLevel="1" x14ac:dyDescent="0.2">
      <c r="A216" s="49" t="s">
        <v>130</v>
      </c>
      <c r="B216" s="22">
        <v>70725</v>
      </c>
      <c r="C216" s="25">
        <f>SUM(E216:Y216)</f>
        <v>82208</v>
      </c>
      <c r="D216" s="14">
        <f t="shared" si="99"/>
        <v>1.1623612583951926</v>
      </c>
      <c r="E216" s="24">
        <v>2500</v>
      </c>
      <c r="F216" s="24">
        <v>2680</v>
      </c>
      <c r="G216" s="24">
        <v>12487</v>
      </c>
      <c r="H216" s="24">
        <v>5580</v>
      </c>
      <c r="I216" s="24">
        <v>3186</v>
      </c>
      <c r="J216" s="24">
        <v>5230</v>
      </c>
      <c r="K216" s="24">
        <v>2260</v>
      </c>
      <c r="L216" s="24">
        <v>5299</v>
      </c>
      <c r="M216" s="24">
        <v>2267</v>
      </c>
      <c r="N216" s="24">
        <v>3305</v>
      </c>
      <c r="O216" s="24">
        <v>1652</v>
      </c>
      <c r="P216" s="24">
        <v>3630</v>
      </c>
      <c r="Q216" s="24">
        <v>6858</v>
      </c>
      <c r="R216" s="24">
        <v>1586</v>
      </c>
      <c r="S216" s="24">
        <v>2349</v>
      </c>
      <c r="T216" s="24">
        <v>2432</v>
      </c>
      <c r="U216" s="24">
        <v>1950</v>
      </c>
      <c r="V216" s="24">
        <v>707</v>
      </c>
      <c r="W216" s="24">
        <v>5136</v>
      </c>
      <c r="X216" s="24">
        <v>5546</v>
      </c>
      <c r="Y216" s="24">
        <v>5568</v>
      </c>
    </row>
    <row r="217" spans="1:35" s="44" customFormat="1" ht="30" hidden="1" customHeight="1" outlineLevel="1" x14ac:dyDescent="0.2">
      <c r="A217" s="12" t="s">
        <v>131</v>
      </c>
      <c r="B217" s="22">
        <v>115218</v>
      </c>
      <c r="C217" s="25">
        <f>SUM(E217:Y217)</f>
        <v>105623.14586666669</v>
      </c>
      <c r="D217" s="14">
        <f t="shared" si="99"/>
        <v>0.91672434746885634</v>
      </c>
      <c r="E217" s="28">
        <v>2540.5333333333333</v>
      </c>
      <c r="F217" s="28">
        <v>3060.2</v>
      </c>
      <c r="G217" s="28">
        <v>12898.252666666669</v>
      </c>
      <c r="H217" s="28">
        <v>9000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2800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5546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132</v>
      </c>
      <c r="B218" s="25">
        <f>B216*0.45</f>
        <v>31826.25</v>
      </c>
      <c r="C218" s="25">
        <f>C216*0.45</f>
        <v>36993.599999999999</v>
      </c>
      <c r="D218" s="14">
        <f t="shared" si="99"/>
        <v>1.1623612583951926</v>
      </c>
      <c r="E218" s="24">
        <f>E216*0.45</f>
        <v>1125</v>
      </c>
      <c r="F218" s="24">
        <f t="shared" ref="F218:X218" si="103">F216*0.45</f>
        <v>1206</v>
      </c>
      <c r="G218" s="24">
        <f t="shared" si="103"/>
        <v>5619.1500000000005</v>
      </c>
      <c r="H218" s="24">
        <f t="shared" si="103"/>
        <v>2511</v>
      </c>
      <c r="I218" s="24">
        <f t="shared" si="103"/>
        <v>1433.7</v>
      </c>
      <c r="J218" s="24">
        <f t="shared" si="103"/>
        <v>2353.5</v>
      </c>
      <c r="K218" s="24">
        <f t="shared" si="103"/>
        <v>1017</v>
      </c>
      <c r="L218" s="24">
        <f t="shared" si="103"/>
        <v>2384.5500000000002</v>
      </c>
      <c r="M218" s="24">
        <f t="shared" si="103"/>
        <v>1020.15</v>
      </c>
      <c r="N218" s="24">
        <f t="shared" si="103"/>
        <v>1487.25</v>
      </c>
      <c r="O218" s="24">
        <f t="shared" si="103"/>
        <v>743.4</v>
      </c>
      <c r="P218" s="24">
        <f t="shared" si="103"/>
        <v>1633.5</v>
      </c>
      <c r="Q218" s="24">
        <f t="shared" si="103"/>
        <v>3086.1</v>
      </c>
      <c r="R218" s="24">
        <f t="shared" si="103"/>
        <v>713.7</v>
      </c>
      <c r="S218" s="24">
        <f t="shared" si="103"/>
        <v>1057.05</v>
      </c>
      <c r="T218" s="24">
        <f t="shared" si="103"/>
        <v>1094.4000000000001</v>
      </c>
      <c r="U218" s="24">
        <f t="shared" si="103"/>
        <v>877.5</v>
      </c>
      <c r="V218" s="24">
        <f t="shared" si="103"/>
        <v>318.15000000000003</v>
      </c>
      <c r="W218" s="24">
        <f t="shared" si="103"/>
        <v>2311.2000000000003</v>
      </c>
      <c r="X218" s="24">
        <f t="shared" si="103"/>
        <v>2495.7000000000003</v>
      </c>
      <c r="Y218" s="24">
        <f>Y216*0.45</f>
        <v>2505.6</v>
      </c>
      <c r="Z218" s="57"/>
    </row>
    <row r="219" spans="1:35" s="44" customFormat="1" ht="30" customHeight="1" collapsed="1" x14ac:dyDescent="0.2">
      <c r="A219" s="12" t="s">
        <v>133</v>
      </c>
      <c r="B219" s="46">
        <v>0.61399999999999999</v>
      </c>
      <c r="C219" s="46">
        <f>C216/C217</f>
        <v>0.77831425418605893</v>
      </c>
      <c r="D219" s="14">
        <f t="shared" si="99"/>
        <v>1.2676127918339721</v>
      </c>
      <c r="E219" s="66">
        <f t="shared" ref="E219:Y219" si="104">E216/E217</f>
        <v>0.9840453448094888</v>
      </c>
      <c r="F219" s="66">
        <f t="shared" si="104"/>
        <v>0.8757597542644272</v>
      </c>
      <c r="G219" s="66">
        <f t="shared" si="104"/>
        <v>0.96811562951240049</v>
      </c>
      <c r="H219" s="66">
        <f t="shared" si="104"/>
        <v>0.62</v>
      </c>
      <c r="I219" s="66">
        <f t="shared" si="104"/>
        <v>0.47652659317527762</v>
      </c>
      <c r="J219" s="66">
        <f t="shared" si="104"/>
        <v>1.1392730435944391</v>
      </c>
      <c r="K219" s="66">
        <f t="shared" si="104"/>
        <v>0.39728027471012989</v>
      </c>
      <c r="L219" s="66">
        <f t="shared" si="104"/>
        <v>0.69498849336532342</v>
      </c>
      <c r="M219" s="66">
        <f t="shared" si="104"/>
        <v>0.45208241484358674</v>
      </c>
      <c r="N219" s="66">
        <f t="shared" si="104"/>
        <v>0.79494812271978577</v>
      </c>
      <c r="O219" s="66">
        <f t="shared" si="104"/>
        <v>0.52906392834450389</v>
      </c>
      <c r="P219" s="66">
        <f t="shared" si="104"/>
        <v>0.70404724370352911</v>
      </c>
      <c r="Q219" s="66">
        <f t="shared" si="104"/>
        <v>2.4492857142857143</v>
      </c>
      <c r="R219" s="66">
        <f t="shared" si="104"/>
        <v>0.49548736462093856</v>
      </c>
      <c r="S219" s="66">
        <f t="shared" si="104"/>
        <v>0.48519290669589626</v>
      </c>
      <c r="T219" s="66">
        <f t="shared" si="104"/>
        <v>0.73161340007701192</v>
      </c>
      <c r="U219" s="66">
        <f t="shared" si="104"/>
        <v>0.80913161505436615</v>
      </c>
      <c r="V219" s="66">
        <f t="shared" si="104"/>
        <v>0.6243560684112921</v>
      </c>
      <c r="W219" s="66">
        <f t="shared" si="104"/>
        <v>0.88162592694314756</v>
      </c>
      <c r="X219" s="66">
        <f t="shared" si="104"/>
        <v>1</v>
      </c>
      <c r="Y219" s="66">
        <f t="shared" si="104"/>
        <v>0.7950298954847913</v>
      </c>
    </row>
    <row r="220" spans="1:35" s="112" customFormat="1" ht="30" customHeight="1" outlineLevel="1" x14ac:dyDescent="0.2">
      <c r="A220" s="49" t="s">
        <v>134</v>
      </c>
      <c r="B220" s="22">
        <v>164408</v>
      </c>
      <c r="C220" s="25">
        <f>SUM(E220:Y220)</f>
        <v>255332</v>
      </c>
      <c r="D220" s="14">
        <f t="shared" si="99"/>
        <v>1.5530387815678068</v>
      </c>
      <c r="E220" s="24">
        <v>520</v>
      </c>
      <c r="F220" s="24">
        <v>5600</v>
      </c>
      <c r="G220" s="24">
        <v>24910</v>
      </c>
      <c r="H220" s="24">
        <v>17928</v>
      </c>
      <c r="I220" s="24">
        <v>10126</v>
      </c>
      <c r="J220" s="24">
        <v>9750</v>
      </c>
      <c r="K220" s="24">
        <v>4754</v>
      </c>
      <c r="L220" s="24">
        <v>14716</v>
      </c>
      <c r="M220" s="24">
        <v>8234</v>
      </c>
      <c r="N220" s="24">
        <v>9450</v>
      </c>
      <c r="O220" s="24">
        <v>7540</v>
      </c>
      <c r="P220" s="24">
        <v>20000</v>
      </c>
      <c r="Q220" s="24">
        <v>1908</v>
      </c>
      <c r="R220" s="24">
        <v>3850</v>
      </c>
      <c r="S220" s="24">
        <v>9500</v>
      </c>
      <c r="T220" s="24">
        <v>35247</v>
      </c>
      <c r="U220" s="24">
        <v>3500</v>
      </c>
      <c r="V220" s="24">
        <v>900</v>
      </c>
      <c r="W220" s="24">
        <v>9324</v>
      </c>
      <c r="X220" s="24">
        <v>41897</v>
      </c>
      <c r="Y220" s="24">
        <v>15678</v>
      </c>
    </row>
    <row r="221" spans="1:35" s="44" customFormat="1" ht="28.15" hidden="1" customHeight="1" outlineLevel="1" x14ac:dyDescent="0.2">
      <c r="A221" s="12" t="s">
        <v>131</v>
      </c>
      <c r="B221" s="22">
        <v>283125</v>
      </c>
      <c r="C221" s="25">
        <f>SUM(E221:Y221)</f>
        <v>301526</v>
      </c>
      <c r="D221" s="14">
        <f t="shared" si="99"/>
        <v>1.0649924944812361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3290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42615</v>
      </c>
      <c r="Y221" s="28">
        <v>20202</v>
      </c>
    </row>
    <row r="222" spans="1:35" s="44" customFormat="1" ht="27" hidden="1" customHeight="1" outlineLevel="1" x14ac:dyDescent="0.2">
      <c r="A222" s="12" t="s">
        <v>132</v>
      </c>
      <c r="B222" s="25">
        <f>B220*0.3</f>
        <v>49322.400000000001</v>
      </c>
      <c r="C222" s="25">
        <f>C220*0.3</f>
        <v>76599.599999999991</v>
      </c>
      <c r="D222" s="14">
        <f t="shared" si="99"/>
        <v>1.5530387815678066</v>
      </c>
      <c r="E222" s="24">
        <f>E220*0.3</f>
        <v>156</v>
      </c>
      <c r="F222" s="24">
        <f t="shared" ref="F222:Y222" si="105">F220*0.3</f>
        <v>1680</v>
      </c>
      <c r="G222" s="24">
        <f t="shared" si="105"/>
        <v>7473</v>
      </c>
      <c r="H222" s="24">
        <f t="shared" si="105"/>
        <v>5378.4</v>
      </c>
      <c r="I222" s="24">
        <f t="shared" si="105"/>
        <v>3037.7999999999997</v>
      </c>
      <c r="J222" s="24">
        <f t="shared" si="105"/>
        <v>2925</v>
      </c>
      <c r="K222" s="24">
        <f t="shared" si="105"/>
        <v>1426.2</v>
      </c>
      <c r="L222" s="24">
        <f t="shared" si="105"/>
        <v>4414.8</v>
      </c>
      <c r="M222" s="24">
        <f t="shared" si="105"/>
        <v>2470.1999999999998</v>
      </c>
      <c r="N222" s="24">
        <f t="shared" si="105"/>
        <v>2835</v>
      </c>
      <c r="O222" s="24">
        <f t="shared" si="105"/>
        <v>2262</v>
      </c>
      <c r="P222" s="24">
        <f t="shared" si="105"/>
        <v>6000</v>
      </c>
      <c r="Q222" s="24">
        <f t="shared" si="105"/>
        <v>572.4</v>
      </c>
      <c r="R222" s="24">
        <f t="shared" si="105"/>
        <v>1155</v>
      </c>
      <c r="S222" s="24">
        <f t="shared" si="105"/>
        <v>2850</v>
      </c>
      <c r="T222" s="24">
        <f t="shared" si="105"/>
        <v>10574.1</v>
      </c>
      <c r="U222" s="24">
        <f t="shared" si="105"/>
        <v>1050</v>
      </c>
      <c r="V222" s="24">
        <f t="shared" si="105"/>
        <v>270</v>
      </c>
      <c r="W222" s="24">
        <f t="shared" si="105"/>
        <v>2797.2</v>
      </c>
      <c r="X222" s="24">
        <f t="shared" si="105"/>
        <v>12569.1</v>
      </c>
      <c r="Y222" s="24">
        <f t="shared" si="105"/>
        <v>4703.3999999999996</v>
      </c>
    </row>
    <row r="223" spans="1:35" s="56" customFormat="1" ht="30" customHeight="1" collapsed="1" x14ac:dyDescent="0.2">
      <c r="A223" s="12" t="s">
        <v>133</v>
      </c>
      <c r="B223" s="8">
        <v>0.57499999999999996</v>
      </c>
      <c r="C223" s="8">
        <f>C220/C221</f>
        <v>0.84679928099069401</v>
      </c>
      <c r="D223" s="14">
        <f t="shared" si="99"/>
        <v>1.4726944017229462</v>
      </c>
      <c r="E223" s="161">
        <f t="shared" ref="E223:Y223" si="106">E220/E221</f>
        <v>0.71625344352617082</v>
      </c>
      <c r="F223" s="161">
        <f t="shared" si="106"/>
        <v>0.67771995643228855</v>
      </c>
      <c r="G223" s="161">
        <f t="shared" si="106"/>
        <v>0.93344825001873644</v>
      </c>
      <c r="H223" s="88">
        <f t="shared" si="106"/>
        <v>0.93239026419804449</v>
      </c>
      <c r="I223" s="88">
        <f t="shared" si="106"/>
        <v>1.1132365875109937</v>
      </c>
      <c r="J223" s="88">
        <f t="shared" si="106"/>
        <v>0.81243229730855759</v>
      </c>
      <c r="K223" s="88">
        <f t="shared" si="106"/>
        <v>1.3582857142857143</v>
      </c>
      <c r="L223" s="88">
        <f t="shared" si="106"/>
        <v>0.77800687285223369</v>
      </c>
      <c r="M223" s="88">
        <f t="shared" si="106"/>
        <v>0.59532933265852073</v>
      </c>
      <c r="N223" s="88">
        <f t="shared" si="106"/>
        <v>0.66125533552585547</v>
      </c>
      <c r="O223" s="88">
        <f t="shared" si="106"/>
        <v>0.99656357388316152</v>
      </c>
      <c r="P223" s="88">
        <f t="shared" si="106"/>
        <v>1.3205678441729944</v>
      </c>
      <c r="Q223" s="88">
        <f t="shared" si="106"/>
        <v>0.57993920972644375</v>
      </c>
      <c r="R223" s="88">
        <f t="shared" si="106"/>
        <v>1.02803738317757</v>
      </c>
      <c r="S223" s="88">
        <f t="shared" si="106"/>
        <v>0.90770112746034781</v>
      </c>
      <c r="T223" s="88">
        <f t="shared" si="106"/>
        <v>0.58906994234143895</v>
      </c>
      <c r="U223" s="88">
        <f t="shared" si="106"/>
        <v>0.84725248123940933</v>
      </c>
      <c r="V223" s="88">
        <f t="shared" si="106"/>
        <v>1.5901060070671378</v>
      </c>
      <c r="W223" s="88">
        <f t="shared" si="106"/>
        <v>1.2552504038772214</v>
      </c>
      <c r="X223" s="88">
        <f t="shared" si="106"/>
        <v>0.98315147248621382</v>
      </c>
      <c r="Y223" s="88">
        <f t="shared" si="106"/>
        <v>0.77606177606177607</v>
      </c>
    </row>
    <row r="224" spans="1:35" s="112" customFormat="1" ht="30" customHeight="1" outlineLevel="1" x14ac:dyDescent="0.2">
      <c r="A224" s="49" t="s">
        <v>135</v>
      </c>
      <c r="B224" s="22">
        <v>11779</v>
      </c>
      <c r="C224" s="25">
        <f>SUM(E224:Y224)</f>
        <v>4830</v>
      </c>
      <c r="D224" s="8">
        <f t="shared" si="99"/>
        <v>0.41005178707869938</v>
      </c>
      <c r="E224" s="160"/>
      <c r="F224" s="159"/>
      <c r="G224" s="160"/>
      <c r="H224" s="158">
        <v>1000</v>
      </c>
      <c r="I224" s="158">
        <v>2950</v>
      </c>
      <c r="J224" s="159">
        <v>380</v>
      </c>
      <c r="K224" s="159"/>
      <c r="L224" s="160"/>
      <c r="M224" s="159"/>
      <c r="N224" s="159"/>
      <c r="O224" s="160"/>
      <c r="P224" s="160"/>
      <c r="Q224" s="159"/>
      <c r="R224" s="159"/>
      <c r="S224" s="159">
        <v>500</v>
      </c>
      <c r="T224" s="159"/>
      <c r="U224" s="159"/>
      <c r="V224" s="159"/>
      <c r="W224" s="160"/>
      <c r="X224" s="159"/>
      <c r="Y224" s="160"/>
    </row>
    <row r="225" spans="1:25" s="44" customFormat="1" ht="30" hidden="1" customHeight="1" outlineLevel="1" x14ac:dyDescent="0.2">
      <c r="A225" s="12" t="s">
        <v>131</v>
      </c>
      <c r="B225" s="22">
        <v>337167</v>
      </c>
      <c r="C225" s="25">
        <f>SUM(E225:Y225)</f>
        <v>267861</v>
      </c>
      <c r="D225" s="8">
        <f t="shared" si="99"/>
        <v>0.79444607568356329</v>
      </c>
      <c r="E225" s="154"/>
      <c r="F225" s="154">
        <v>9181</v>
      </c>
      <c r="G225" s="154">
        <v>34469</v>
      </c>
      <c r="H225" s="154">
        <v>25100</v>
      </c>
      <c r="I225" s="154">
        <v>6997</v>
      </c>
      <c r="J225" s="154">
        <v>1312</v>
      </c>
      <c r="K225" s="154">
        <v>3702</v>
      </c>
      <c r="L225" s="154">
        <v>22727</v>
      </c>
      <c r="M225" s="154">
        <v>4853</v>
      </c>
      <c r="N225" s="154">
        <v>9095</v>
      </c>
      <c r="O225" s="154">
        <v>9608</v>
      </c>
      <c r="P225" s="154">
        <v>15575</v>
      </c>
      <c r="Q225" s="154">
        <v>7195</v>
      </c>
      <c r="R225" s="154">
        <v>1760</v>
      </c>
      <c r="S225" s="154">
        <v>6052</v>
      </c>
      <c r="T225" s="154">
        <v>58173</v>
      </c>
      <c r="U225" s="154">
        <v>4304</v>
      </c>
      <c r="V225" s="154"/>
      <c r="W225" s="154">
        <v>9467</v>
      </c>
      <c r="X225" s="154">
        <v>22129</v>
      </c>
      <c r="Y225" s="154">
        <v>16162</v>
      </c>
    </row>
    <row r="226" spans="1:25" s="44" customFormat="1" ht="30" hidden="1" customHeight="1" outlineLevel="1" x14ac:dyDescent="0.2">
      <c r="A226" s="12" t="s">
        <v>136</v>
      </c>
      <c r="B226" s="22">
        <v>849</v>
      </c>
      <c r="C226" s="25">
        <f>C224*0.19</f>
        <v>917.7</v>
      </c>
      <c r="D226" s="8">
        <f t="shared" si="99"/>
        <v>1.0809187279151944</v>
      </c>
      <c r="E226" s="160"/>
      <c r="F226" s="160">
        <f t="shared" ref="F226:Y226" si="107">F224*0.19</f>
        <v>0</v>
      </c>
      <c r="G226" s="160">
        <f t="shared" si="107"/>
        <v>0</v>
      </c>
      <c r="H226" s="160">
        <f t="shared" si="107"/>
        <v>190</v>
      </c>
      <c r="I226" s="160">
        <f t="shared" si="107"/>
        <v>560.5</v>
      </c>
      <c r="J226" s="160">
        <f t="shared" si="107"/>
        <v>72.2</v>
      </c>
      <c r="K226" s="160">
        <f t="shared" si="107"/>
        <v>0</v>
      </c>
      <c r="L226" s="160">
        <f t="shared" si="107"/>
        <v>0</v>
      </c>
      <c r="M226" s="160">
        <f t="shared" si="107"/>
        <v>0</v>
      </c>
      <c r="N226" s="160">
        <f t="shared" si="107"/>
        <v>0</v>
      </c>
      <c r="O226" s="160">
        <f t="shared" si="107"/>
        <v>0</v>
      </c>
      <c r="P226" s="160">
        <f t="shared" si="107"/>
        <v>0</v>
      </c>
      <c r="Q226" s="160">
        <f t="shared" si="107"/>
        <v>0</v>
      </c>
      <c r="R226" s="160">
        <f t="shared" si="107"/>
        <v>0</v>
      </c>
      <c r="S226" s="160">
        <f t="shared" si="107"/>
        <v>95</v>
      </c>
      <c r="T226" s="160">
        <f t="shared" si="107"/>
        <v>0</v>
      </c>
      <c r="U226" s="160">
        <f t="shared" si="107"/>
        <v>0</v>
      </c>
      <c r="V226" s="160"/>
      <c r="W226" s="160">
        <f t="shared" si="107"/>
        <v>0</v>
      </c>
      <c r="X226" s="160">
        <f t="shared" si="107"/>
        <v>0</v>
      </c>
      <c r="Y226" s="160">
        <f t="shared" si="107"/>
        <v>0</v>
      </c>
    </row>
    <row r="227" spans="1:25" s="56" customFormat="1" ht="30" customHeight="1" collapsed="1" x14ac:dyDescent="0.2">
      <c r="A227" s="12" t="s">
        <v>137</v>
      </c>
      <c r="B227" s="8">
        <v>4.3999999999999997E-2</v>
      </c>
      <c r="C227" s="8">
        <f>C224/C225</f>
        <v>1.803174034293906E-2</v>
      </c>
      <c r="D227" s="8">
        <f>C227/B227</f>
        <v>0.40981228052134228</v>
      </c>
      <c r="E227" s="161"/>
      <c r="F227" s="161"/>
      <c r="G227" s="161"/>
      <c r="H227" s="161">
        <f>H224/H225</f>
        <v>3.9840637450199202E-2</v>
      </c>
      <c r="I227" s="161">
        <f t="shared" ref="I227:S227" si="108">I224/I225</f>
        <v>0.42160926111190511</v>
      </c>
      <c r="J227" s="161">
        <f t="shared" si="108"/>
        <v>0.28963414634146339</v>
      </c>
      <c r="K227" s="161"/>
      <c r="L227" s="161"/>
      <c r="M227" s="161"/>
      <c r="N227" s="161"/>
      <c r="O227" s="161"/>
      <c r="P227" s="161"/>
      <c r="Q227" s="161"/>
      <c r="R227" s="161"/>
      <c r="S227" s="161">
        <f t="shared" si="108"/>
        <v>8.2617316589557177E-2</v>
      </c>
      <c r="T227" s="161"/>
      <c r="U227" s="161"/>
      <c r="V227" s="161"/>
      <c r="W227" s="161"/>
      <c r="X227" s="161"/>
      <c r="Y227" s="161"/>
    </row>
    <row r="228" spans="1:25" s="44" customFormat="1" ht="30" customHeight="1" x14ac:dyDescent="0.2">
      <c r="A228" s="49" t="s">
        <v>138</v>
      </c>
      <c r="B228" s="25">
        <v>80</v>
      </c>
      <c r="C228" s="25">
        <f>SUM(E228:Y228)</f>
        <v>12</v>
      </c>
      <c r="D228" s="8">
        <f t="shared" ref="D228:D233" si="109">C228/B228</f>
        <v>0.15</v>
      </c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43">
        <v>12</v>
      </c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s="44" customFormat="1" ht="30" hidden="1" customHeight="1" x14ac:dyDescent="0.2">
      <c r="A229" s="12" t="s">
        <v>136</v>
      </c>
      <c r="B229" s="25">
        <f>B228*0.7</f>
        <v>56</v>
      </c>
      <c r="C229" s="25">
        <f>C228*0.7</f>
        <v>8.3999999999999986</v>
      </c>
      <c r="D229" s="8"/>
      <c r="E229" s="132"/>
      <c r="F229" s="132"/>
      <c r="G229" s="132"/>
      <c r="H229" s="132"/>
      <c r="I229" s="132"/>
      <c r="J229" s="132"/>
      <c r="K229" s="132"/>
      <c r="L229" s="24"/>
      <c r="M229" s="132"/>
      <c r="N229" s="132"/>
      <c r="O229" s="132"/>
      <c r="P229" s="133">
        <f>P228*0.7</f>
        <v>8.3999999999999986</v>
      </c>
      <c r="Q229" s="132"/>
      <c r="R229" s="132"/>
      <c r="S229" s="132"/>
      <c r="T229" s="132"/>
      <c r="U229" s="132"/>
      <c r="V229" s="132"/>
      <c r="W229" s="132"/>
      <c r="X229" s="132"/>
      <c r="Y229" s="132"/>
    </row>
    <row r="230" spans="1:25" s="44" customFormat="1" ht="30" hidden="1" customHeight="1" x14ac:dyDescent="0.2">
      <c r="A230" s="29" t="s">
        <v>139</v>
      </c>
      <c r="B230" s="25"/>
      <c r="C230" s="25">
        <f>SUM(E230:Y230)</f>
        <v>0</v>
      </c>
      <c r="D230" s="8" t="e">
        <f t="shared" si="109"/>
        <v>#DIV/0!</v>
      </c>
      <c r="E230" s="133"/>
      <c r="F230" s="133"/>
      <c r="G230" s="133"/>
      <c r="H230" s="133"/>
      <c r="I230" s="133"/>
      <c r="J230" s="133"/>
      <c r="K230" s="133"/>
      <c r="L230" s="43"/>
      <c r="M230" s="133"/>
      <c r="N230" s="133"/>
      <c r="O230" s="133"/>
      <c r="P230" s="133"/>
      <c r="Q230" s="133"/>
      <c r="R230" s="133"/>
      <c r="S230" s="133"/>
      <c r="T230" s="133"/>
      <c r="U230" s="133"/>
      <c r="V230" s="133"/>
      <c r="W230" s="133"/>
      <c r="X230" s="133"/>
      <c r="Y230" s="133"/>
    </row>
    <row r="231" spans="1:25" s="44" customFormat="1" ht="30" hidden="1" customHeight="1" x14ac:dyDescent="0.2">
      <c r="A231" s="12" t="s">
        <v>136</v>
      </c>
      <c r="B231" s="25">
        <f>B230*0.2</f>
        <v>0</v>
      </c>
      <c r="C231" s="25">
        <f>C230*0.2</f>
        <v>0</v>
      </c>
      <c r="D231" s="8" t="e">
        <f t="shared" si="109"/>
        <v>#DIV/0!</v>
      </c>
      <c r="E231" s="132"/>
      <c r="F231" s="132"/>
      <c r="G231" s="132"/>
      <c r="H231" s="132"/>
      <c r="I231" s="132"/>
      <c r="J231" s="132"/>
      <c r="K231" s="132"/>
      <c r="L231" s="24"/>
      <c r="M231" s="132"/>
      <c r="N231" s="132"/>
      <c r="O231" s="132"/>
      <c r="P231" s="133"/>
      <c r="Q231" s="132"/>
      <c r="R231" s="132"/>
      <c r="S231" s="132"/>
      <c r="T231" s="132"/>
      <c r="U231" s="132"/>
      <c r="V231" s="132"/>
      <c r="W231" s="132"/>
      <c r="X231" s="132"/>
      <c r="Y231" s="132"/>
    </row>
    <row r="232" spans="1:25" s="44" customFormat="1" ht="30" hidden="1" customHeight="1" x14ac:dyDescent="0.2">
      <c r="A232" s="29" t="s">
        <v>156</v>
      </c>
      <c r="B232" s="25"/>
      <c r="C232" s="25">
        <f>SUM(E232:Y232)</f>
        <v>0</v>
      </c>
      <c r="D232" s="8"/>
      <c r="E232" s="133"/>
      <c r="F232" s="133"/>
      <c r="G232" s="133"/>
      <c r="H232" s="133"/>
      <c r="I232" s="133"/>
      <c r="J232" s="133"/>
      <c r="K232" s="133"/>
      <c r="L232" s="43"/>
      <c r="M232" s="133"/>
      <c r="N232" s="133"/>
      <c r="O232" s="133"/>
      <c r="P232" s="133"/>
      <c r="Q232" s="133"/>
      <c r="R232" s="133"/>
      <c r="S232" s="133"/>
      <c r="T232" s="133"/>
      <c r="U232" s="133"/>
      <c r="V232" s="133"/>
      <c r="W232" s="133"/>
      <c r="X232" s="133"/>
      <c r="Y232" s="133"/>
    </row>
    <row r="233" spans="1:25" s="44" customFormat="1" ht="30" hidden="1" customHeight="1" x14ac:dyDescent="0.2">
      <c r="A233" s="29" t="s">
        <v>140</v>
      </c>
      <c r="B233" s="25">
        <v>70420</v>
      </c>
      <c r="C233" s="25">
        <f>C231+C229+C226+C222+C218</f>
        <v>114519.29999999999</v>
      </c>
      <c r="D233" s="8">
        <f t="shared" si="109"/>
        <v>1.6262326043737574</v>
      </c>
      <c r="E233" s="160">
        <f>E231+E229+E226+E222+E218</f>
        <v>1281</v>
      </c>
      <c r="F233" s="160">
        <f>F231+F229+F226+F222+F218</f>
        <v>2886</v>
      </c>
      <c r="G233" s="160">
        <f t="shared" ref="G233:Y233" si="110">G231+G229+G226+G222+G218</f>
        <v>13092.150000000001</v>
      </c>
      <c r="H233" s="160">
        <f>H231+H229+H226+H222+H218</f>
        <v>8079.4</v>
      </c>
      <c r="I233" s="160">
        <f t="shared" si="110"/>
        <v>5032</v>
      </c>
      <c r="J233" s="160">
        <f t="shared" si="110"/>
        <v>5350.7</v>
      </c>
      <c r="K233" s="160">
        <f t="shared" si="110"/>
        <v>2443.1999999999998</v>
      </c>
      <c r="L233" s="160">
        <f t="shared" si="110"/>
        <v>6799.35</v>
      </c>
      <c r="M233" s="160">
        <f t="shared" si="110"/>
        <v>3490.35</v>
      </c>
      <c r="N233" s="160">
        <f t="shared" si="110"/>
        <v>4322.25</v>
      </c>
      <c r="O233" s="160">
        <f>O231+O229+O226+O222+O218</f>
        <v>3005.4</v>
      </c>
      <c r="P233" s="157">
        <f t="shared" si="110"/>
        <v>7641.9</v>
      </c>
      <c r="Q233" s="160">
        <f t="shared" si="110"/>
        <v>3658.5</v>
      </c>
      <c r="R233" s="160">
        <f t="shared" si="110"/>
        <v>1868.7</v>
      </c>
      <c r="S233" s="160">
        <f t="shared" si="110"/>
        <v>4002.05</v>
      </c>
      <c r="T233" s="160">
        <f t="shared" si="110"/>
        <v>11668.5</v>
      </c>
      <c r="U233" s="160">
        <f t="shared" si="110"/>
        <v>1927.5</v>
      </c>
      <c r="V233" s="160">
        <f t="shared" si="110"/>
        <v>588.15000000000009</v>
      </c>
      <c r="W233" s="160">
        <f t="shared" si="110"/>
        <v>5108.3999999999996</v>
      </c>
      <c r="X233" s="160">
        <f t="shared" si="110"/>
        <v>15064.800000000001</v>
      </c>
      <c r="Y233" s="160">
        <f t="shared" si="110"/>
        <v>7209</v>
      </c>
    </row>
    <row r="234" spans="1:25" s="44" customFormat="1" ht="45" hidden="1" customHeight="1" x14ac:dyDescent="0.2">
      <c r="A234" s="12" t="s">
        <v>214</v>
      </c>
      <c r="B234" s="24"/>
      <c r="C234" s="24">
        <f>SUM(E234:Y234)</f>
        <v>73663.999999999985</v>
      </c>
      <c r="D234" s="8"/>
      <c r="E234" s="132">
        <v>680.5</v>
      </c>
      <c r="F234" s="132">
        <v>2118.6</v>
      </c>
      <c r="G234" s="132">
        <v>6456.3</v>
      </c>
      <c r="H234" s="132">
        <v>7357.6</v>
      </c>
      <c r="I234" s="132">
        <v>2660.4</v>
      </c>
      <c r="J234" s="132">
        <v>2810.6</v>
      </c>
      <c r="K234" s="132">
        <v>1252.4000000000001</v>
      </c>
      <c r="L234" s="24">
        <v>6284</v>
      </c>
      <c r="M234" s="132">
        <v>3071.4</v>
      </c>
      <c r="N234" s="132">
        <v>2998.2</v>
      </c>
      <c r="O234" s="132">
        <v>2001.6</v>
      </c>
      <c r="P234" s="133">
        <v>3718.2</v>
      </c>
      <c r="Q234" s="132">
        <v>2116.4</v>
      </c>
      <c r="R234" s="132">
        <v>1440.4</v>
      </c>
      <c r="S234" s="132">
        <v>2135.9</v>
      </c>
      <c r="T234" s="132">
        <v>9497.6</v>
      </c>
      <c r="U234" s="132">
        <v>1347.2</v>
      </c>
      <c r="V234" s="132">
        <v>295.39999999999998</v>
      </c>
      <c r="W234" s="132">
        <v>2184.6</v>
      </c>
      <c r="X234" s="132">
        <v>7966.5</v>
      </c>
      <c r="Y234" s="132">
        <v>5270.2</v>
      </c>
    </row>
    <row r="235" spans="1:25" s="44" customFormat="1" ht="22.5" x14ac:dyDescent="0.2">
      <c r="A235" s="49" t="s">
        <v>155</v>
      </c>
      <c r="B235" s="47">
        <v>11.8</v>
      </c>
      <c r="C235" s="47">
        <f>C233/C234*10</f>
        <v>15.546169092093834</v>
      </c>
      <c r="D235" s="8">
        <f>C235/B235</f>
        <v>1.3174719569571045</v>
      </c>
      <c r="E235" s="156">
        <f>E233/E234*10</f>
        <v>18.824393828067599</v>
      </c>
      <c r="F235" s="156">
        <f>F233/F234*10</f>
        <v>13.622203341829511</v>
      </c>
      <c r="G235" s="156">
        <f t="shared" ref="G235:X235" si="111">G233/G234*10</f>
        <v>20.2781004600158</v>
      </c>
      <c r="H235" s="156">
        <f>H233/H234*10</f>
        <v>10.981026421659234</v>
      </c>
      <c r="I235" s="156">
        <f t="shared" si="111"/>
        <v>18.914448955044353</v>
      </c>
      <c r="J235" s="156">
        <f t="shared" si="111"/>
        <v>19.037572048672882</v>
      </c>
      <c r="K235" s="156">
        <f>K233/K234*10</f>
        <v>19.508144362823376</v>
      </c>
      <c r="L235" s="156">
        <f>L233/L234*10</f>
        <v>10.820098663271802</v>
      </c>
      <c r="M235" s="156">
        <f>M233/M234*10</f>
        <v>11.364035944520413</v>
      </c>
      <c r="N235" s="156">
        <f t="shared" si="111"/>
        <v>14.416149689813889</v>
      </c>
      <c r="O235" s="156">
        <f>O233/O234*10</f>
        <v>15.014988009592328</v>
      </c>
      <c r="P235" s="156">
        <f t="shared" si="111"/>
        <v>20.552686783927708</v>
      </c>
      <c r="Q235" s="156">
        <f t="shared" si="111"/>
        <v>17.286429786429785</v>
      </c>
      <c r="R235" s="156">
        <f t="shared" si="111"/>
        <v>12.973479589003054</v>
      </c>
      <c r="S235" s="156">
        <f t="shared" si="111"/>
        <v>18.737066342057211</v>
      </c>
      <c r="T235" s="156">
        <f t="shared" si="111"/>
        <v>12.285735343665767</v>
      </c>
      <c r="U235" s="156">
        <f t="shared" si="111"/>
        <v>14.307452494061756</v>
      </c>
      <c r="V235" s="156">
        <f t="shared" si="111"/>
        <v>19.910291130670281</v>
      </c>
      <c r="W235" s="156">
        <f t="shared" si="111"/>
        <v>23.383685800604226</v>
      </c>
      <c r="X235" s="156">
        <f t="shared" si="111"/>
        <v>18.910186405573338</v>
      </c>
      <c r="Y235" s="156">
        <f>Y233/Y234*10</f>
        <v>13.678797768585634</v>
      </c>
    </row>
    <row r="236" spans="1:25" ht="22.5" hidden="1" x14ac:dyDescent="0.25">
      <c r="A236" s="78"/>
      <c r="B236" s="78"/>
      <c r="C236" s="78"/>
      <c r="D236" s="78"/>
      <c r="E236" s="93"/>
      <c r="F236" s="93"/>
      <c r="G236" s="93"/>
      <c r="H236" s="93"/>
      <c r="I236" s="93"/>
      <c r="J236" s="93"/>
      <c r="K236" s="93"/>
      <c r="L236" s="78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</row>
    <row r="237" spans="1:25" ht="27" hidden="1" customHeight="1" x14ac:dyDescent="0.25">
      <c r="A237" s="12" t="s">
        <v>173</v>
      </c>
      <c r="B237" s="73"/>
      <c r="C237" s="73">
        <f>SUM(E237:Y237)</f>
        <v>273</v>
      </c>
      <c r="D237" s="73"/>
      <c r="E237" s="94">
        <v>11</v>
      </c>
      <c r="F237" s="94">
        <v>12</v>
      </c>
      <c r="G237" s="94">
        <v>15</v>
      </c>
      <c r="H237" s="94">
        <v>20</v>
      </c>
      <c r="I237" s="94">
        <v>12</v>
      </c>
      <c r="J237" s="94">
        <v>36</v>
      </c>
      <c r="K237" s="94">
        <v>18</v>
      </c>
      <c r="L237" s="73">
        <v>20</v>
      </c>
      <c r="M237" s="94">
        <v>5</v>
      </c>
      <c r="N237" s="94">
        <v>4</v>
      </c>
      <c r="O237" s="94">
        <v>5</v>
      </c>
      <c r="P237" s="94">
        <v>16</v>
      </c>
      <c r="Q237" s="94">
        <v>16</v>
      </c>
      <c r="R237" s="94">
        <v>13</v>
      </c>
      <c r="S237" s="94">
        <v>18</v>
      </c>
      <c r="T237" s="94">
        <v>10</v>
      </c>
      <c r="U237" s="94">
        <v>3</v>
      </c>
      <c r="V237" s="94">
        <v>4</v>
      </c>
      <c r="W237" s="94">
        <v>3</v>
      </c>
      <c r="X237" s="94">
        <v>23</v>
      </c>
      <c r="Y237" s="94">
        <v>9</v>
      </c>
    </row>
    <row r="238" spans="1:25" ht="18" hidden="1" customHeight="1" x14ac:dyDescent="0.25">
      <c r="A238" s="12" t="s">
        <v>177</v>
      </c>
      <c r="B238" s="73">
        <v>108</v>
      </c>
      <c r="C238" s="73">
        <f>SUM(E238:Y238)</f>
        <v>450</v>
      </c>
      <c r="D238" s="73"/>
      <c r="E238" s="94">
        <v>20</v>
      </c>
      <c r="F238" s="94">
        <v>5</v>
      </c>
      <c r="G238" s="94">
        <v>59</v>
      </c>
      <c r="H238" s="94">
        <v>16</v>
      </c>
      <c r="I238" s="94">
        <v>21</v>
      </c>
      <c r="J238" s="94">
        <v>28</v>
      </c>
      <c r="K238" s="94">
        <v>9</v>
      </c>
      <c r="L238" s="73">
        <v>20</v>
      </c>
      <c r="M238" s="94">
        <v>22</v>
      </c>
      <c r="N238" s="94">
        <v>5</v>
      </c>
      <c r="O238" s="94">
        <v>5</v>
      </c>
      <c r="P238" s="94">
        <v>28</v>
      </c>
      <c r="Q238" s="94">
        <v>25</v>
      </c>
      <c r="R238" s="94">
        <v>57</v>
      </c>
      <c r="S238" s="94">
        <v>7</v>
      </c>
      <c r="T238" s="94">
        <v>17</v>
      </c>
      <c r="U238" s="94">
        <v>25</v>
      </c>
      <c r="V238" s="94">
        <v>11</v>
      </c>
      <c r="W238" s="94">
        <v>5</v>
      </c>
      <c r="X238" s="94">
        <v>50</v>
      </c>
      <c r="Y238" s="94">
        <v>15</v>
      </c>
    </row>
    <row r="239" spans="1:25" ht="24" hidden="1" customHeight="1" x14ac:dyDescent="0.35">
      <c r="A239" s="74" t="s">
        <v>141</v>
      </c>
      <c r="B239" s="59"/>
      <c r="C239" s="59">
        <f>SUM(E239:Y239)</f>
        <v>0</v>
      </c>
      <c r="D239" s="59"/>
      <c r="E239" s="95"/>
      <c r="F239" s="95"/>
      <c r="G239" s="95"/>
      <c r="H239" s="95"/>
      <c r="I239" s="95"/>
      <c r="J239" s="95"/>
      <c r="K239" s="95"/>
      <c r="L239" s="59"/>
      <c r="M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  <c r="X239" s="95"/>
      <c r="Y239" s="95"/>
    </row>
    <row r="240" spans="1:25" s="61" customFormat="1" ht="21" hidden="1" customHeight="1" x14ac:dyDescent="0.35">
      <c r="A240" s="60" t="s">
        <v>142</v>
      </c>
      <c r="B240" s="60"/>
      <c r="C240" s="60">
        <f>SUM(E240:Y240)</f>
        <v>0</v>
      </c>
      <c r="D240" s="60"/>
      <c r="E240" s="96"/>
      <c r="F240" s="96"/>
      <c r="G240" s="96"/>
      <c r="H240" s="96"/>
      <c r="I240" s="96"/>
      <c r="J240" s="96"/>
      <c r="K240" s="96"/>
      <c r="L240" s="60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</row>
    <row r="241" spans="1:25" s="61" customFormat="1" ht="21" hidden="1" customHeight="1" x14ac:dyDescent="0.35">
      <c r="A241" s="60" t="s">
        <v>143</v>
      </c>
      <c r="B241" s="60"/>
      <c r="C241" s="60">
        <f>SUM(E241:Y241)</f>
        <v>0</v>
      </c>
      <c r="D241" s="60"/>
      <c r="E241" s="96"/>
      <c r="F241" s="96"/>
      <c r="G241" s="96"/>
      <c r="H241" s="96"/>
      <c r="I241" s="96"/>
      <c r="J241" s="96"/>
      <c r="K241" s="96"/>
      <c r="L241" s="60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</row>
    <row r="242" spans="1:25" s="61" customFormat="1" ht="21" hidden="1" customHeight="1" x14ac:dyDescent="0.35">
      <c r="A242" s="62"/>
      <c r="B242" s="62"/>
      <c r="C242" s="62"/>
      <c r="D242" s="62"/>
      <c r="E242" s="97"/>
      <c r="F242" s="97"/>
      <c r="G242" s="97"/>
      <c r="H242" s="97"/>
      <c r="I242" s="97"/>
      <c r="J242" s="97"/>
      <c r="K242" s="97"/>
      <c r="L242" s="62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</row>
    <row r="243" spans="1:25" s="61" customFormat="1" ht="21" hidden="1" customHeight="1" x14ac:dyDescent="0.35">
      <c r="A243" s="62" t="s">
        <v>144</v>
      </c>
      <c r="B243" s="62"/>
      <c r="C243" s="62"/>
      <c r="D243" s="62"/>
      <c r="E243" s="97"/>
      <c r="F243" s="97"/>
      <c r="G243" s="97"/>
      <c r="H243" s="97"/>
      <c r="I243" s="97"/>
      <c r="J243" s="97"/>
      <c r="K243" s="97"/>
      <c r="L243" s="62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</row>
    <row r="244" spans="1:25" ht="16.5" hidden="1" customHeight="1" x14ac:dyDescent="0.25">
      <c r="A244" s="75"/>
      <c r="B244" s="76"/>
      <c r="C244" s="76"/>
      <c r="D244" s="76"/>
      <c r="E244" s="98"/>
      <c r="F244" s="98"/>
      <c r="G244" s="98"/>
      <c r="H244" s="98"/>
      <c r="I244" s="98"/>
      <c r="J244" s="98"/>
      <c r="K244" s="98"/>
      <c r="L244" s="3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</row>
    <row r="245" spans="1:25" ht="41.25" hidden="1" customHeight="1" x14ac:dyDescent="0.35">
      <c r="A245" s="181"/>
      <c r="B245" s="181"/>
      <c r="C245" s="181"/>
      <c r="D245" s="181"/>
      <c r="E245" s="181"/>
      <c r="F245" s="181"/>
      <c r="G245" s="181"/>
      <c r="H245" s="181"/>
      <c r="I245" s="181"/>
      <c r="J245" s="181"/>
      <c r="K245" s="181"/>
      <c r="L245" s="181"/>
      <c r="M245" s="181"/>
      <c r="N245" s="181"/>
      <c r="O245" s="181"/>
      <c r="P245" s="181"/>
      <c r="Q245" s="181"/>
      <c r="R245" s="181"/>
      <c r="S245" s="181"/>
      <c r="T245" s="181"/>
      <c r="U245" s="181"/>
      <c r="V245" s="181"/>
      <c r="W245" s="181"/>
      <c r="X245" s="181"/>
      <c r="Y245" s="181"/>
    </row>
    <row r="246" spans="1:25" ht="20.25" hidden="1" customHeight="1" x14ac:dyDescent="0.25">
      <c r="A246" s="179"/>
      <c r="B246" s="180"/>
      <c r="C246" s="180"/>
      <c r="D246" s="180"/>
      <c r="E246" s="180"/>
      <c r="F246" s="180"/>
      <c r="G246" s="180"/>
      <c r="H246" s="180"/>
      <c r="I246" s="180"/>
      <c r="J246" s="180"/>
      <c r="K246" s="98"/>
      <c r="L246" s="3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</row>
    <row r="247" spans="1:25" ht="16.5" hidden="1" customHeight="1" x14ac:dyDescent="0.25">
      <c r="A247" s="77"/>
      <c r="B247" s="5"/>
      <c r="C247" s="5"/>
      <c r="D247" s="5"/>
      <c r="E247" s="98"/>
      <c r="F247" s="98"/>
      <c r="G247" s="98"/>
      <c r="H247" s="98"/>
      <c r="I247" s="98"/>
      <c r="J247" s="98"/>
      <c r="K247" s="98"/>
      <c r="L247" s="3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</row>
    <row r="248" spans="1:25" ht="9" hidden="1" customHeight="1" x14ac:dyDescent="0.25">
      <c r="A248" s="63"/>
      <c r="B248" s="64"/>
      <c r="C248" s="64"/>
      <c r="D248" s="64"/>
      <c r="E248" s="99"/>
      <c r="F248" s="99"/>
      <c r="G248" s="99"/>
      <c r="H248" s="99"/>
      <c r="I248" s="99"/>
      <c r="J248" s="99"/>
      <c r="K248" s="99"/>
      <c r="L248" s="64"/>
      <c r="M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X248" s="99"/>
      <c r="Y248" s="99"/>
    </row>
    <row r="249" spans="1:25" s="11" customFormat="1" ht="48.75" hidden="1" customHeight="1" x14ac:dyDescent="0.2">
      <c r="A249" s="29" t="s">
        <v>145</v>
      </c>
      <c r="B249" s="25"/>
      <c r="C249" s="25">
        <f>SUM(E249:Y249)</f>
        <v>259083</v>
      </c>
      <c r="D249" s="25"/>
      <c r="E249" s="92">
        <v>9345</v>
      </c>
      <c r="F249" s="92">
        <v>9100</v>
      </c>
      <c r="G249" s="92">
        <v>16579</v>
      </c>
      <c r="H249" s="92">
        <v>16195</v>
      </c>
      <c r="I249" s="92">
        <v>7250</v>
      </c>
      <c r="J249" s="92">
        <v>17539</v>
      </c>
      <c r="K249" s="92">
        <v>12001</v>
      </c>
      <c r="L249" s="35">
        <v>14609</v>
      </c>
      <c r="M249" s="92">
        <v>13004</v>
      </c>
      <c r="N249" s="92">
        <v>3780</v>
      </c>
      <c r="O249" s="92">
        <v>8536</v>
      </c>
      <c r="P249" s="92">
        <v>11438</v>
      </c>
      <c r="Q249" s="92">
        <v>16561</v>
      </c>
      <c r="R249" s="92">
        <v>15418</v>
      </c>
      <c r="S249" s="92">
        <v>18986</v>
      </c>
      <c r="T249" s="92">
        <v>13238</v>
      </c>
      <c r="U249" s="92">
        <v>7143</v>
      </c>
      <c r="V249" s="92">
        <v>4504</v>
      </c>
      <c r="W249" s="92">
        <v>11688</v>
      </c>
      <c r="X249" s="92">
        <v>21385</v>
      </c>
      <c r="Y249" s="92">
        <v>10784</v>
      </c>
    </row>
    <row r="250" spans="1:25" ht="21" hidden="1" customHeight="1" x14ac:dyDescent="0.25">
      <c r="A250" s="58" t="s">
        <v>147</v>
      </c>
      <c r="B250" s="65"/>
      <c r="C250" s="25">
        <f>SUM(E250:Y250)</f>
        <v>380</v>
      </c>
      <c r="D250" s="25"/>
      <c r="E250" s="100">
        <v>16</v>
      </c>
      <c r="F250" s="100">
        <v>21</v>
      </c>
      <c r="G250" s="100">
        <v>32</v>
      </c>
      <c r="H250" s="100">
        <v>25</v>
      </c>
      <c r="I250" s="100">
        <v>16</v>
      </c>
      <c r="J250" s="100">
        <v>31</v>
      </c>
      <c r="K250" s="100">
        <v>14</v>
      </c>
      <c r="L250" s="58">
        <v>29</v>
      </c>
      <c r="M250" s="100">
        <v>18</v>
      </c>
      <c r="N250" s="100">
        <v>8</v>
      </c>
      <c r="O250" s="100">
        <v>7</v>
      </c>
      <c r="P250" s="100">
        <v>15</v>
      </c>
      <c r="Q250" s="100">
        <v>25</v>
      </c>
      <c r="R250" s="100">
        <v>31</v>
      </c>
      <c r="S250" s="100">
        <v>10</v>
      </c>
      <c r="T250" s="100">
        <v>8</v>
      </c>
      <c r="U250" s="100">
        <v>8</v>
      </c>
      <c r="V250" s="100">
        <v>6</v>
      </c>
      <c r="W250" s="100">
        <v>12</v>
      </c>
      <c r="X250" s="100">
        <v>35</v>
      </c>
      <c r="Y250" s="100">
        <v>13</v>
      </c>
    </row>
    <row r="251" spans="1:25" ht="0.6" hidden="1" customHeight="1" x14ac:dyDescent="0.25">
      <c r="A251" s="58" t="s">
        <v>148</v>
      </c>
      <c r="B251" s="65"/>
      <c r="C251" s="25">
        <f>SUM(E251:Y251)</f>
        <v>208</v>
      </c>
      <c r="D251" s="25"/>
      <c r="E251" s="100">
        <v>10</v>
      </c>
      <c r="F251" s="100">
        <v>2</v>
      </c>
      <c r="G251" s="100">
        <v>42</v>
      </c>
      <c r="H251" s="100">
        <v>11</v>
      </c>
      <c r="I251" s="100">
        <v>9</v>
      </c>
      <c r="J251" s="100">
        <v>30</v>
      </c>
      <c r="K251" s="100">
        <v>9</v>
      </c>
      <c r="L251" s="58">
        <v>15</v>
      </c>
      <c r="M251" s="100">
        <v>1</v>
      </c>
      <c r="N251" s="100">
        <v>2</v>
      </c>
      <c r="O251" s="100">
        <v>5</v>
      </c>
      <c r="P251" s="100">
        <v>1</v>
      </c>
      <c r="Q251" s="100">
        <v>4</v>
      </c>
      <c r="R251" s="100">
        <v>8</v>
      </c>
      <c r="S251" s="100">
        <v>14</v>
      </c>
      <c r="T251" s="100">
        <v>2</v>
      </c>
      <c r="U251" s="100">
        <v>1</v>
      </c>
      <c r="V251" s="100">
        <v>2</v>
      </c>
      <c r="W251" s="100">
        <v>16</v>
      </c>
      <c r="X251" s="100">
        <v>16</v>
      </c>
      <c r="Y251" s="100">
        <v>8</v>
      </c>
    </row>
    <row r="252" spans="1:25" ht="2.4500000000000002" hidden="1" customHeight="1" x14ac:dyDescent="0.25">
      <c r="A252" s="58" t="s">
        <v>148</v>
      </c>
      <c r="B252" s="65"/>
      <c r="C252" s="25">
        <f>SUM(E252:Y252)</f>
        <v>194</v>
      </c>
      <c r="D252" s="25"/>
      <c r="E252" s="100">
        <v>10</v>
      </c>
      <c r="F252" s="100">
        <v>2</v>
      </c>
      <c r="G252" s="100">
        <v>42</v>
      </c>
      <c r="H252" s="100">
        <v>11</v>
      </c>
      <c r="I252" s="100">
        <v>2</v>
      </c>
      <c r="J252" s="100">
        <v>30</v>
      </c>
      <c r="K252" s="100">
        <v>9</v>
      </c>
      <c r="L252" s="58">
        <v>15</v>
      </c>
      <c r="M252" s="100">
        <v>1</v>
      </c>
      <c r="N252" s="100">
        <v>2</v>
      </c>
      <c r="O252" s="100">
        <v>5</v>
      </c>
      <c r="P252" s="100">
        <v>1</v>
      </c>
      <c r="Q252" s="100">
        <v>4</v>
      </c>
      <c r="R252" s="100">
        <v>1</v>
      </c>
      <c r="S252" s="100">
        <v>14</v>
      </c>
      <c r="T252" s="100">
        <v>2</v>
      </c>
      <c r="U252" s="100">
        <v>1</v>
      </c>
      <c r="V252" s="100">
        <v>2</v>
      </c>
      <c r="W252" s="100">
        <v>16</v>
      </c>
      <c r="X252" s="100">
        <v>16</v>
      </c>
      <c r="Y252" s="100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1">
        <v>11</v>
      </c>
      <c r="F253" s="101">
        <v>15</v>
      </c>
      <c r="G253" s="101">
        <v>93</v>
      </c>
      <c r="H253" s="101">
        <v>30</v>
      </c>
      <c r="I253" s="101">
        <v>15</v>
      </c>
      <c r="J253" s="101">
        <v>55</v>
      </c>
      <c r="K253" s="101">
        <v>16</v>
      </c>
      <c r="L253" s="71">
        <v>18</v>
      </c>
      <c r="M253" s="101">
        <v>16</v>
      </c>
      <c r="N253" s="101">
        <v>10</v>
      </c>
      <c r="O253" s="101">
        <v>11</v>
      </c>
      <c r="P253" s="101">
        <v>40</v>
      </c>
      <c r="Q253" s="101">
        <v>22</v>
      </c>
      <c r="R253" s="101">
        <v>55</v>
      </c>
      <c r="S253" s="101">
        <v>14</v>
      </c>
      <c r="T253" s="101">
        <v>29</v>
      </c>
      <c r="U253" s="101">
        <v>22</v>
      </c>
      <c r="V253" s="101">
        <v>9</v>
      </c>
      <c r="W253" s="101">
        <v>7</v>
      </c>
      <c r="X253" s="101">
        <v>60</v>
      </c>
      <c r="Y253" s="101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151</v>
      </c>
      <c r="B255" s="65"/>
      <c r="C255" s="58">
        <f>SUM(E255:Y255)</f>
        <v>40</v>
      </c>
      <c r="E255" s="100">
        <v>3</v>
      </c>
      <c r="F255" s="100"/>
      <c r="G255" s="100">
        <v>1</v>
      </c>
      <c r="H255" s="100">
        <v>6</v>
      </c>
      <c r="I255" s="100"/>
      <c r="J255" s="100">
        <v>1</v>
      </c>
      <c r="K255" s="100"/>
      <c r="M255" s="100">
        <v>1</v>
      </c>
      <c r="N255" s="100"/>
      <c r="O255" s="100">
        <v>2</v>
      </c>
      <c r="P255" s="100">
        <v>1</v>
      </c>
      <c r="Q255" s="100">
        <v>3</v>
      </c>
      <c r="R255" s="100">
        <v>1</v>
      </c>
      <c r="S255" s="100">
        <v>3</v>
      </c>
      <c r="T255" s="100">
        <v>7</v>
      </c>
      <c r="U255" s="100">
        <v>1</v>
      </c>
      <c r="V255" s="100">
        <v>1</v>
      </c>
      <c r="W255" s="100">
        <v>1</v>
      </c>
      <c r="X255" s="100">
        <v>4</v>
      </c>
      <c r="Y255" s="100">
        <v>4</v>
      </c>
    </row>
    <row r="256" spans="1:25" ht="16.5" hidden="1" customHeight="1" x14ac:dyDescent="0.25"/>
    <row r="257" spans="1:25" ht="21" hidden="1" customHeight="1" x14ac:dyDescent="0.25">
      <c r="A257" s="58" t="s">
        <v>154</v>
      </c>
      <c r="B257" s="25">
        <v>45</v>
      </c>
      <c r="C257" s="25">
        <f>SUM(E257:Y257)</f>
        <v>58</v>
      </c>
      <c r="D257" s="25"/>
      <c r="E257" s="101">
        <v>5</v>
      </c>
      <c r="F257" s="101">
        <v>3</v>
      </c>
      <c r="G257" s="101"/>
      <c r="H257" s="101">
        <v>5</v>
      </c>
      <c r="I257" s="101">
        <v>2</v>
      </c>
      <c r="J257" s="101"/>
      <c r="K257" s="101">
        <v>2</v>
      </c>
      <c r="L257" s="71">
        <v>0</v>
      </c>
      <c r="M257" s="101">
        <v>3</v>
      </c>
      <c r="N257" s="101">
        <v>3</v>
      </c>
      <c r="O257" s="101">
        <v>3</v>
      </c>
      <c r="P257" s="101">
        <v>2</v>
      </c>
      <c r="Q257" s="101">
        <v>2</v>
      </c>
      <c r="R257" s="101">
        <v>10</v>
      </c>
      <c r="S257" s="101">
        <v>6</v>
      </c>
      <c r="T257" s="101">
        <v>6</v>
      </c>
      <c r="U257" s="101">
        <v>1</v>
      </c>
      <c r="V257" s="101">
        <v>1</v>
      </c>
      <c r="W257" s="101">
        <v>4</v>
      </c>
      <c r="X257" s="101"/>
      <c r="Y257" s="101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90" t="s">
        <v>162</v>
      </c>
      <c r="S261" s="90" t="s">
        <v>165</v>
      </c>
      <c r="U261" s="90" t="s">
        <v>163</v>
      </c>
      <c r="X261" s="90" t="s">
        <v>164</v>
      </c>
      <c r="Y261" s="90" t="s">
        <v>161</v>
      </c>
    </row>
    <row r="262" spans="1:25" ht="16.5" hidden="1" customHeight="1" x14ac:dyDescent="0.25"/>
    <row r="263" spans="1:25" ht="20.25" hidden="1" customHeight="1" x14ac:dyDescent="0.25">
      <c r="A263" s="12" t="s">
        <v>178</v>
      </c>
      <c r="B263" s="65"/>
      <c r="C263" s="73">
        <f>SUM(E263:Y263)</f>
        <v>49</v>
      </c>
      <c r="D263" s="65"/>
      <c r="E263" s="100">
        <v>1</v>
      </c>
      <c r="F263" s="100">
        <v>2</v>
      </c>
      <c r="G263" s="100"/>
      <c r="H263" s="100">
        <v>2</v>
      </c>
      <c r="I263" s="100"/>
      <c r="J263" s="100">
        <v>3</v>
      </c>
      <c r="K263" s="100">
        <v>1</v>
      </c>
      <c r="L263" s="58">
        <v>1</v>
      </c>
      <c r="M263" s="100">
        <v>8</v>
      </c>
      <c r="N263" s="100">
        <v>6</v>
      </c>
      <c r="O263" s="100">
        <v>1</v>
      </c>
      <c r="P263" s="100">
        <v>0</v>
      </c>
      <c r="Q263" s="100">
        <v>1</v>
      </c>
      <c r="R263" s="100">
        <v>4</v>
      </c>
      <c r="S263" s="100">
        <v>3</v>
      </c>
      <c r="T263" s="100">
        <v>2</v>
      </c>
      <c r="U263" s="100">
        <v>1</v>
      </c>
      <c r="V263" s="100">
        <v>1</v>
      </c>
      <c r="W263" s="100">
        <v>7</v>
      </c>
      <c r="X263" s="100"/>
      <c r="Y263" s="100">
        <v>5</v>
      </c>
    </row>
    <row r="264" spans="1:25" hidden="1" x14ac:dyDescent="0.25">
      <c r="B264" s="102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2023-07-17T08:27:53Z</cp:lastPrinted>
  <dcterms:created xsi:type="dcterms:W3CDTF">2017-06-08T05:54:08Z</dcterms:created>
  <dcterms:modified xsi:type="dcterms:W3CDTF">2023-07-20T11:04:44Z</dcterms:modified>
</cp:coreProperties>
</file>